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480" windowWidth="28455" windowHeight="12720" activeTab="1"/>
  </bookViews>
  <sheets>
    <sheet name="Rekapitulácia stavby" sheetId="1" r:id="rId1"/>
    <sheet name="SO 01.1 - Výtlačné potrub..." sheetId="2" r:id="rId2"/>
    <sheet name="SO 01.2 - Výtlačné potrub..." sheetId="3" r:id="rId3"/>
    <sheet name="SO 02.1 - Čerpacia stanic..." sheetId="4" r:id="rId4"/>
    <sheet name="SO 02.2 - Čerpacia stanic..." sheetId="5" r:id="rId5"/>
    <sheet name="SO 03.1 - Elektrická príp..." sheetId="6" r:id="rId6"/>
    <sheet name="SO 03.2 - Elektrická príp..." sheetId="7" r:id="rId7"/>
    <sheet name="SO 04.1 - Gravitačná kana..." sheetId="8" r:id="rId8"/>
    <sheet name="PS 01.1 - Technologické v..." sheetId="9" r:id="rId9"/>
    <sheet name="PS 01.2 - Technologické v..." sheetId="10" r:id="rId10"/>
    <sheet name="SO 01 - Kanalizačná sieť" sheetId="11" r:id="rId11"/>
    <sheet name="SO 02 - Domové kanalizačn..." sheetId="12" r:id="rId12"/>
    <sheet name="SO 03.1 - Čerpacia stanic..." sheetId="13" r:id="rId13"/>
    <sheet name="SO 03.2 - Čerpacia stanic..." sheetId="14" r:id="rId14"/>
    <sheet name="SO 03.3 - Čerpacia stanic..." sheetId="15" r:id="rId15"/>
    <sheet name="SO 03.4 - Čerpacia stanic..." sheetId="16" r:id="rId16"/>
    <sheet name="SO 03.5 - Čerpacia stanic..." sheetId="17" r:id="rId17"/>
    <sheet name="SO 04.1 - Elektricka_prip..." sheetId="18" r:id="rId18"/>
    <sheet name="SO 04.2 - Elektricka_prip..." sheetId="19" r:id="rId19"/>
    <sheet name="SO 04.3 - Elektricka_prip..." sheetId="20" r:id="rId20"/>
    <sheet name="SO 04.4 - Elektricka_prip..." sheetId="21" r:id="rId21"/>
    <sheet name="SO 04.5 - Elektricka_prip..." sheetId="22" r:id="rId22"/>
    <sheet name="VP 01 - Všeobecné položky" sheetId="23" r:id="rId23"/>
    <sheet name="AK 01 - Adaptácia na zmen..." sheetId="24" r:id="rId24"/>
  </sheets>
  <definedNames>
    <definedName name="_xlnm._FilterDatabase" localSheetId="23" hidden="1">'AK 01 - Adaptácia na zmen...'!$C$129:$K$152</definedName>
    <definedName name="_xlnm._FilterDatabase" localSheetId="8" hidden="1">'PS 01.1 - Technologické v...'!$C$148:$K$338</definedName>
    <definedName name="_xlnm._FilterDatabase" localSheetId="9" hidden="1">'PS 01.2 - Technologické v...'!$C$146:$K$261</definedName>
    <definedName name="_xlnm._FilterDatabase" localSheetId="10" hidden="1">'SO 01 - Kanalizačná sieť'!$C$141:$K$274</definedName>
    <definedName name="_xlnm._FilterDatabase" localSheetId="1" hidden="1">'SO 01.1 - Výtlačné potrub...'!$C$146:$K$294</definedName>
    <definedName name="_xlnm._FilterDatabase" localSheetId="2" hidden="1">'SO 01.2 - Výtlačné potrub...'!$C$145:$K$229</definedName>
    <definedName name="_xlnm._FilterDatabase" localSheetId="11" hidden="1">'SO 02 - Domové kanalizačn...'!$C$136:$K$210</definedName>
    <definedName name="_xlnm._FilterDatabase" localSheetId="3" hidden="1">'SO 02.1 - Čerpacia stanic...'!$C$146:$K$246</definedName>
    <definedName name="_xlnm._FilterDatabase" localSheetId="4" hidden="1">'SO 02.2 - Čerpacia stanic...'!$C$144:$K$232</definedName>
    <definedName name="_xlnm._FilterDatabase" localSheetId="12" hidden="1">'SO 03.1 - Čerpacia stanic...'!$C$155:$K$389</definedName>
    <definedName name="_xlnm._FilterDatabase" localSheetId="5" hidden="1">'SO 03.1 - Elektrická príp...'!$C$135:$K$172</definedName>
    <definedName name="_xlnm._FilterDatabase" localSheetId="13" hidden="1">'SO 03.2 - Čerpacia stanic...'!$C$156:$K$409</definedName>
    <definedName name="_xlnm._FilterDatabase" localSheetId="6" hidden="1">'SO 03.2 - Elektrická príp...'!$C$135:$K$172</definedName>
    <definedName name="_xlnm._FilterDatabase" localSheetId="14" hidden="1">'SO 03.3 - Čerpacia stanic...'!$C$156:$K$402</definedName>
    <definedName name="_xlnm._FilterDatabase" localSheetId="15" hidden="1">'SO 03.4 - Čerpacia stanic...'!$C$152:$K$282</definedName>
    <definedName name="_xlnm._FilterDatabase" localSheetId="16" hidden="1">'SO 03.5 - Čerpacia stanic...'!$C$156:$K$391</definedName>
    <definedName name="_xlnm._FilterDatabase" localSheetId="17" hidden="1">'SO 04.1 - Elektricka_prip...'!$C$134:$K$179</definedName>
    <definedName name="_xlnm._FilterDatabase" localSheetId="7" hidden="1">'SO 04.1 - Gravitačná kana...'!$C$142:$K$234</definedName>
    <definedName name="_xlnm._FilterDatabase" localSheetId="18" hidden="1">'SO 04.2 - Elektricka_prip...'!$C$134:$K$170</definedName>
    <definedName name="_xlnm._FilterDatabase" localSheetId="19" hidden="1">'SO 04.3 - Elektricka_prip...'!$C$134:$K$170</definedName>
    <definedName name="_xlnm._FilterDatabase" localSheetId="20" hidden="1">'SO 04.4 - Elektricka_prip...'!$C$134:$K$169</definedName>
    <definedName name="_xlnm._FilterDatabase" localSheetId="21" hidden="1">'SO 04.5 - Elektricka_prip...'!$C$134:$K$170</definedName>
    <definedName name="_xlnm._FilterDatabase" localSheetId="22" hidden="1">'VP 01 - Všeobecné položky'!$C$126:$K$136</definedName>
    <definedName name="_xlnm.Print_Titles" localSheetId="23">'AK 01 - Adaptácia na zmen...'!$129:$129</definedName>
    <definedName name="_xlnm.Print_Titles" localSheetId="8">'PS 01.1 - Technologické v...'!$148:$148</definedName>
    <definedName name="_xlnm.Print_Titles" localSheetId="9">'PS 01.2 - Technologické v...'!$146:$146</definedName>
    <definedName name="_xlnm.Print_Titles" localSheetId="0">'Rekapitulácia stavby'!$92:$92</definedName>
    <definedName name="_xlnm.Print_Titles" localSheetId="10">'SO 01 - Kanalizačná sieť'!$141:$141</definedName>
    <definedName name="_xlnm.Print_Titles" localSheetId="1">'SO 01.1 - Výtlačné potrub...'!$146:$146</definedName>
    <definedName name="_xlnm.Print_Titles" localSheetId="2">'SO 01.2 - Výtlačné potrub...'!$145:$145</definedName>
    <definedName name="_xlnm.Print_Titles" localSheetId="11">'SO 02 - Domové kanalizačn...'!$136:$136</definedName>
    <definedName name="_xlnm.Print_Titles" localSheetId="3">'SO 02.1 - Čerpacia stanic...'!$146:$146</definedName>
    <definedName name="_xlnm.Print_Titles" localSheetId="4">'SO 02.2 - Čerpacia stanic...'!$144:$144</definedName>
    <definedName name="_xlnm.Print_Titles" localSheetId="12">'SO 03.1 - Čerpacia stanic...'!$155:$155</definedName>
    <definedName name="_xlnm.Print_Titles" localSheetId="5">'SO 03.1 - Elektrická príp...'!$135:$135</definedName>
    <definedName name="_xlnm.Print_Titles" localSheetId="13">'SO 03.2 - Čerpacia stanic...'!$156:$156</definedName>
    <definedName name="_xlnm.Print_Titles" localSheetId="6">'SO 03.2 - Elektrická príp...'!$135:$135</definedName>
    <definedName name="_xlnm.Print_Titles" localSheetId="14">'SO 03.3 - Čerpacia stanic...'!$156:$156</definedName>
    <definedName name="_xlnm.Print_Titles" localSheetId="15">'SO 03.4 - Čerpacia stanic...'!$152:$152</definedName>
    <definedName name="_xlnm.Print_Titles" localSheetId="16">'SO 03.5 - Čerpacia stanic...'!$156:$156</definedName>
    <definedName name="_xlnm.Print_Titles" localSheetId="17">'SO 04.1 - Elektricka_prip...'!$134:$134</definedName>
    <definedName name="_xlnm.Print_Titles" localSheetId="7">'SO 04.1 - Gravitačná kana...'!$142:$142</definedName>
    <definedName name="_xlnm.Print_Titles" localSheetId="18">'SO 04.2 - Elektricka_prip...'!$134:$134</definedName>
    <definedName name="_xlnm.Print_Titles" localSheetId="19">'SO 04.3 - Elektricka_prip...'!$134:$134</definedName>
    <definedName name="_xlnm.Print_Titles" localSheetId="20">'SO 04.4 - Elektricka_prip...'!$134:$134</definedName>
    <definedName name="_xlnm.Print_Titles" localSheetId="21">'SO 04.5 - Elektricka_prip...'!$134:$134</definedName>
    <definedName name="_xlnm.Print_Titles" localSheetId="22">'VP 01 - Všeobecné položky'!$126:$126</definedName>
    <definedName name="_xlnm.Print_Area" localSheetId="23">'AK 01 - Adaptácia na zmen...'!$C$4:$J$76,'AK 01 - Adaptácia na zmen...'!$C$82:$J$111,'AK 01 - Adaptácia na zmen...'!$C$117:$J$152</definedName>
    <definedName name="_xlnm.Print_Area" localSheetId="8">'PS 01.1 - Technologické v...'!$C$4:$J$76,'PS 01.1 - Technologické v...'!$C$82:$J$126,'PS 01.1 - Technologické v...'!$C$132:$J$338</definedName>
    <definedName name="_xlnm.Print_Area" localSheetId="9">'PS 01.2 - Technologické v...'!$C$4:$J$76,'PS 01.2 - Technologické v...'!$C$82:$J$124,'PS 01.2 - Technologické v...'!$C$130:$J$261</definedName>
    <definedName name="_xlnm.Print_Area" localSheetId="0">'Rekapitulácia stavby'!$D$4:$AO$76,'Rekapitulácia stavby'!$C$82:$AQ$134</definedName>
    <definedName name="_xlnm.Print_Area" localSheetId="10">'SO 01 - Kanalizačná sieť'!$C$4:$J$76,'SO 01 - Kanalizačná sieť'!$C$82:$J$121,'SO 01 - Kanalizačná sieť'!$C$127:$J$274</definedName>
    <definedName name="_xlnm.Print_Area" localSheetId="1">'SO 01.1 - Výtlačné potrub...'!$C$4:$J$76,'SO 01.1 - Výtlačné potrub...'!$C$82:$J$124,'SO 01.1 - Výtlačné potrub...'!$C$130:$J$294</definedName>
    <definedName name="_xlnm.Print_Area" localSheetId="2">'SO 01.2 - Výtlačné potrub...'!$C$4:$J$76,'SO 01.2 - Výtlačné potrub...'!$C$82:$J$123,'SO 01.2 - Výtlačné potrub...'!$C$129:$J$229</definedName>
    <definedName name="_xlnm.Print_Area" localSheetId="11">'SO 02 - Domové kanalizačn...'!$C$4:$J$76,'SO 02 - Domové kanalizačn...'!$C$82:$J$116,'SO 02 - Domové kanalizačn...'!$C$122:$J$210</definedName>
    <definedName name="_xlnm.Print_Area" localSheetId="3">'SO 02.1 - Čerpacia stanic...'!$C$4:$J$76,'SO 02.1 - Čerpacia stanic...'!$C$82:$J$124,'SO 02.1 - Čerpacia stanic...'!$C$130:$J$246</definedName>
    <definedName name="_xlnm.Print_Area" localSheetId="4">'SO 02.2 - Čerpacia stanic...'!$C$4:$J$76,'SO 02.2 - Čerpacia stanic...'!$C$82:$J$122,'SO 02.2 - Čerpacia stanic...'!$C$128:$J$232</definedName>
    <definedName name="_xlnm.Print_Area" localSheetId="12">'SO 03.1 - Čerpacia stanic...'!$C$4:$J$76,'SO 03.1 - Čerpacia stanic...'!$C$82:$J$133,'SO 03.1 - Čerpacia stanic...'!$C$139:$J$389</definedName>
    <definedName name="_xlnm.Print_Area" localSheetId="5">'SO 03.1 - Elektrická príp...'!$C$4:$J$76,'SO 03.1 - Elektrická príp...'!$C$82:$J$113,'SO 03.1 - Elektrická príp...'!$C$119:$J$172</definedName>
    <definedName name="_xlnm.Print_Area" localSheetId="13">'SO 03.2 - Čerpacia stanic...'!$C$4:$J$76,'SO 03.2 - Čerpacia stanic...'!$C$82:$J$134,'SO 03.2 - Čerpacia stanic...'!$C$140:$J$409</definedName>
    <definedName name="_xlnm.Print_Area" localSheetId="6">'SO 03.2 - Elektrická príp...'!$C$4:$J$76,'SO 03.2 - Elektrická príp...'!$C$82:$J$113,'SO 03.2 - Elektrická príp...'!$C$119:$J$172</definedName>
    <definedName name="_xlnm.Print_Area" localSheetId="14">'SO 03.3 - Čerpacia stanic...'!$C$4:$J$76,'SO 03.3 - Čerpacia stanic...'!$C$82:$J$134,'SO 03.3 - Čerpacia stanic...'!$C$140:$J$402</definedName>
    <definedName name="_xlnm.Print_Area" localSheetId="15">'SO 03.4 - Čerpacia stanic...'!$C$4:$J$76,'SO 03.4 - Čerpacia stanic...'!$C$82:$J$130,'SO 03.4 - Čerpacia stanic...'!$C$136:$J$282</definedName>
    <definedName name="_xlnm.Print_Area" localSheetId="16">'SO 03.5 - Čerpacia stanic...'!$C$4:$J$76,'SO 03.5 - Čerpacia stanic...'!$C$82:$J$134,'SO 03.5 - Čerpacia stanic...'!$C$140:$J$391</definedName>
    <definedName name="_xlnm.Print_Area" localSheetId="17">'SO 04.1 - Elektricka_prip...'!$C$4:$J$76,'SO 04.1 - Elektricka_prip...'!$C$82:$J$112,'SO 04.1 - Elektricka_prip...'!$C$118:$J$179</definedName>
    <definedName name="_xlnm.Print_Area" localSheetId="7">'SO 04.1 - Gravitačná kana...'!$C$4:$J$76,'SO 04.1 - Gravitačná kana...'!$C$82:$J$120,'SO 04.1 - Gravitačná kana...'!$C$126:$J$234</definedName>
    <definedName name="_xlnm.Print_Area" localSheetId="18">'SO 04.2 - Elektricka_prip...'!$C$4:$J$76,'SO 04.2 - Elektricka_prip...'!$C$82:$J$112,'SO 04.2 - Elektricka_prip...'!$C$118:$J$170</definedName>
    <definedName name="_xlnm.Print_Area" localSheetId="19">'SO 04.3 - Elektricka_prip...'!$C$4:$J$76,'SO 04.3 - Elektricka_prip...'!$C$82:$J$112,'SO 04.3 - Elektricka_prip...'!$C$118:$J$170</definedName>
    <definedName name="_xlnm.Print_Area" localSheetId="20">'SO 04.4 - Elektricka_prip...'!$C$4:$J$76,'SO 04.4 - Elektricka_prip...'!$C$82:$J$112,'SO 04.4 - Elektricka_prip...'!$C$118:$J$169</definedName>
    <definedName name="_xlnm.Print_Area" localSheetId="21">'SO 04.5 - Elektricka_prip...'!$C$4:$J$76,'SO 04.5 - Elektricka_prip...'!$C$82:$J$112,'SO 04.5 - Elektricka_prip...'!$C$118:$J$170</definedName>
    <definedName name="_xlnm.Print_Area" localSheetId="22">'VP 01 - Všeobecné položky'!$C$4:$J$76,'VP 01 - Všeobecné položky'!$C$82:$J$108,'VP 01 - Všeobecné položky'!$C$114:$J$136</definedName>
  </definedNames>
  <calcPr calcId="124519"/>
</workbook>
</file>

<file path=xl/calcChain.xml><?xml version="1.0" encoding="utf-8"?>
<calcChain xmlns="http://schemas.openxmlformats.org/spreadsheetml/2006/main">
  <c r="J39" i="24"/>
  <c r="J38"/>
  <c r="AY126" i="1" s="1"/>
  <c r="J37" i="24"/>
  <c r="AX126" i="1" s="1"/>
  <c r="BI152" i="24"/>
  <c r="BH152"/>
  <c r="BG152"/>
  <c r="BE152"/>
  <c r="T152"/>
  <c r="T151" s="1"/>
  <c r="T150" s="1"/>
  <c r="R152"/>
  <c r="R151"/>
  <c r="R150"/>
  <c r="P152"/>
  <c r="P151"/>
  <c r="P150" s="1"/>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BI136"/>
  <c r="BH136"/>
  <c r="BG136"/>
  <c r="BE136"/>
  <c r="T136"/>
  <c r="R136"/>
  <c r="P136"/>
  <c r="BI135"/>
  <c r="BH135"/>
  <c r="BG135"/>
  <c r="BE135"/>
  <c r="T135"/>
  <c r="R135"/>
  <c r="P135"/>
  <c r="BI134"/>
  <c r="BH134"/>
  <c r="BG134"/>
  <c r="BE134"/>
  <c r="T134"/>
  <c r="R134"/>
  <c r="P134"/>
  <c r="BI133"/>
  <c r="BH133"/>
  <c r="BG133"/>
  <c r="BE133"/>
  <c r="T133"/>
  <c r="R133"/>
  <c r="P133"/>
  <c r="J126"/>
  <c r="F126"/>
  <c r="F124"/>
  <c r="E122"/>
  <c r="BI109"/>
  <c r="BH109"/>
  <c r="BG109"/>
  <c r="BE109"/>
  <c r="BI108"/>
  <c r="BH108"/>
  <c r="BG108"/>
  <c r="BF108"/>
  <c r="BE108"/>
  <c r="BI107"/>
  <c r="BH107"/>
  <c r="BG107"/>
  <c r="BF107"/>
  <c r="BE107"/>
  <c r="BI106"/>
  <c r="BH106"/>
  <c r="BG106"/>
  <c r="BF106"/>
  <c r="BE106"/>
  <c r="BI105"/>
  <c r="BH105"/>
  <c r="BG105"/>
  <c r="BF105"/>
  <c r="BE105"/>
  <c r="BI104"/>
  <c r="BH104"/>
  <c r="BG104"/>
  <c r="BF104"/>
  <c r="BE104"/>
  <c r="J91"/>
  <c r="F91"/>
  <c r="F89"/>
  <c r="E87"/>
  <c r="J24"/>
  <c r="E24"/>
  <c r="J92"/>
  <c r="J23"/>
  <c r="J18"/>
  <c r="E18"/>
  <c r="F127" s="1"/>
  <c r="J17"/>
  <c r="J12"/>
  <c r="J89" s="1"/>
  <c r="E7"/>
  <c r="E85" s="1"/>
  <c r="J39" i="23"/>
  <c r="J38"/>
  <c r="AY125" i="1" s="1"/>
  <c r="J37" i="23"/>
  <c r="AX125" i="1"/>
  <c r="BI136" i="23"/>
  <c r="BH136"/>
  <c r="BG136"/>
  <c r="BE136"/>
  <c r="T136"/>
  <c r="R136"/>
  <c r="P136"/>
  <c r="BI135"/>
  <c r="BH135"/>
  <c r="BG135"/>
  <c r="BE135"/>
  <c r="T135"/>
  <c r="R135"/>
  <c r="P135"/>
  <c r="BI134"/>
  <c r="BH134"/>
  <c r="BG134"/>
  <c r="BE134"/>
  <c r="T134"/>
  <c r="R134"/>
  <c r="P134"/>
  <c r="BI133"/>
  <c r="BH133"/>
  <c r="BG133"/>
  <c r="BE133"/>
  <c r="T133"/>
  <c r="R133"/>
  <c r="P133"/>
  <c r="BI132"/>
  <c r="BH132"/>
  <c r="BG132"/>
  <c r="BE132"/>
  <c r="T132"/>
  <c r="R132"/>
  <c r="P132"/>
  <c r="BI131"/>
  <c r="BH131"/>
  <c r="BG131"/>
  <c r="BE131"/>
  <c r="T131"/>
  <c r="R131"/>
  <c r="P131"/>
  <c r="BI130"/>
  <c r="BH130"/>
  <c r="BG130"/>
  <c r="BE130"/>
  <c r="T130"/>
  <c r="R130"/>
  <c r="P130"/>
  <c r="BI129"/>
  <c r="BH129"/>
  <c r="BG129"/>
  <c r="BE129"/>
  <c r="T129"/>
  <c r="R129"/>
  <c r="P129"/>
  <c r="J123"/>
  <c r="F123"/>
  <c r="F121"/>
  <c r="E119"/>
  <c r="BI106"/>
  <c r="BH106"/>
  <c r="BG106"/>
  <c r="BE106"/>
  <c r="BI105"/>
  <c r="BH105"/>
  <c r="BG105"/>
  <c r="BF105"/>
  <c r="BE105"/>
  <c r="BI104"/>
  <c r="BH104"/>
  <c r="BG104"/>
  <c r="BF104"/>
  <c r="BE104"/>
  <c r="BI103"/>
  <c r="BH103"/>
  <c r="BG103"/>
  <c r="BF103"/>
  <c r="BE103"/>
  <c r="BI102"/>
  <c r="BH102"/>
  <c r="BG102"/>
  <c r="BF102"/>
  <c r="BE102"/>
  <c r="BI101"/>
  <c r="BH101"/>
  <c r="BG101"/>
  <c r="BF101"/>
  <c r="BE101"/>
  <c r="J91"/>
  <c r="F91"/>
  <c r="F89"/>
  <c r="E87"/>
  <c r="J24"/>
  <c r="E24"/>
  <c r="J92"/>
  <c r="J23"/>
  <c r="J18"/>
  <c r="E18"/>
  <c r="F124" s="1"/>
  <c r="J17"/>
  <c r="J12"/>
  <c r="J121"/>
  <c r="E7"/>
  <c r="E117" s="1"/>
  <c r="J43" i="22"/>
  <c r="J42"/>
  <c r="AY124" i="1" s="1"/>
  <c r="J41" i="22"/>
  <c r="AX124" i="1" s="1"/>
  <c r="BI170" i="22"/>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96" s="1"/>
  <c r="J27"/>
  <c r="J22"/>
  <c r="E22"/>
  <c r="F132"/>
  <c r="J21"/>
  <c r="J16"/>
  <c r="J129" s="1"/>
  <c r="E7"/>
  <c r="E121" s="1"/>
  <c r="J43" i="21"/>
  <c r="J42"/>
  <c r="AY123" i="1"/>
  <c r="J41" i="21"/>
  <c r="AX123" i="1"/>
  <c r="BI169" i="21"/>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c r="J27"/>
  <c r="J22"/>
  <c r="E22"/>
  <c r="F132" s="1"/>
  <c r="J21"/>
  <c r="J16"/>
  <c r="J129" s="1"/>
  <c r="E7"/>
  <c r="E85"/>
  <c r="J43" i="20"/>
  <c r="J42"/>
  <c r="AY122" i="1" s="1"/>
  <c r="J41" i="20"/>
  <c r="AX122" i="1"/>
  <c r="BI170" i="2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s="1"/>
  <c r="J27"/>
  <c r="J22"/>
  <c r="E22"/>
  <c r="F96" s="1"/>
  <c r="J21"/>
  <c r="J16"/>
  <c r="J129" s="1"/>
  <c r="E7"/>
  <c r="E121" s="1"/>
  <c r="J43" i="19"/>
  <c r="J42"/>
  <c r="AY121" i="1"/>
  <c r="J41" i="19"/>
  <c r="AX121" i="1" s="1"/>
  <c r="BI170" i="19"/>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132"/>
  <c r="J27"/>
  <c r="J22"/>
  <c r="E22"/>
  <c r="F132" s="1"/>
  <c r="J21"/>
  <c r="J16"/>
  <c r="J129" s="1"/>
  <c r="E7"/>
  <c r="E121"/>
  <c r="J43" i="18"/>
  <c r="J42"/>
  <c r="AY120" i="1" s="1"/>
  <c r="J41" i="18"/>
  <c r="AX120" i="1"/>
  <c r="BI179" i="18"/>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J131"/>
  <c r="F131"/>
  <c r="F129"/>
  <c r="E127"/>
  <c r="BI110"/>
  <c r="BH110"/>
  <c r="BG110"/>
  <c r="BE110"/>
  <c r="BI109"/>
  <c r="BH109"/>
  <c r="BG109"/>
  <c r="BF109"/>
  <c r="BE109"/>
  <c r="BI108"/>
  <c r="BH108"/>
  <c r="BG108"/>
  <c r="BF108"/>
  <c r="BE108"/>
  <c r="BI107"/>
  <c r="BH107"/>
  <c r="BG107"/>
  <c r="BF107"/>
  <c r="BE107"/>
  <c r="BI106"/>
  <c r="BH106"/>
  <c r="BG106"/>
  <c r="BF106"/>
  <c r="BE106"/>
  <c r="BI105"/>
  <c r="BH105"/>
  <c r="BG105"/>
  <c r="BF105"/>
  <c r="BE105"/>
  <c r="J95"/>
  <c r="F95"/>
  <c r="F93"/>
  <c r="E91"/>
  <c r="J28"/>
  <c r="E28"/>
  <c r="J96" s="1"/>
  <c r="J27"/>
  <c r="J22"/>
  <c r="E22"/>
  <c r="F96"/>
  <c r="J21"/>
  <c r="J16"/>
  <c r="J93" s="1"/>
  <c r="E7"/>
  <c r="E85" s="1"/>
  <c r="J43" i="17"/>
  <c r="J42"/>
  <c r="AY118" i="1"/>
  <c r="J41" i="17"/>
  <c r="AX118" i="1"/>
  <c r="BI391" i="17"/>
  <c r="BH391"/>
  <c r="BG391"/>
  <c r="BE391"/>
  <c r="T391"/>
  <c r="T390"/>
  <c r="R391"/>
  <c r="R390"/>
  <c r="P391"/>
  <c r="P390" s="1"/>
  <c r="BI389"/>
  <c r="BH389"/>
  <c r="BG389"/>
  <c r="BE389"/>
  <c r="T389"/>
  <c r="T388"/>
  <c r="R389"/>
  <c r="R388" s="1"/>
  <c r="P389"/>
  <c r="P388" s="1"/>
  <c r="BI387"/>
  <c r="BH387"/>
  <c r="BG387"/>
  <c r="BE387"/>
  <c r="T387"/>
  <c r="R387"/>
  <c r="P387"/>
  <c r="BI386"/>
  <c r="BH386"/>
  <c r="BG386"/>
  <c r="BE386"/>
  <c r="T386"/>
  <c r="R386"/>
  <c r="P386"/>
  <c r="BI385"/>
  <c r="BH385"/>
  <c r="BG385"/>
  <c r="BE385"/>
  <c r="T385"/>
  <c r="R385"/>
  <c r="P385"/>
  <c r="BI384"/>
  <c r="BH384"/>
  <c r="BG384"/>
  <c r="BE384"/>
  <c r="T384"/>
  <c r="R384"/>
  <c r="P384"/>
  <c r="BI383"/>
  <c r="BH383"/>
  <c r="BG383"/>
  <c r="BE383"/>
  <c r="T383"/>
  <c r="R383"/>
  <c r="P383"/>
  <c r="BI382"/>
  <c r="BH382"/>
  <c r="BG382"/>
  <c r="BE382"/>
  <c r="T382"/>
  <c r="R382"/>
  <c r="P382"/>
  <c r="BI381"/>
  <c r="BH381"/>
  <c r="BG381"/>
  <c r="BE381"/>
  <c r="T381"/>
  <c r="R381"/>
  <c r="P381"/>
  <c r="BI379"/>
  <c r="BH379"/>
  <c r="BG379"/>
  <c r="BE379"/>
  <c r="T379"/>
  <c r="R379"/>
  <c r="P379"/>
  <c r="BI378"/>
  <c r="BH378"/>
  <c r="BG378"/>
  <c r="BE378"/>
  <c r="T378"/>
  <c r="R378"/>
  <c r="P378"/>
  <c r="BI377"/>
  <c r="BH377"/>
  <c r="BG377"/>
  <c r="BE377"/>
  <c r="T377"/>
  <c r="R377"/>
  <c r="P377"/>
  <c r="BI376"/>
  <c r="BH376"/>
  <c r="BG376"/>
  <c r="BE376"/>
  <c r="T376"/>
  <c r="R376"/>
  <c r="P376"/>
  <c r="BI375"/>
  <c r="BH375"/>
  <c r="BG375"/>
  <c r="BE375"/>
  <c r="T375"/>
  <c r="R375"/>
  <c r="P375"/>
  <c r="BI373"/>
  <c r="BH373"/>
  <c r="BG373"/>
  <c r="BE373"/>
  <c r="T373"/>
  <c r="R373"/>
  <c r="P373"/>
  <c r="BI372"/>
  <c r="BH372"/>
  <c r="BG372"/>
  <c r="BE372"/>
  <c r="T372"/>
  <c r="R372"/>
  <c r="P372"/>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2"/>
  <c r="BH362"/>
  <c r="BG362"/>
  <c r="BE362"/>
  <c r="T362"/>
  <c r="T361" s="1"/>
  <c r="R362"/>
  <c r="R361" s="1"/>
  <c r="P362"/>
  <c r="P361"/>
  <c r="BI360"/>
  <c r="BH360"/>
  <c r="BG360"/>
  <c r="BE360"/>
  <c r="T360"/>
  <c r="R360"/>
  <c r="P360"/>
  <c r="BI359"/>
  <c r="BH359"/>
  <c r="BG359"/>
  <c r="BE359"/>
  <c r="T359"/>
  <c r="R359"/>
  <c r="P359"/>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5"/>
  <c r="BH315"/>
  <c r="BG315"/>
  <c r="BE315"/>
  <c r="T315"/>
  <c r="R315"/>
  <c r="P315"/>
  <c r="BI314"/>
  <c r="BH314"/>
  <c r="BG314"/>
  <c r="BE314"/>
  <c r="T314"/>
  <c r="R314"/>
  <c r="P314"/>
  <c r="BI313"/>
  <c r="BH313"/>
  <c r="BG313"/>
  <c r="BE313"/>
  <c r="T313"/>
  <c r="R313"/>
  <c r="P313"/>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0"/>
  <c r="BH270"/>
  <c r="BG270"/>
  <c r="BE270"/>
  <c r="T270"/>
  <c r="R270"/>
  <c r="P270"/>
  <c r="BI269"/>
  <c r="BH269"/>
  <c r="BG269"/>
  <c r="BE269"/>
  <c r="T269"/>
  <c r="R269"/>
  <c r="P269"/>
  <c r="BI266"/>
  <c r="BH266"/>
  <c r="BG266"/>
  <c r="BE266"/>
  <c r="T266"/>
  <c r="R266"/>
  <c r="P266"/>
  <c r="BI265"/>
  <c r="BH265"/>
  <c r="BG265"/>
  <c r="BE265"/>
  <c r="T265"/>
  <c r="R265"/>
  <c r="P265"/>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1"/>
  <c r="BH221"/>
  <c r="BG221"/>
  <c r="BE221"/>
  <c r="T221"/>
  <c r="R221"/>
  <c r="P221"/>
  <c r="BI220"/>
  <c r="BH220"/>
  <c r="BG220"/>
  <c r="BE220"/>
  <c r="T220"/>
  <c r="R220"/>
  <c r="P220"/>
  <c r="BI219"/>
  <c r="BH219"/>
  <c r="BG219"/>
  <c r="BE219"/>
  <c r="T219"/>
  <c r="R219"/>
  <c r="P219"/>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154" s="1"/>
  <c r="J27"/>
  <c r="J22"/>
  <c r="E22"/>
  <c r="F96" s="1"/>
  <c r="J21"/>
  <c r="J16"/>
  <c r="J93"/>
  <c r="E7"/>
  <c r="E85"/>
  <c r="J43" i="16"/>
  <c r="J42"/>
  <c r="AY117" i="1" s="1"/>
  <c r="J41" i="16"/>
  <c r="AX117" i="1" s="1"/>
  <c r="BI282" i="16"/>
  <c r="BH282"/>
  <c r="BG282"/>
  <c r="BE282"/>
  <c r="T282"/>
  <c r="T281" s="1"/>
  <c r="R282"/>
  <c r="R281" s="1"/>
  <c r="P282"/>
  <c r="P281" s="1"/>
  <c r="BI280"/>
  <c r="BH280"/>
  <c r="BG280"/>
  <c r="BE280"/>
  <c r="T280"/>
  <c r="T279" s="1"/>
  <c r="R280"/>
  <c r="R279" s="1"/>
  <c r="P280"/>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3"/>
  <c r="BH253"/>
  <c r="BG253"/>
  <c r="BE253"/>
  <c r="T253"/>
  <c r="R253"/>
  <c r="P253"/>
  <c r="BI252"/>
  <c r="BH252"/>
  <c r="BG252"/>
  <c r="BE252"/>
  <c r="T252"/>
  <c r="R252"/>
  <c r="P252"/>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79"/>
  <c r="BH179"/>
  <c r="BG179"/>
  <c r="BE179"/>
  <c r="T179"/>
  <c r="R179"/>
  <c r="P179"/>
  <c r="BI178"/>
  <c r="BH178"/>
  <c r="BG178"/>
  <c r="BE178"/>
  <c r="T178"/>
  <c r="R178"/>
  <c r="P178"/>
  <c r="BI175"/>
  <c r="BH175"/>
  <c r="BG175"/>
  <c r="BE175"/>
  <c r="T175"/>
  <c r="R175"/>
  <c r="P175"/>
  <c r="BI174"/>
  <c r="BH174"/>
  <c r="BG174"/>
  <c r="BE174"/>
  <c r="T174"/>
  <c r="R174"/>
  <c r="P174"/>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6"/>
  <c r="BH166"/>
  <c r="BG166"/>
  <c r="BE166"/>
  <c r="T166"/>
  <c r="T165" s="1"/>
  <c r="R166"/>
  <c r="R165" s="1"/>
  <c r="P166"/>
  <c r="P165"/>
  <c r="BI164"/>
  <c r="BH164"/>
  <c r="BG164"/>
  <c r="BE164"/>
  <c r="T164"/>
  <c r="R164"/>
  <c r="P164"/>
  <c r="BI163"/>
  <c r="BH163"/>
  <c r="BG163"/>
  <c r="BE163"/>
  <c r="T163"/>
  <c r="R163"/>
  <c r="P163"/>
  <c r="BI162"/>
  <c r="BH162"/>
  <c r="BG162"/>
  <c r="BE162"/>
  <c r="T162"/>
  <c r="R162"/>
  <c r="P162"/>
  <c r="BI160"/>
  <c r="BH160"/>
  <c r="BG160"/>
  <c r="BE160"/>
  <c r="T160"/>
  <c r="T159" s="1"/>
  <c r="R160"/>
  <c r="R159" s="1"/>
  <c r="P160"/>
  <c r="P159"/>
  <c r="BI158"/>
  <c r="BH158"/>
  <c r="BG158"/>
  <c r="BE158"/>
  <c r="T158"/>
  <c r="R158"/>
  <c r="P158"/>
  <c r="BI157"/>
  <c r="BH157"/>
  <c r="BG157"/>
  <c r="BE157"/>
  <c r="T157"/>
  <c r="R157"/>
  <c r="P157"/>
  <c r="BI156"/>
  <c r="BH156"/>
  <c r="BG156"/>
  <c r="BE156"/>
  <c r="T156"/>
  <c r="R156"/>
  <c r="P156"/>
  <c r="J149"/>
  <c r="F149"/>
  <c r="F147"/>
  <c r="E145"/>
  <c r="BI128"/>
  <c r="BH128"/>
  <c r="BG128"/>
  <c r="BE128"/>
  <c r="BI127"/>
  <c r="BH127"/>
  <c r="BG127"/>
  <c r="BF127"/>
  <c r="BE127"/>
  <c r="BI126"/>
  <c r="BH126"/>
  <c r="BG126"/>
  <c r="BF126"/>
  <c r="BE126"/>
  <c r="BI125"/>
  <c r="BH125"/>
  <c r="BG125"/>
  <c r="BF125"/>
  <c r="BE125"/>
  <c r="BI124"/>
  <c r="BH124"/>
  <c r="BG124"/>
  <c r="BF124"/>
  <c r="BE124"/>
  <c r="BI123"/>
  <c r="BH123"/>
  <c r="BG123"/>
  <c r="BF123"/>
  <c r="BE123"/>
  <c r="J95"/>
  <c r="F95"/>
  <c r="F93"/>
  <c r="E91"/>
  <c r="J28"/>
  <c r="E28"/>
  <c r="J96" s="1"/>
  <c r="J27"/>
  <c r="J22"/>
  <c r="E22"/>
  <c r="F150"/>
  <c r="J21"/>
  <c r="J16"/>
  <c r="J147" s="1"/>
  <c r="E7"/>
  <c r="E85" s="1"/>
  <c r="J43" i="15"/>
  <c r="J42"/>
  <c r="AY116" i="1"/>
  <c r="J41" i="15"/>
  <c r="AX116" i="1"/>
  <c r="BI402" i="15"/>
  <c r="BH402"/>
  <c r="BG402"/>
  <c r="BE402"/>
  <c r="T402"/>
  <c r="T401"/>
  <c r="R402"/>
  <c r="R401"/>
  <c r="P402"/>
  <c r="P401" s="1"/>
  <c r="BI400"/>
  <c r="BH400"/>
  <c r="BG400"/>
  <c r="BE400"/>
  <c r="T400"/>
  <c r="T399"/>
  <c r="R400"/>
  <c r="R399" s="1"/>
  <c r="P400"/>
  <c r="P399" s="1"/>
  <c r="BI398"/>
  <c r="BH398"/>
  <c r="BG398"/>
  <c r="BE398"/>
  <c r="T398"/>
  <c r="R398"/>
  <c r="P398"/>
  <c r="BI397"/>
  <c r="BH397"/>
  <c r="BG397"/>
  <c r="BE397"/>
  <c r="T397"/>
  <c r="R397"/>
  <c r="P397"/>
  <c r="BI396"/>
  <c r="BH396"/>
  <c r="BG396"/>
  <c r="BE396"/>
  <c r="T396"/>
  <c r="R396"/>
  <c r="P396"/>
  <c r="BI395"/>
  <c r="BH395"/>
  <c r="BG395"/>
  <c r="BE395"/>
  <c r="T395"/>
  <c r="R395"/>
  <c r="P395"/>
  <c r="BI394"/>
  <c r="BH394"/>
  <c r="BG394"/>
  <c r="BE394"/>
  <c r="T394"/>
  <c r="R394"/>
  <c r="P394"/>
  <c r="BI393"/>
  <c r="BH393"/>
  <c r="BG393"/>
  <c r="BE393"/>
  <c r="T393"/>
  <c r="R393"/>
  <c r="P393"/>
  <c r="BI392"/>
  <c r="BH392"/>
  <c r="BG392"/>
  <c r="BE392"/>
  <c r="T392"/>
  <c r="R392"/>
  <c r="P392"/>
  <c r="BI390"/>
  <c r="BH390"/>
  <c r="BG390"/>
  <c r="BE390"/>
  <c r="T390"/>
  <c r="R390"/>
  <c r="P390"/>
  <c r="BI389"/>
  <c r="BH389"/>
  <c r="BG389"/>
  <c r="BE389"/>
  <c r="T389"/>
  <c r="R389"/>
  <c r="P389"/>
  <c r="BI388"/>
  <c r="BH388"/>
  <c r="BG388"/>
  <c r="BE388"/>
  <c r="T388"/>
  <c r="R388"/>
  <c r="P388"/>
  <c r="BI387"/>
  <c r="BH387"/>
  <c r="BG387"/>
  <c r="BE387"/>
  <c r="T387"/>
  <c r="R387"/>
  <c r="P387"/>
  <c r="BI386"/>
  <c r="BH386"/>
  <c r="BG386"/>
  <c r="BE386"/>
  <c r="T386"/>
  <c r="R386"/>
  <c r="P386"/>
  <c r="BI384"/>
  <c r="BH384"/>
  <c r="BG384"/>
  <c r="BE384"/>
  <c r="T384"/>
  <c r="R384"/>
  <c r="P384"/>
  <c r="BI383"/>
  <c r="BH383"/>
  <c r="BG383"/>
  <c r="BE383"/>
  <c r="T383"/>
  <c r="R383"/>
  <c r="P383"/>
  <c r="BI382"/>
  <c r="BH382"/>
  <c r="BG382"/>
  <c r="BE382"/>
  <c r="T382"/>
  <c r="R382"/>
  <c r="P382"/>
  <c r="BI381"/>
  <c r="BH381"/>
  <c r="BG381"/>
  <c r="BE381"/>
  <c r="T381"/>
  <c r="R381"/>
  <c r="P381"/>
  <c r="BI380"/>
  <c r="BH380"/>
  <c r="BG380"/>
  <c r="BE380"/>
  <c r="T380"/>
  <c r="R380"/>
  <c r="P380"/>
  <c r="BI379"/>
  <c r="BH379"/>
  <c r="BG379"/>
  <c r="BE379"/>
  <c r="T379"/>
  <c r="R379"/>
  <c r="P379"/>
  <c r="BI378"/>
  <c r="BH378"/>
  <c r="BG378"/>
  <c r="BE378"/>
  <c r="T378"/>
  <c r="R378"/>
  <c r="P378"/>
  <c r="BI377"/>
  <c r="BH377"/>
  <c r="BG377"/>
  <c r="BE377"/>
  <c r="T377"/>
  <c r="R377"/>
  <c r="P377"/>
  <c r="BI376"/>
  <c r="BH376"/>
  <c r="BG376"/>
  <c r="BE376"/>
  <c r="T376"/>
  <c r="R376"/>
  <c r="P376"/>
  <c r="BI375"/>
  <c r="BH375"/>
  <c r="BG375"/>
  <c r="BE375"/>
  <c r="T375"/>
  <c r="R375"/>
  <c r="P375"/>
  <c r="BI373"/>
  <c r="BH373"/>
  <c r="BG373"/>
  <c r="BE373"/>
  <c r="T373"/>
  <c r="T372" s="1"/>
  <c r="R373"/>
  <c r="R372" s="1"/>
  <c r="P373"/>
  <c r="P372"/>
  <c r="BI371"/>
  <c r="BH371"/>
  <c r="BG371"/>
  <c r="BE371"/>
  <c r="T371"/>
  <c r="R371"/>
  <c r="P371"/>
  <c r="BI370"/>
  <c r="BH370"/>
  <c r="BG370"/>
  <c r="BE370"/>
  <c r="T370"/>
  <c r="R370"/>
  <c r="P370"/>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1"/>
  <c r="BH361"/>
  <c r="BG361"/>
  <c r="BE361"/>
  <c r="T361"/>
  <c r="R361"/>
  <c r="P361"/>
  <c r="BI360"/>
  <c r="BH360"/>
  <c r="BG360"/>
  <c r="BE360"/>
  <c r="T360"/>
  <c r="R360"/>
  <c r="P360"/>
  <c r="BI359"/>
  <c r="BH359"/>
  <c r="BG359"/>
  <c r="BE359"/>
  <c r="T359"/>
  <c r="R359"/>
  <c r="P359"/>
  <c r="BI358"/>
  <c r="BH358"/>
  <c r="BG358"/>
  <c r="BE358"/>
  <c r="T358"/>
  <c r="R358"/>
  <c r="P358"/>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6"/>
  <c r="BH326"/>
  <c r="BG326"/>
  <c r="BE326"/>
  <c r="T326"/>
  <c r="R326"/>
  <c r="P326"/>
  <c r="BI325"/>
  <c r="BH325"/>
  <c r="BG325"/>
  <c r="BE325"/>
  <c r="T325"/>
  <c r="R325"/>
  <c r="P325"/>
  <c r="BI324"/>
  <c r="BH324"/>
  <c r="BG324"/>
  <c r="BE324"/>
  <c r="T324"/>
  <c r="R324"/>
  <c r="P324"/>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1"/>
  <c r="BH281"/>
  <c r="BG281"/>
  <c r="BE281"/>
  <c r="T281"/>
  <c r="R281"/>
  <c r="P281"/>
  <c r="BI280"/>
  <c r="BH280"/>
  <c r="BG280"/>
  <c r="BE280"/>
  <c r="T280"/>
  <c r="R280"/>
  <c r="P280"/>
  <c r="BI277"/>
  <c r="BH277"/>
  <c r="BG277"/>
  <c r="BE277"/>
  <c r="T277"/>
  <c r="R277"/>
  <c r="P277"/>
  <c r="BI276"/>
  <c r="BH276"/>
  <c r="BG276"/>
  <c r="BE276"/>
  <c r="T276"/>
  <c r="R276"/>
  <c r="P276"/>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6"/>
  <c r="BH226"/>
  <c r="BG226"/>
  <c r="BE226"/>
  <c r="T226"/>
  <c r="R226"/>
  <c r="P226"/>
  <c r="BI225"/>
  <c r="BH225"/>
  <c r="BG225"/>
  <c r="BE225"/>
  <c r="T225"/>
  <c r="R225"/>
  <c r="P225"/>
  <c r="BI224"/>
  <c r="BH224"/>
  <c r="BG224"/>
  <c r="BE224"/>
  <c r="T224"/>
  <c r="R224"/>
  <c r="P224"/>
  <c r="BI223"/>
  <c r="BH223"/>
  <c r="BG223"/>
  <c r="BE223"/>
  <c r="T223"/>
  <c r="R223"/>
  <c r="P223"/>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154" s="1"/>
  <c r="J27"/>
  <c r="J22"/>
  <c r="E22"/>
  <c r="F96" s="1"/>
  <c r="J21"/>
  <c r="J16"/>
  <c r="J151" s="1"/>
  <c r="E7"/>
  <c r="E143" s="1"/>
  <c r="J43" i="14"/>
  <c r="J42"/>
  <c r="AY115" i="1"/>
  <c r="J41" i="14"/>
  <c r="AX115" i="1" s="1"/>
  <c r="BI409" i="14"/>
  <c r="BH409"/>
  <c r="BG409"/>
  <c r="BE409"/>
  <c r="T409"/>
  <c r="T408"/>
  <c r="R409"/>
  <c r="R408" s="1"/>
  <c r="P409"/>
  <c r="P408" s="1"/>
  <c r="BI407"/>
  <c r="BH407"/>
  <c r="BG407"/>
  <c r="BE407"/>
  <c r="T407"/>
  <c r="T406" s="1"/>
  <c r="R407"/>
  <c r="R406" s="1"/>
  <c r="P407"/>
  <c r="P406" s="1"/>
  <c r="BI405"/>
  <c r="BH405"/>
  <c r="BG405"/>
  <c r="BE405"/>
  <c r="T405"/>
  <c r="R405"/>
  <c r="P405"/>
  <c r="BI404"/>
  <c r="BH404"/>
  <c r="BG404"/>
  <c r="BE404"/>
  <c r="T404"/>
  <c r="R404"/>
  <c r="P404"/>
  <c r="BI403"/>
  <c r="BH403"/>
  <c r="BG403"/>
  <c r="BE403"/>
  <c r="T403"/>
  <c r="R403"/>
  <c r="P403"/>
  <c r="BI402"/>
  <c r="BH402"/>
  <c r="BG402"/>
  <c r="BE402"/>
  <c r="T402"/>
  <c r="R402"/>
  <c r="P402"/>
  <c r="BI401"/>
  <c r="BH401"/>
  <c r="BG401"/>
  <c r="BE401"/>
  <c r="T401"/>
  <c r="R401"/>
  <c r="P401"/>
  <c r="BI400"/>
  <c r="BH400"/>
  <c r="BG400"/>
  <c r="BE400"/>
  <c r="T400"/>
  <c r="R400"/>
  <c r="P400"/>
  <c r="BI399"/>
  <c r="BH399"/>
  <c r="BG399"/>
  <c r="BE399"/>
  <c r="T399"/>
  <c r="R399"/>
  <c r="P399"/>
  <c r="BI397"/>
  <c r="BH397"/>
  <c r="BG397"/>
  <c r="BE397"/>
  <c r="T397"/>
  <c r="R397"/>
  <c r="P397"/>
  <c r="BI396"/>
  <c r="BH396"/>
  <c r="BG396"/>
  <c r="BE396"/>
  <c r="T396"/>
  <c r="R396"/>
  <c r="P396"/>
  <c r="BI395"/>
  <c r="BH395"/>
  <c r="BG395"/>
  <c r="BE395"/>
  <c r="T395"/>
  <c r="R395"/>
  <c r="P395"/>
  <c r="BI394"/>
  <c r="BH394"/>
  <c r="BG394"/>
  <c r="BE394"/>
  <c r="T394"/>
  <c r="R394"/>
  <c r="P394"/>
  <c r="BI393"/>
  <c r="BH393"/>
  <c r="BG393"/>
  <c r="BE393"/>
  <c r="T393"/>
  <c r="R393"/>
  <c r="P393"/>
  <c r="BI391"/>
  <c r="BH391"/>
  <c r="BG391"/>
  <c r="BE391"/>
  <c r="T391"/>
  <c r="R391"/>
  <c r="P391"/>
  <c r="BI390"/>
  <c r="BH390"/>
  <c r="BG390"/>
  <c r="BE390"/>
  <c r="T390"/>
  <c r="R390"/>
  <c r="P390"/>
  <c r="BI389"/>
  <c r="BH389"/>
  <c r="BG389"/>
  <c r="BE389"/>
  <c r="T389"/>
  <c r="R389"/>
  <c r="P389"/>
  <c r="BI388"/>
  <c r="BH388"/>
  <c r="BG388"/>
  <c r="BE388"/>
  <c r="T388"/>
  <c r="R388"/>
  <c r="P388"/>
  <c r="BI387"/>
  <c r="BH387"/>
  <c r="BG387"/>
  <c r="BE387"/>
  <c r="T387"/>
  <c r="R387"/>
  <c r="P387"/>
  <c r="BI386"/>
  <c r="BH386"/>
  <c r="BG386"/>
  <c r="BE386"/>
  <c r="T386"/>
  <c r="R386"/>
  <c r="P386"/>
  <c r="BI385"/>
  <c r="BH385"/>
  <c r="BG385"/>
  <c r="BE385"/>
  <c r="T385"/>
  <c r="R385"/>
  <c r="P385"/>
  <c r="BI384"/>
  <c r="BH384"/>
  <c r="BG384"/>
  <c r="BE384"/>
  <c r="T384"/>
  <c r="R384"/>
  <c r="P384"/>
  <c r="BI383"/>
  <c r="BH383"/>
  <c r="BG383"/>
  <c r="BE383"/>
  <c r="T383"/>
  <c r="R383"/>
  <c r="P383"/>
  <c r="BI382"/>
  <c r="BH382"/>
  <c r="BG382"/>
  <c r="BE382"/>
  <c r="T382"/>
  <c r="R382"/>
  <c r="P382"/>
  <c r="BI380"/>
  <c r="BH380"/>
  <c r="BG380"/>
  <c r="BE380"/>
  <c r="T380"/>
  <c r="T379"/>
  <c r="R380"/>
  <c r="R379" s="1"/>
  <c r="P380"/>
  <c r="P379" s="1"/>
  <c r="BI378"/>
  <c r="BH378"/>
  <c r="BG378"/>
  <c r="BE378"/>
  <c r="T378"/>
  <c r="R378"/>
  <c r="P378"/>
  <c r="BI377"/>
  <c r="BH377"/>
  <c r="BG377"/>
  <c r="BE377"/>
  <c r="T377"/>
  <c r="R377"/>
  <c r="P377"/>
  <c r="BI375"/>
  <c r="BH375"/>
  <c r="BG375"/>
  <c r="BE375"/>
  <c r="T375"/>
  <c r="R375"/>
  <c r="P375"/>
  <c r="BI374"/>
  <c r="BH374"/>
  <c r="BG374"/>
  <c r="BE374"/>
  <c r="T374"/>
  <c r="R374"/>
  <c r="P374"/>
  <c r="BI373"/>
  <c r="BH373"/>
  <c r="BG373"/>
  <c r="BE373"/>
  <c r="T373"/>
  <c r="R373"/>
  <c r="P373"/>
  <c r="BI372"/>
  <c r="BH372"/>
  <c r="BG372"/>
  <c r="BE372"/>
  <c r="T372"/>
  <c r="R372"/>
  <c r="P372"/>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1"/>
  <c r="BH361"/>
  <c r="BG361"/>
  <c r="BE361"/>
  <c r="T361"/>
  <c r="R361"/>
  <c r="P361"/>
  <c r="BI360"/>
  <c r="BH360"/>
  <c r="BG360"/>
  <c r="BE360"/>
  <c r="T360"/>
  <c r="R360"/>
  <c r="P360"/>
  <c r="BI359"/>
  <c r="BH359"/>
  <c r="BG359"/>
  <c r="BE359"/>
  <c r="T359"/>
  <c r="R359"/>
  <c r="P359"/>
  <c r="BI358"/>
  <c r="BH358"/>
  <c r="BG358"/>
  <c r="BE358"/>
  <c r="T358"/>
  <c r="R358"/>
  <c r="P358"/>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3"/>
  <c r="BH333"/>
  <c r="BG333"/>
  <c r="BE333"/>
  <c r="T333"/>
  <c r="R333"/>
  <c r="P333"/>
  <c r="BI332"/>
  <c r="BH332"/>
  <c r="BG332"/>
  <c r="BE332"/>
  <c r="T332"/>
  <c r="R332"/>
  <c r="P332"/>
  <c r="BI331"/>
  <c r="BH331"/>
  <c r="BG331"/>
  <c r="BE331"/>
  <c r="T331"/>
  <c r="R331"/>
  <c r="P331"/>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88"/>
  <c r="BH288"/>
  <c r="BG288"/>
  <c r="BE288"/>
  <c r="T288"/>
  <c r="R288"/>
  <c r="P288"/>
  <c r="BI287"/>
  <c r="BH287"/>
  <c r="BG287"/>
  <c r="BE287"/>
  <c r="T287"/>
  <c r="R287"/>
  <c r="P287"/>
  <c r="BI284"/>
  <c r="BH284"/>
  <c r="BG284"/>
  <c r="BE284"/>
  <c r="T284"/>
  <c r="R284"/>
  <c r="P284"/>
  <c r="BI283"/>
  <c r="BH283"/>
  <c r="BG283"/>
  <c r="BE283"/>
  <c r="T283"/>
  <c r="R283"/>
  <c r="P283"/>
  <c r="BI28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J153"/>
  <c r="F153"/>
  <c r="F151"/>
  <c r="E149"/>
  <c r="BI132"/>
  <c r="BH132"/>
  <c r="BG132"/>
  <c r="BE132"/>
  <c r="BI131"/>
  <c r="BH131"/>
  <c r="BG131"/>
  <c r="BF131"/>
  <c r="BE131"/>
  <c r="BI130"/>
  <c r="BH130"/>
  <c r="BG130"/>
  <c r="BF130"/>
  <c r="BE130"/>
  <c r="BI129"/>
  <c r="BH129"/>
  <c r="BG129"/>
  <c r="BF129"/>
  <c r="BE129"/>
  <c r="BI128"/>
  <c r="BH128"/>
  <c r="BG128"/>
  <c r="BF128"/>
  <c r="BE128"/>
  <c r="BI127"/>
  <c r="BH127"/>
  <c r="BG127"/>
  <c r="BF127"/>
  <c r="BE127"/>
  <c r="J95"/>
  <c r="F95"/>
  <c r="F93"/>
  <c r="E91"/>
  <c r="J28"/>
  <c r="E28"/>
  <c r="J154" s="1"/>
  <c r="J27"/>
  <c r="J22"/>
  <c r="E22"/>
  <c r="F154" s="1"/>
  <c r="J21"/>
  <c r="J16"/>
  <c r="J93" s="1"/>
  <c r="E7"/>
  <c r="E143" s="1"/>
  <c r="J43" i="13"/>
  <c r="J42"/>
  <c r="AY114" i="1" s="1"/>
  <c r="J41" i="13"/>
  <c r="AX114" i="1" s="1"/>
  <c r="BI389" i="13"/>
  <c r="BH389"/>
  <c r="BG389"/>
  <c r="BE389"/>
  <c r="T389"/>
  <c r="T388" s="1"/>
  <c r="R389"/>
  <c r="R388" s="1"/>
  <c r="P389"/>
  <c r="P388" s="1"/>
  <c r="BI387"/>
  <c r="BH387"/>
  <c r="BG387"/>
  <c r="BE387"/>
  <c r="T387"/>
  <c r="T386" s="1"/>
  <c r="R387"/>
  <c r="R386" s="1"/>
  <c r="P387"/>
  <c r="P386" s="1"/>
  <c r="BI385"/>
  <c r="BH385"/>
  <c r="BG385"/>
  <c r="BE385"/>
  <c r="T385"/>
  <c r="R385"/>
  <c r="P385"/>
  <c r="BI384"/>
  <c r="BH384"/>
  <c r="BG384"/>
  <c r="BE384"/>
  <c r="T384"/>
  <c r="R384"/>
  <c r="P384"/>
  <c r="BI383"/>
  <c r="BH383"/>
  <c r="BG383"/>
  <c r="BE383"/>
  <c r="T383"/>
  <c r="R383"/>
  <c r="P383"/>
  <c r="BI382"/>
  <c r="BH382"/>
  <c r="BG382"/>
  <c r="BE382"/>
  <c r="T382"/>
  <c r="R382"/>
  <c r="P382"/>
  <c r="BI381"/>
  <c r="BH381"/>
  <c r="BG381"/>
  <c r="BE381"/>
  <c r="T381"/>
  <c r="R381"/>
  <c r="P381"/>
  <c r="BI380"/>
  <c r="BH380"/>
  <c r="BG380"/>
  <c r="BE380"/>
  <c r="T380"/>
  <c r="R380"/>
  <c r="P380"/>
  <c r="BI379"/>
  <c r="BH379"/>
  <c r="BG379"/>
  <c r="BE379"/>
  <c r="T379"/>
  <c r="R379"/>
  <c r="P379"/>
  <c r="BI377"/>
  <c r="BH377"/>
  <c r="BG377"/>
  <c r="BE377"/>
  <c r="T377"/>
  <c r="R377"/>
  <c r="P377"/>
  <c r="BI376"/>
  <c r="BH376"/>
  <c r="BG376"/>
  <c r="BE376"/>
  <c r="T376"/>
  <c r="R376"/>
  <c r="P376"/>
  <c r="BI375"/>
  <c r="BH375"/>
  <c r="BG375"/>
  <c r="BE375"/>
  <c r="T375"/>
  <c r="R375"/>
  <c r="P375"/>
  <c r="BI374"/>
  <c r="BH374"/>
  <c r="BG374"/>
  <c r="BE374"/>
  <c r="T374"/>
  <c r="R374"/>
  <c r="P374"/>
  <c r="BI373"/>
  <c r="BH373"/>
  <c r="BG373"/>
  <c r="BE373"/>
  <c r="T373"/>
  <c r="R373"/>
  <c r="P373"/>
  <c r="BI371"/>
  <c r="BH371"/>
  <c r="BG371"/>
  <c r="BE371"/>
  <c r="T371"/>
  <c r="R371"/>
  <c r="P371"/>
  <c r="BI370"/>
  <c r="BH370"/>
  <c r="BG370"/>
  <c r="BE370"/>
  <c r="T370"/>
  <c r="R370"/>
  <c r="P370"/>
  <c r="BI369"/>
  <c r="BH369"/>
  <c r="BG369"/>
  <c r="BE369"/>
  <c r="T369"/>
  <c r="R369"/>
  <c r="P369"/>
  <c r="BI368"/>
  <c r="BH368"/>
  <c r="BG368"/>
  <c r="BE368"/>
  <c r="T368"/>
  <c r="R368"/>
  <c r="P368"/>
  <c r="BI367"/>
  <c r="BH367"/>
  <c r="BG367"/>
  <c r="BE367"/>
  <c r="T367"/>
  <c r="R367"/>
  <c r="P367"/>
  <c r="BI366"/>
  <c r="BH366"/>
  <c r="BG366"/>
  <c r="BE366"/>
  <c r="T366"/>
  <c r="R366"/>
  <c r="P366"/>
  <c r="BI365"/>
  <c r="BH365"/>
  <c r="BG365"/>
  <c r="BE365"/>
  <c r="T365"/>
  <c r="R365"/>
  <c r="P365"/>
  <c r="BI364"/>
  <c r="BH364"/>
  <c r="BG364"/>
  <c r="BE364"/>
  <c r="T364"/>
  <c r="R364"/>
  <c r="P364"/>
  <c r="BI363"/>
  <c r="BH363"/>
  <c r="BG363"/>
  <c r="BE363"/>
  <c r="T363"/>
  <c r="R363"/>
  <c r="P363"/>
  <c r="BI362"/>
  <c r="BH362"/>
  <c r="BG362"/>
  <c r="BE362"/>
  <c r="T362"/>
  <c r="R362"/>
  <c r="P362"/>
  <c r="BI360"/>
  <c r="BH360"/>
  <c r="BG360"/>
  <c r="BE360"/>
  <c r="T360"/>
  <c r="R360"/>
  <c r="P360"/>
  <c r="BI359"/>
  <c r="BH359"/>
  <c r="BG359"/>
  <c r="BE359"/>
  <c r="T359"/>
  <c r="R359"/>
  <c r="P359"/>
  <c r="BI357"/>
  <c r="BH357"/>
  <c r="BG357"/>
  <c r="BE357"/>
  <c r="T357"/>
  <c r="R357"/>
  <c r="P357"/>
  <c r="BI356"/>
  <c r="BH356"/>
  <c r="BG356"/>
  <c r="BE356"/>
  <c r="T356"/>
  <c r="R356"/>
  <c r="P356"/>
  <c r="BI355"/>
  <c r="BH355"/>
  <c r="BG355"/>
  <c r="BE355"/>
  <c r="T355"/>
  <c r="R355"/>
  <c r="P355"/>
  <c r="BI354"/>
  <c r="BH354"/>
  <c r="BG354"/>
  <c r="BE354"/>
  <c r="T354"/>
  <c r="R354"/>
  <c r="P354"/>
  <c r="BI353"/>
  <c r="BH353"/>
  <c r="BG353"/>
  <c r="BE353"/>
  <c r="T353"/>
  <c r="R353"/>
  <c r="P353"/>
  <c r="BI352"/>
  <c r="BH352"/>
  <c r="BG352"/>
  <c r="BE352"/>
  <c r="T352"/>
  <c r="R352"/>
  <c r="P352"/>
  <c r="BI351"/>
  <c r="BH351"/>
  <c r="BG351"/>
  <c r="BE351"/>
  <c r="T351"/>
  <c r="R351"/>
  <c r="P351"/>
  <c r="BI350"/>
  <c r="BH350"/>
  <c r="BG350"/>
  <c r="BE350"/>
  <c r="T350"/>
  <c r="R350"/>
  <c r="P350"/>
  <c r="BI349"/>
  <c r="BH349"/>
  <c r="BG349"/>
  <c r="BE349"/>
  <c r="T349"/>
  <c r="R349"/>
  <c r="P349"/>
  <c r="BI348"/>
  <c r="BH348"/>
  <c r="BG348"/>
  <c r="BE348"/>
  <c r="T348"/>
  <c r="R348"/>
  <c r="P348"/>
  <c r="BI347"/>
  <c r="BH347"/>
  <c r="BG347"/>
  <c r="BE347"/>
  <c r="T347"/>
  <c r="R347"/>
  <c r="P347"/>
  <c r="BI346"/>
  <c r="BH346"/>
  <c r="BG346"/>
  <c r="BE346"/>
  <c r="T346"/>
  <c r="R346"/>
  <c r="P346"/>
  <c r="BI345"/>
  <c r="BH345"/>
  <c r="BG345"/>
  <c r="BE345"/>
  <c r="T345"/>
  <c r="R345"/>
  <c r="P345"/>
  <c r="BI344"/>
  <c r="BH344"/>
  <c r="BG344"/>
  <c r="BE344"/>
  <c r="T344"/>
  <c r="R344"/>
  <c r="P344"/>
  <c r="BI343"/>
  <c r="BH343"/>
  <c r="BG343"/>
  <c r="BE343"/>
  <c r="T343"/>
  <c r="R343"/>
  <c r="P343"/>
  <c r="BI342"/>
  <c r="BH342"/>
  <c r="BG342"/>
  <c r="BE342"/>
  <c r="T342"/>
  <c r="R342"/>
  <c r="P342"/>
  <c r="BI341"/>
  <c r="BH341"/>
  <c r="BG341"/>
  <c r="BE341"/>
  <c r="T341"/>
  <c r="R341"/>
  <c r="P341"/>
  <c r="BI340"/>
  <c r="BH340"/>
  <c r="BG340"/>
  <c r="BE340"/>
  <c r="T340"/>
  <c r="R340"/>
  <c r="P340"/>
  <c r="BI339"/>
  <c r="BH339"/>
  <c r="BG339"/>
  <c r="BE339"/>
  <c r="T339"/>
  <c r="R339"/>
  <c r="P339"/>
  <c r="BI338"/>
  <c r="BH338"/>
  <c r="BG338"/>
  <c r="BE338"/>
  <c r="T338"/>
  <c r="R338"/>
  <c r="P338"/>
  <c r="BI337"/>
  <c r="BH337"/>
  <c r="BG337"/>
  <c r="BE337"/>
  <c r="T337"/>
  <c r="R337"/>
  <c r="P337"/>
  <c r="BI336"/>
  <c r="BH336"/>
  <c r="BG336"/>
  <c r="BE336"/>
  <c r="T336"/>
  <c r="R336"/>
  <c r="P336"/>
  <c r="BI335"/>
  <c r="BH335"/>
  <c r="BG335"/>
  <c r="BE335"/>
  <c r="T335"/>
  <c r="R335"/>
  <c r="P335"/>
  <c r="BI334"/>
  <c r="BH334"/>
  <c r="BG334"/>
  <c r="BE334"/>
  <c r="T334"/>
  <c r="R334"/>
  <c r="P334"/>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8"/>
  <c r="BH328"/>
  <c r="BG328"/>
  <c r="BE328"/>
  <c r="T328"/>
  <c r="R328"/>
  <c r="P328"/>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2"/>
  <c r="BH322"/>
  <c r="BG322"/>
  <c r="BE322"/>
  <c r="T322"/>
  <c r="R322"/>
  <c r="P322"/>
  <c r="BI321"/>
  <c r="BH321"/>
  <c r="BG321"/>
  <c r="BE321"/>
  <c r="T321"/>
  <c r="R321"/>
  <c r="P321"/>
  <c r="BI320"/>
  <c r="BH320"/>
  <c r="BG320"/>
  <c r="BE320"/>
  <c r="T320"/>
  <c r="R320"/>
  <c r="P320"/>
  <c r="BI319"/>
  <c r="BH319"/>
  <c r="BG319"/>
  <c r="BE319"/>
  <c r="T319"/>
  <c r="R319"/>
  <c r="P319"/>
  <c r="BI318"/>
  <c r="BH318"/>
  <c r="BG318"/>
  <c r="BE318"/>
  <c r="T318"/>
  <c r="R318"/>
  <c r="P318"/>
  <c r="BI315"/>
  <c r="BH315"/>
  <c r="BG315"/>
  <c r="BE315"/>
  <c r="T315"/>
  <c r="R315"/>
  <c r="P315"/>
  <c r="BI314"/>
  <c r="BH314"/>
  <c r="BG314"/>
  <c r="BE314"/>
  <c r="T314"/>
  <c r="R314"/>
  <c r="P314"/>
  <c r="BI313"/>
  <c r="BH313"/>
  <c r="BG313"/>
  <c r="BE313"/>
  <c r="T313"/>
  <c r="R313"/>
  <c r="P313"/>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5"/>
  <c r="BH305"/>
  <c r="BG305"/>
  <c r="BE305"/>
  <c r="T305"/>
  <c r="R305"/>
  <c r="P305"/>
  <c r="BI304"/>
  <c r="BH304"/>
  <c r="BG304"/>
  <c r="BE304"/>
  <c r="T304"/>
  <c r="R304"/>
  <c r="P304"/>
  <c r="BI303"/>
  <c r="BH303"/>
  <c r="BG303"/>
  <c r="BE303"/>
  <c r="T303"/>
  <c r="R303"/>
  <c r="P303"/>
  <c r="BI302"/>
  <c r="BH302"/>
  <c r="BG302"/>
  <c r="BE302"/>
  <c r="T302"/>
  <c r="R302"/>
  <c r="P302"/>
  <c r="BI301"/>
  <c r="BH301"/>
  <c r="BG301"/>
  <c r="BE301"/>
  <c r="T301"/>
  <c r="R301"/>
  <c r="P301"/>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0"/>
  <c r="BH270"/>
  <c r="BG270"/>
  <c r="BE270"/>
  <c r="T270"/>
  <c r="R270"/>
  <c r="P270"/>
  <c r="BI269"/>
  <c r="BH269"/>
  <c r="BG269"/>
  <c r="BE269"/>
  <c r="T269"/>
  <c r="R269"/>
  <c r="P269"/>
  <c r="BI266"/>
  <c r="BH266"/>
  <c r="BG266"/>
  <c r="BE266"/>
  <c r="T266"/>
  <c r="R266"/>
  <c r="P266"/>
  <c r="BI265"/>
  <c r="BH265"/>
  <c r="BG265"/>
  <c r="BE265"/>
  <c r="T265"/>
  <c r="R265"/>
  <c r="P265"/>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0"/>
  <c r="BH220"/>
  <c r="BG220"/>
  <c r="BE220"/>
  <c r="T220"/>
  <c r="R220"/>
  <c r="P220"/>
  <c r="BI219"/>
  <c r="BH219"/>
  <c r="BG219"/>
  <c r="BE219"/>
  <c r="T219"/>
  <c r="R219"/>
  <c r="P219"/>
  <c r="BI218"/>
  <c r="BH218"/>
  <c r="BG218"/>
  <c r="BE218"/>
  <c r="T218"/>
  <c r="R218"/>
  <c r="P218"/>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J152"/>
  <c r="F152"/>
  <c r="F150"/>
  <c r="E148"/>
  <c r="BI131"/>
  <c r="BH131"/>
  <c r="BG131"/>
  <c r="BE131"/>
  <c r="BI130"/>
  <c r="BH130"/>
  <c r="BG130"/>
  <c r="BF130"/>
  <c r="BE130"/>
  <c r="BI129"/>
  <c r="BH129"/>
  <c r="BG129"/>
  <c r="BF129"/>
  <c r="BE129"/>
  <c r="BI128"/>
  <c r="BH128"/>
  <c r="BG128"/>
  <c r="BF128"/>
  <c r="BE128"/>
  <c r="BI127"/>
  <c r="BH127"/>
  <c r="BG127"/>
  <c r="BF127"/>
  <c r="BE127"/>
  <c r="BI126"/>
  <c r="BH126"/>
  <c r="BG126"/>
  <c r="BF126"/>
  <c r="BE126"/>
  <c r="J95"/>
  <c r="F95"/>
  <c r="F93"/>
  <c r="E91"/>
  <c r="J28"/>
  <c r="E28"/>
  <c r="J96" s="1"/>
  <c r="J27"/>
  <c r="J22"/>
  <c r="E22"/>
  <c r="F96" s="1"/>
  <c r="J21"/>
  <c r="J16"/>
  <c r="J150" s="1"/>
  <c r="E7"/>
  <c r="E85" s="1"/>
  <c r="J41" i="12"/>
  <c r="J40"/>
  <c r="AY112" i="1" s="1"/>
  <c r="J39" i="12"/>
  <c r="AX112" i="1" s="1"/>
  <c r="BI210" i="12"/>
  <c r="BH210"/>
  <c r="BG210"/>
  <c r="BE210"/>
  <c r="T210"/>
  <c r="T209" s="1"/>
  <c r="R210"/>
  <c r="R209" s="1"/>
  <c r="P210"/>
  <c r="P209" s="1"/>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4"/>
  <c r="BH174"/>
  <c r="BG174"/>
  <c r="BE174"/>
  <c r="T174"/>
  <c r="R174"/>
  <c r="P174"/>
  <c r="BI173"/>
  <c r="BH173"/>
  <c r="BG173"/>
  <c r="BE173"/>
  <c r="T173"/>
  <c r="R173"/>
  <c r="P173"/>
  <c r="BI172"/>
  <c r="BH172"/>
  <c r="BG172"/>
  <c r="BE172"/>
  <c r="T172"/>
  <c r="R172"/>
  <c r="P172"/>
  <c r="BI170"/>
  <c r="BH170"/>
  <c r="BG170"/>
  <c r="BE170"/>
  <c r="T170"/>
  <c r="R170"/>
  <c r="P170"/>
  <c r="BI169"/>
  <c r="BH169"/>
  <c r="BG169"/>
  <c r="BE169"/>
  <c r="T169"/>
  <c r="R169"/>
  <c r="P169"/>
  <c r="BI168"/>
  <c r="BH168"/>
  <c r="BG168"/>
  <c r="BE168"/>
  <c r="T168"/>
  <c r="R168"/>
  <c r="P168"/>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J133"/>
  <c r="F133"/>
  <c r="F131"/>
  <c r="E129"/>
  <c r="BI114"/>
  <c r="BH114"/>
  <c r="BG114"/>
  <c r="BE114"/>
  <c r="BI113"/>
  <c r="BH113"/>
  <c r="BG113"/>
  <c r="BF113"/>
  <c r="BE113"/>
  <c r="BI112"/>
  <c r="BH112"/>
  <c r="BG112"/>
  <c r="BF112"/>
  <c r="BE112"/>
  <c r="BI111"/>
  <c r="BH111"/>
  <c r="BG111"/>
  <c r="BF111"/>
  <c r="BE111"/>
  <c r="BI110"/>
  <c r="BH110"/>
  <c r="BG110"/>
  <c r="BF110"/>
  <c r="BE110"/>
  <c r="BI109"/>
  <c r="BH109"/>
  <c r="BG109"/>
  <c r="BF109"/>
  <c r="BE109"/>
  <c r="J93"/>
  <c r="F93"/>
  <c r="F91"/>
  <c r="E89"/>
  <c r="J26"/>
  <c r="E26"/>
  <c r="J94" s="1"/>
  <c r="J25"/>
  <c r="J20"/>
  <c r="E20"/>
  <c r="F94" s="1"/>
  <c r="J19"/>
  <c r="J14"/>
  <c r="J131" s="1"/>
  <c r="E7"/>
  <c r="E85" s="1"/>
  <c r="J41" i="11"/>
  <c r="J40"/>
  <c r="AY111" i="1" s="1"/>
  <c r="J39" i="11"/>
  <c r="AX111" i="1" s="1"/>
  <c r="BI274" i="11"/>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4"/>
  <c r="BH264"/>
  <c r="BG264"/>
  <c r="BE264"/>
  <c r="T264"/>
  <c r="R264"/>
  <c r="P264"/>
  <c r="BI263"/>
  <c r="BH263"/>
  <c r="BG263"/>
  <c r="BE263"/>
  <c r="T263"/>
  <c r="R263"/>
  <c r="P263"/>
  <c r="BI260"/>
  <c r="BH260"/>
  <c r="BG260"/>
  <c r="BE260"/>
  <c r="T260"/>
  <c r="T259" s="1"/>
  <c r="R260"/>
  <c r="R259" s="1"/>
  <c r="P260"/>
  <c r="P259" s="1"/>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J138"/>
  <c r="F138"/>
  <c r="F136"/>
  <c r="E134"/>
  <c r="BI119"/>
  <c r="BH119"/>
  <c r="BG119"/>
  <c r="BE119"/>
  <c r="BI118"/>
  <c r="BH118"/>
  <c r="BG118"/>
  <c r="BF118"/>
  <c r="BE118"/>
  <c r="BI117"/>
  <c r="BH117"/>
  <c r="BG117"/>
  <c r="BF117"/>
  <c r="BE117"/>
  <c r="BI116"/>
  <c r="BH116"/>
  <c r="BG116"/>
  <c r="BF116"/>
  <c r="BE116"/>
  <c r="BI115"/>
  <c r="BH115"/>
  <c r="BG115"/>
  <c r="BF115"/>
  <c r="BE115"/>
  <c r="BI114"/>
  <c r="BH114"/>
  <c r="BG114"/>
  <c r="BF114"/>
  <c r="BE114"/>
  <c r="J93"/>
  <c r="F93"/>
  <c r="F91"/>
  <c r="E89"/>
  <c r="J26"/>
  <c r="E26"/>
  <c r="J139" s="1"/>
  <c r="J25"/>
  <c r="J20"/>
  <c r="E20"/>
  <c r="F94" s="1"/>
  <c r="J19"/>
  <c r="J14"/>
  <c r="J136" s="1"/>
  <c r="E7"/>
  <c r="E85"/>
  <c r="J43" i="10"/>
  <c r="J42"/>
  <c r="AY109" i="1" s="1"/>
  <c r="J41" i="10"/>
  <c r="AX109" i="1" s="1"/>
  <c r="BI261" i="10"/>
  <c r="BH261"/>
  <c r="BG261"/>
  <c r="BE261"/>
  <c r="T261"/>
  <c r="T260" s="1"/>
  <c r="R261"/>
  <c r="R260" s="1"/>
  <c r="P261"/>
  <c r="P260" s="1"/>
  <c r="BI259"/>
  <c r="BH259"/>
  <c r="BG259"/>
  <c r="BE259"/>
  <c r="T259"/>
  <c r="T258" s="1"/>
  <c r="R259"/>
  <c r="R258" s="1"/>
  <c r="P259"/>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2"/>
  <c r="BH232"/>
  <c r="BG232"/>
  <c r="BE232"/>
  <c r="T232"/>
  <c r="R232"/>
  <c r="P232"/>
  <c r="BI231"/>
  <c r="BH231"/>
  <c r="BG231"/>
  <c r="BE231"/>
  <c r="T231"/>
  <c r="R231"/>
  <c r="P231"/>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6"/>
  <c r="BH156"/>
  <c r="BG156"/>
  <c r="BE156"/>
  <c r="T156"/>
  <c r="R156"/>
  <c r="P156"/>
  <c r="BI155"/>
  <c r="BH155"/>
  <c r="BG155"/>
  <c r="BE155"/>
  <c r="T155"/>
  <c r="R155"/>
  <c r="P155"/>
  <c r="BI153"/>
  <c r="BH153"/>
  <c r="BG153"/>
  <c r="BE153"/>
  <c r="T153"/>
  <c r="R153"/>
  <c r="P153"/>
  <c r="BI152"/>
  <c r="BH152"/>
  <c r="BG152"/>
  <c r="BE152"/>
  <c r="T152"/>
  <c r="R152"/>
  <c r="P152"/>
  <c r="BI151"/>
  <c r="BH151"/>
  <c r="BG151"/>
  <c r="BE151"/>
  <c r="T151"/>
  <c r="R151"/>
  <c r="P151"/>
  <c r="BI150"/>
  <c r="BH150"/>
  <c r="BG150"/>
  <c r="BE150"/>
  <c r="T150"/>
  <c r="R150"/>
  <c r="P150"/>
  <c r="J143"/>
  <c r="F143"/>
  <c r="F141"/>
  <c r="E139"/>
  <c r="BI122"/>
  <c r="BH122"/>
  <c r="BG122"/>
  <c r="BE122"/>
  <c r="BI121"/>
  <c r="BH121"/>
  <c r="BG121"/>
  <c r="BF121"/>
  <c r="BE121"/>
  <c r="BI120"/>
  <c r="BH120"/>
  <c r="BG120"/>
  <c r="BF120"/>
  <c r="BE120"/>
  <c r="BI119"/>
  <c r="BH119"/>
  <c r="BG119"/>
  <c r="BF119"/>
  <c r="BE119"/>
  <c r="BI118"/>
  <c r="BH118"/>
  <c r="BG118"/>
  <c r="BF118"/>
  <c r="BE118"/>
  <c r="BI117"/>
  <c r="BH117"/>
  <c r="BG117"/>
  <c r="BF117"/>
  <c r="BE117"/>
  <c r="J95"/>
  <c r="F95"/>
  <c r="F93"/>
  <c r="E91"/>
  <c r="J28"/>
  <c r="E28"/>
  <c r="J96" s="1"/>
  <c r="J27"/>
  <c r="J22"/>
  <c r="E22"/>
  <c r="F144" s="1"/>
  <c r="J21"/>
  <c r="J16"/>
  <c r="J93" s="1"/>
  <c r="E7"/>
  <c r="E133"/>
  <c r="J43" i="9"/>
  <c r="J42"/>
  <c r="AY108" i="1" s="1"/>
  <c r="J41" i="9"/>
  <c r="AX108" i="1" s="1"/>
  <c r="BI338" i="9"/>
  <c r="BH338"/>
  <c r="BG338"/>
  <c r="BE338"/>
  <c r="T338"/>
  <c r="R338"/>
  <c r="P338"/>
  <c r="BI337"/>
  <c r="BH337"/>
  <c r="BG337"/>
  <c r="BE337"/>
  <c r="T337"/>
  <c r="R337"/>
  <c r="P337"/>
  <c r="BI335"/>
  <c r="BH335"/>
  <c r="BG335"/>
  <c r="BE335"/>
  <c r="T335"/>
  <c r="T334" s="1"/>
  <c r="R335"/>
  <c r="R334" s="1"/>
  <c r="P335"/>
  <c r="P334" s="1"/>
  <c r="BI333"/>
  <c r="BH333"/>
  <c r="BG333"/>
  <c r="BE333"/>
  <c r="T333"/>
  <c r="R333"/>
  <c r="P333"/>
  <c r="BI332"/>
  <c r="BH332"/>
  <c r="BG332"/>
  <c r="BE332"/>
  <c r="T332"/>
  <c r="R332"/>
  <c r="P332"/>
  <c r="BI331"/>
  <c r="BH331"/>
  <c r="BG331"/>
  <c r="BE331"/>
  <c r="T331"/>
  <c r="R331"/>
  <c r="P331"/>
  <c r="BI330"/>
  <c r="BH330"/>
  <c r="BG330"/>
  <c r="BE330"/>
  <c r="T330"/>
  <c r="R330"/>
  <c r="P330"/>
  <c r="BI329"/>
  <c r="BH329"/>
  <c r="BG329"/>
  <c r="BE329"/>
  <c r="T329"/>
  <c r="R329"/>
  <c r="P329"/>
  <c r="BI327"/>
  <c r="BH327"/>
  <c r="BG327"/>
  <c r="BE327"/>
  <c r="T327"/>
  <c r="R327"/>
  <c r="P327"/>
  <c r="BI326"/>
  <c r="BH326"/>
  <c r="BG326"/>
  <c r="BE326"/>
  <c r="T326"/>
  <c r="R326"/>
  <c r="P326"/>
  <c r="BI325"/>
  <c r="BH325"/>
  <c r="BG325"/>
  <c r="BE325"/>
  <c r="T325"/>
  <c r="R325"/>
  <c r="P325"/>
  <c r="BI324"/>
  <c r="BH324"/>
  <c r="BG324"/>
  <c r="BE324"/>
  <c r="T324"/>
  <c r="R324"/>
  <c r="P324"/>
  <c r="BI323"/>
  <c r="BH323"/>
  <c r="BG323"/>
  <c r="BE323"/>
  <c r="T323"/>
  <c r="R323"/>
  <c r="P323"/>
  <c r="BI321"/>
  <c r="BH321"/>
  <c r="BG321"/>
  <c r="BE321"/>
  <c r="T321"/>
  <c r="T320" s="1"/>
  <c r="R321"/>
  <c r="R320" s="1"/>
  <c r="P321"/>
  <c r="P320" s="1"/>
  <c r="BI319"/>
  <c r="BH319"/>
  <c r="BG319"/>
  <c r="BE319"/>
  <c r="T319"/>
  <c r="R319"/>
  <c r="P319"/>
  <c r="BI318"/>
  <c r="BH318"/>
  <c r="BG318"/>
  <c r="BE318"/>
  <c r="T318"/>
  <c r="R318"/>
  <c r="P318"/>
  <c r="BI317"/>
  <c r="BH317"/>
  <c r="BG317"/>
  <c r="BE317"/>
  <c r="T317"/>
  <c r="R317"/>
  <c r="P317"/>
  <c r="BI316"/>
  <c r="BH316"/>
  <c r="BG316"/>
  <c r="BE316"/>
  <c r="T316"/>
  <c r="R316"/>
  <c r="P316"/>
  <c r="BI315"/>
  <c r="BH315"/>
  <c r="BG315"/>
  <c r="BE315"/>
  <c r="T315"/>
  <c r="R315"/>
  <c r="P315"/>
  <c r="BI314"/>
  <c r="BH314"/>
  <c r="BG314"/>
  <c r="BE314"/>
  <c r="T314"/>
  <c r="R314"/>
  <c r="P314"/>
  <c r="BI313"/>
  <c r="BH313"/>
  <c r="BG313"/>
  <c r="BE313"/>
  <c r="T313"/>
  <c r="R313"/>
  <c r="P313"/>
  <c r="BI312"/>
  <c r="BH312"/>
  <c r="BG312"/>
  <c r="BE312"/>
  <c r="T312"/>
  <c r="R312"/>
  <c r="P312"/>
  <c r="BI311"/>
  <c r="BH311"/>
  <c r="BG311"/>
  <c r="BE311"/>
  <c r="T311"/>
  <c r="R311"/>
  <c r="P311"/>
  <c r="BI310"/>
  <c r="BH310"/>
  <c r="BG310"/>
  <c r="BE310"/>
  <c r="T310"/>
  <c r="R310"/>
  <c r="P310"/>
  <c r="BI309"/>
  <c r="BH309"/>
  <c r="BG309"/>
  <c r="BE309"/>
  <c r="T309"/>
  <c r="R309"/>
  <c r="P309"/>
  <c r="BI308"/>
  <c r="BH308"/>
  <c r="BG308"/>
  <c r="BE308"/>
  <c r="T308"/>
  <c r="R308"/>
  <c r="P308"/>
  <c r="BI307"/>
  <c r="BH307"/>
  <c r="BG307"/>
  <c r="BE307"/>
  <c r="T307"/>
  <c r="R307"/>
  <c r="P307"/>
  <c r="BI306"/>
  <c r="BH306"/>
  <c r="BG306"/>
  <c r="BE306"/>
  <c r="T306"/>
  <c r="R306"/>
  <c r="P306"/>
  <c r="BI304"/>
  <c r="BH304"/>
  <c r="BG304"/>
  <c r="BE304"/>
  <c r="T304"/>
  <c r="R304"/>
  <c r="P304"/>
  <c r="BI303"/>
  <c r="BH303"/>
  <c r="BG303"/>
  <c r="BE303"/>
  <c r="T303"/>
  <c r="R303"/>
  <c r="P303"/>
  <c r="BI302"/>
  <c r="BH302"/>
  <c r="BG302"/>
  <c r="BE302"/>
  <c r="T302"/>
  <c r="R302"/>
  <c r="P302"/>
  <c r="BI300"/>
  <c r="BH300"/>
  <c r="BG300"/>
  <c r="BE300"/>
  <c r="T300"/>
  <c r="R300"/>
  <c r="P300"/>
  <c r="BI299"/>
  <c r="BH299"/>
  <c r="BG299"/>
  <c r="BE299"/>
  <c r="T299"/>
  <c r="R299"/>
  <c r="P299"/>
  <c r="BI298"/>
  <c r="BH298"/>
  <c r="BG298"/>
  <c r="BE298"/>
  <c r="T298"/>
  <c r="R298"/>
  <c r="P298"/>
  <c r="BI297"/>
  <c r="BH297"/>
  <c r="BG297"/>
  <c r="BE297"/>
  <c r="T297"/>
  <c r="R297"/>
  <c r="P297"/>
  <c r="BI296"/>
  <c r="BH296"/>
  <c r="BG296"/>
  <c r="BE296"/>
  <c r="T296"/>
  <c r="R296"/>
  <c r="P296"/>
  <c r="BI295"/>
  <c r="BH295"/>
  <c r="BG295"/>
  <c r="BE295"/>
  <c r="T295"/>
  <c r="R295"/>
  <c r="P295"/>
  <c r="BI294"/>
  <c r="BH294"/>
  <c r="BG294"/>
  <c r="BE294"/>
  <c r="T294"/>
  <c r="R294"/>
  <c r="P294"/>
  <c r="BI293"/>
  <c r="BH293"/>
  <c r="BG293"/>
  <c r="BE293"/>
  <c r="T293"/>
  <c r="R293"/>
  <c r="P293"/>
  <c r="BI292"/>
  <c r="BH292"/>
  <c r="BG292"/>
  <c r="BE292"/>
  <c r="T292"/>
  <c r="R292"/>
  <c r="P292"/>
  <c r="BI291"/>
  <c r="BH291"/>
  <c r="BG291"/>
  <c r="BE291"/>
  <c r="T291"/>
  <c r="R291"/>
  <c r="P291"/>
  <c r="BI290"/>
  <c r="BH290"/>
  <c r="BG290"/>
  <c r="BE290"/>
  <c r="T290"/>
  <c r="R290"/>
  <c r="P290"/>
  <c r="BI289"/>
  <c r="BH289"/>
  <c r="BG289"/>
  <c r="BE289"/>
  <c r="T289"/>
  <c r="R289"/>
  <c r="P289"/>
  <c r="BI288"/>
  <c r="BH288"/>
  <c r="BG288"/>
  <c r="BE288"/>
  <c r="T288"/>
  <c r="R288"/>
  <c r="P288"/>
  <c r="BI287"/>
  <c r="BH287"/>
  <c r="BG287"/>
  <c r="BE287"/>
  <c r="T287"/>
  <c r="R287"/>
  <c r="P287"/>
  <c r="BI286"/>
  <c r="BH286"/>
  <c r="BG286"/>
  <c r="BE286"/>
  <c r="T286"/>
  <c r="R286"/>
  <c r="P286"/>
  <c r="BI285"/>
  <c r="BH285"/>
  <c r="BG285"/>
  <c r="BE285"/>
  <c r="T285"/>
  <c r="R285"/>
  <c r="P285"/>
  <c r="BI284"/>
  <c r="BH284"/>
  <c r="BG284"/>
  <c r="BE284"/>
  <c r="T284"/>
  <c r="R284"/>
  <c r="P284"/>
  <c r="BI283"/>
  <c r="BH283"/>
  <c r="BG283"/>
  <c r="BE283"/>
  <c r="T283"/>
  <c r="R283"/>
  <c r="P283"/>
  <c r="BI282"/>
  <c r="BH282"/>
  <c r="BG282"/>
  <c r="BE282"/>
  <c r="T282"/>
  <c r="R282"/>
  <c r="P282"/>
  <c r="BI28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0"/>
  <c r="BH180"/>
  <c r="BG180"/>
  <c r="BE180"/>
  <c r="T180"/>
  <c r="R180"/>
  <c r="P180"/>
  <c r="BI179"/>
  <c r="BH179"/>
  <c r="BG179"/>
  <c r="BE179"/>
  <c r="T179"/>
  <c r="R179"/>
  <c r="P179"/>
  <c r="BI177"/>
  <c r="BH177"/>
  <c r="BG177"/>
  <c r="BE177"/>
  <c r="T177"/>
  <c r="R177"/>
  <c r="P177"/>
  <c r="BI176"/>
  <c r="BH176"/>
  <c r="BG176"/>
  <c r="BE176"/>
  <c r="T176"/>
  <c r="R176"/>
  <c r="P176"/>
  <c r="BI175"/>
  <c r="BH175"/>
  <c r="BG175"/>
  <c r="BE175"/>
  <c r="T175"/>
  <c r="R175"/>
  <c r="P175"/>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J145"/>
  <c r="F145"/>
  <c r="F143"/>
  <c r="E141"/>
  <c r="BI124"/>
  <c r="BH124"/>
  <c r="BG124"/>
  <c r="BE124"/>
  <c r="BI123"/>
  <c r="BH123"/>
  <c r="BG123"/>
  <c r="BF123"/>
  <c r="BE123"/>
  <c r="BI122"/>
  <c r="BH122"/>
  <c r="BG122"/>
  <c r="BF122"/>
  <c r="BE122"/>
  <c r="BI121"/>
  <c r="BH121"/>
  <c r="BG121"/>
  <c r="BF121"/>
  <c r="BE121"/>
  <c r="BI120"/>
  <c r="BH120"/>
  <c r="BG120"/>
  <c r="BF120"/>
  <c r="BE120"/>
  <c r="BI119"/>
  <c r="BH119"/>
  <c r="BG119"/>
  <c r="BF119"/>
  <c r="BE119"/>
  <c r="J95"/>
  <c r="F95"/>
  <c r="F93"/>
  <c r="E91"/>
  <c r="J28"/>
  <c r="E28"/>
  <c r="J146" s="1"/>
  <c r="J27"/>
  <c r="J22"/>
  <c r="E22"/>
  <c r="F146"/>
  <c r="J21"/>
  <c r="J16"/>
  <c r="J93" s="1"/>
  <c r="E7"/>
  <c r="E135" s="1"/>
  <c r="J43" i="8"/>
  <c r="J42"/>
  <c r="AY106" i="1"/>
  <c r="J41" i="8"/>
  <c r="AX106" i="1" s="1"/>
  <c r="BI234" i="8"/>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7"/>
  <c r="BH227"/>
  <c r="BG227"/>
  <c r="BE227"/>
  <c r="T227"/>
  <c r="R227"/>
  <c r="P227"/>
  <c r="BI226"/>
  <c r="BH226"/>
  <c r="BG226"/>
  <c r="BE226"/>
  <c r="T226"/>
  <c r="R226"/>
  <c r="P226"/>
  <c r="BI223"/>
  <c r="BH223"/>
  <c r="BG223"/>
  <c r="BE223"/>
  <c r="T223"/>
  <c r="T222"/>
  <c r="R223"/>
  <c r="R222" s="1"/>
  <c r="P223"/>
  <c r="P222" s="1"/>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J139"/>
  <c r="F139"/>
  <c r="F137"/>
  <c r="E135"/>
  <c r="BI118"/>
  <c r="BH118"/>
  <c r="BG118"/>
  <c r="BE118"/>
  <c r="BI117"/>
  <c r="BH117"/>
  <c r="BG117"/>
  <c r="BF117"/>
  <c r="BE117"/>
  <c r="BI116"/>
  <c r="BH116"/>
  <c r="BG116"/>
  <c r="BF116"/>
  <c r="BE116"/>
  <c r="BI115"/>
  <c r="BH115"/>
  <c r="BG115"/>
  <c r="BF115"/>
  <c r="BE115"/>
  <c r="BI114"/>
  <c r="BH114"/>
  <c r="BG114"/>
  <c r="BF114"/>
  <c r="BE114"/>
  <c r="BI113"/>
  <c r="BH113"/>
  <c r="BG113"/>
  <c r="BF113"/>
  <c r="BE113"/>
  <c r="J95"/>
  <c r="F95"/>
  <c r="F93"/>
  <c r="E91"/>
  <c r="J28"/>
  <c r="E28"/>
  <c r="J96" s="1"/>
  <c r="J27"/>
  <c r="J22"/>
  <c r="E22"/>
  <c r="F140" s="1"/>
  <c r="J21"/>
  <c r="J16"/>
  <c r="J93" s="1"/>
  <c r="E7"/>
  <c r="E85" s="1"/>
  <c r="J43" i="7"/>
  <c r="J42"/>
  <c r="AY104" i="1"/>
  <c r="J41" i="7"/>
  <c r="AX104" i="1"/>
  <c r="BI172" i="7"/>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J132"/>
  <c r="F132"/>
  <c r="F130"/>
  <c r="E128"/>
  <c r="BI111"/>
  <c r="BH111"/>
  <c r="BG111"/>
  <c r="BE111"/>
  <c r="BI110"/>
  <c r="BH110"/>
  <c r="BG110"/>
  <c r="BF110"/>
  <c r="BE110"/>
  <c r="BI109"/>
  <c r="BH109"/>
  <c r="BG109"/>
  <c r="BF109"/>
  <c r="BE109"/>
  <c r="BI108"/>
  <c r="BH108"/>
  <c r="BG108"/>
  <c r="BF108"/>
  <c r="BE108"/>
  <c r="BI107"/>
  <c r="BH107"/>
  <c r="BG107"/>
  <c r="BF107"/>
  <c r="BE107"/>
  <c r="BI106"/>
  <c r="BH106"/>
  <c r="BG106"/>
  <c r="BF106"/>
  <c r="BE106"/>
  <c r="J95"/>
  <c r="F95"/>
  <c r="F93"/>
  <c r="E91"/>
  <c r="J28"/>
  <c r="E28"/>
  <c r="J133" s="1"/>
  <c r="J27"/>
  <c r="J22"/>
  <c r="E22"/>
  <c r="F96" s="1"/>
  <c r="J21"/>
  <c r="J16"/>
  <c r="J130" s="1"/>
  <c r="E7"/>
  <c r="E122"/>
  <c r="J43" i="6"/>
  <c r="J42"/>
  <c r="AY103" i="1" s="1"/>
  <c r="J41" i="6"/>
  <c r="AX103" i="1" s="1"/>
  <c r="BI172" i="6"/>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J132"/>
  <c r="F132"/>
  <c r="F130"/>
  <c r="E128"/>
  <c r="BI111"/>
  <c r="BH111"/>
  <c r="BG111"/>
  <c r="BE111"/>
  <c r="BI110"/>
  <c r="BH110"/>
  <c r="BG110"/>
  <c r="BF110"/>
  <c r="BE110"/>
  <c r="BI109"/>
  <c r="BH109"/>
  <c r="BG109"/>
  <c r="BF109"/>
  <c r="BE109"/>
  <c r="BI108"/>
  <c r="BH108"/>
  <c r="BG108"/>
  <c r="BF108"/>
  <c r="BE108"/>
  <c r="BI107"/>
  <c r="BH107"/>
  <c r="BG107"/>
  <c r="BF107"/>
  <c r="BE107"/>
  <c r="BI106"/>
  <c r="BH106"/>
  <c r="BG106"/>
  <c r="BF106"/>
  <c r="BE106"/>
  <c r="J95"/>
  <c r="F95"/>
  <c r="F93"/>
  <c r="E91"/>
  <c r="J28"/>
  <c r="E28"/>
  <c r="J96" s="1"/>
  <c r="J27"/>
  <c r="J22"/>
  <c r="E22"/>
  <c r="F133" s="1"/>
  <c r="J21"/>
  <c r="J16"/>
  <c r="J93" s="1"/>
  <c r="E7"/>
  <c r="E85" s="1"/>
  <c r="J43" i="5"/>
  <c r="J42"/>
  <c r="AY101" i="1" s="1"/>
  <c r="J41" i="5"/>
  <c r="AX101" i="1"/>
  <c r="BI232" i="5"/>
  <c r="BH232"/>
  <c r="BG232"/>
  <c r="BE232"/>
  <c r="T232"/>
  <c r="R232"/>
  <c r="P232"/>
  <c r="BI231"/>
  <c r="BH231"/>
  <c r="BG231"/>
  <c r="BE231"/>
  <c r="T231"/>
  <c r="R231"/>
  <c r="P231"/>
  <c r="BI230"/>
  <c r="BH230"/>
  <c r="BG230"/>
  <c r="BE230"/>
  <c r="T230"/>
  <c r="R230"/>
  <c r="P230"/>
  <c r="BI229"/>
  <c r="BH229"/>
  <c r="BG229"/>
  <c r="BE229"/>
  <c r="T229"/>
  <c r="R229"/>
  <c r="P229"/>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4"/>
  <c r="BH194"/>
  <c r="BG194"/>
  <c r="BE194"/>
  <c r="T194"/>
  <c r="R194"/>
  <c r="P194"/>
  <c r="BI193"/>
  <c r="BH193"/>
  <c r="BG193"/>
  <c r="BE193"/>
  <c r="T193"/>
  <c r="R193"/>
  <c r="P193"/>
  <c r="BI192"/>
  <c r="BH192"/>
  <c r="BG192"/>
  <c r="BE192"/>
  <c r="T192"/>
  <c r="R192"/>
  <c r="P192"/>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8"/>
  <c r="BH148"/>
  <c r="BG148"/>
  <c r="BE148"/>
  <c r="T148"/>
  <c r="R148"/>
  <c r="P148"/>
  <c r="J141"/>
  <c r="F141"/>
  <c r="F139"/>
  <c r="E137"/>
  <c r="BI120"/>
  <c r="BH120"/>
  <c r="BG120"/>
  <c r="BE120"/>
  <c r="BI119"/>
  <c r="BH119"/>
  <c r="BG119"/>
  <c r="BF119"/>
  <c r="BE119"/>
  <c r="BI118"/>
  <c r="BH118"/>
  <c r="BG118"/>
  <c r="BF118"/>
  <c r="BE118"/>
  <c r="BI117"/>
  <c r="BH117"/>
  <c r="BG117"/>
  <c r="BF117"/>
  <c r="BE117"/>
  <c r="BI116"/>
  <c r="BH116"/>
  <c r="BG116"/>
  <c r="BF116"/>
  <c r="BE116"/>
  <c r="BI115"/>
  <c r="BH115"/>
  <c r="BG115"/>
  <c r="BF115"/>
  <c r="BE115"/>
  <c r="J95"/>
  <c r="F95"/>
  <c r="F93"/>
  <c r="E91"/>
  <c r="J28"/>
  <c r="E28"/>
  <c r="J96" s="1"/>
  <c r="J27"/>
  <c r="J22"/>
  <c r="E22"/>
  <c r="F142"/>
  <c r="J21"/>
  <c r="J16"/>
  <c r="J139" s="1"/>
  <c r="E7"/>
  <c r="E85" s="1"/>
  <c r="J43" i="4"/>
  <c r="J42"/>
  <c r="AY100" i="1"/>
  <c r="J41" i="4"/>
  <c r="AX100" i="1" s="1"/>
  <c r="BI246" i="4"/>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0"/>
  <c r="BH230"/>
  <c r="BG230"/>
  <c r="BE230"/>
  <c r="T230"/>
  <c r="R230"/>
  <c r="P230"/>
  <c r="BI229"/>
  <c r="BH229"/>
  <c r="BG229"/>
  <c r="BE229"/>
  <c r="T229"/>
  <c r="R229"/>
  <c r="P229"/>
  <c r="BI228"/>
  <c r="BH228"/>
  <c r="BG228"/>
  <c r="BE228"/>
  <c r="T228"/>
  <c r="R228"/>
  <c r="P228"/>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19"/>
  <c r="BH219"/>
  <c r="BG219"/>
  <c r="BE219"/>
  <c r="T219"/>
  <c r="R219"/>
  <c r="P219"/>
  <c r="BI218"/>
  <c r="BH218"/>
  <c r="BG218"/>
  <c r="BE218"/>
  <c r="T218"/>
  <c r="R218"/>
  <c r="P218"/>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7"/>
  <c r="BH197"/>
  <c r="BG197"/>
  <c r="BE197"/>
  <c r="T197"/>
  <c r="R197"/>
  <c r="P197"/>
  <c r="BI196"/>
  <c r="BH196"/>
  <c r="BG196"/>
  <c r="BE196"/>
  <c r="T196"/>
  <c r="R196"/>
  <c r="P196"/>
  <c r="BI195"/>
  <c r="BH195"/>
  <c r="BG195"/>
  <c r="BE195"/>
  <c r="T195"/>
  <c r="R195"/>
  <c r="P195"/>
  <c r="BI193"/>
  <c r="BH193"/>
  <c r="BG193"/>
  <c r="BE193"/>
  <c r="T193"/>
  <c r="R193"/>
  <c r="P193"/>
  <c r="BI192"/>
  <c r="BH192"/>
  <c r="BG192"/>
  <c r="BE192"/>
  <c r="T192"/>
  <c r="R192"/>
  <c r="P192"/>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J143"/>
  <c r="F143"/>
  <c r="F141"/>
  <c r="E139"/>
  <c r="BI122"/>
  <c r="BH122"/>
  <c r="BG122"/>
  <c r="BE122"/>
  <c r="BI121"/>
  <c r="BH121"/>
  <c r="BG121"/>
  <c r="BF121"/>
  <c r="BE121"/>
  <c r="BI120"/>
  <c r="BH120"/>
  <c r="BG120"/>
  <c r="BF120"/>
  <c r="BE120"/>
  <c r="BI119"/>
  <c r="BH119"/>
  <c r="BG119"/>
  <c r="BF119"/>
  <c r="BE119"/>
  <c r="BI118"/>
  <c r="BH118"/>
  <c r="BG118"/>
  <c r="BF118"/>
  <c r="BE118"/>
  <c r="BI117"/>
  <c r="BH117"/>
  <c r="BG117"/>
  <c r="BF117"/>
  <c r="BE117"/>
  <c r="J95"/>
  <c r="F95"/>
  <c r="F93"/>
  <c r="E91"/>
  <c r="J28"/>
  <c r="E28"/>
  <c r="J144" s="1"/>
  <c r="J27"/>
  <c r="J22"/>
  <c r="E22"/>
  <c r="F144"/>
  <c r="J21"/>
  <c r="J16"/>
  <c r="J93" s="1"/>
  <c r="E7"/>
  <c r="E85"/>
  <c r="J43" i="3"/>
  <c r="J42"/>
  <c r="AY98" i="1"/>
  <c r="J41" i="3"/>
  <c r="AX98" i="1" s="1"/>
  <c r="BI229" i="3"/>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2"/>
  <c r="BH222"/>
  <c r="BG222"/>
  <c r="BE222"/>
  <c r="T222"/>
  <c r="R222"/>
  <c r="P222"/>
  <c r="BI221"/>
  <c r="BH221"/>
  <c r="BG221"/>
  <c r="BE221"/>
  <c r="T221"/>
  <c r="R221"/>
  <c r="P221"/>
  <c r="BI220"/>
  <c r="BH220"/>
  <c r="BG220"/>
  <c r="BE220"/>
  <c r="T220"/>
  <c r="R220"/>
  <c r="P220"/>
  <c r="BI217"/>
  <c r="BH217"/>
  <c r="BG217"/>
  <c r="BE217"/>
  <c r="T217"/>
  <c r="R217"/>
  <c r="P217"/>
  <c r="BI216"/>
  <c r="BH216"/>
  <c r="BG216"/>
  <c r="BE216"/>
  <c r="T216"/>
  <c r="R216"/>
  <c r="P216"/>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7"/>
  <c r="BH187"/>
  <c r="BG187"/>
  <c r="BE187"/>
  <c r="T187"/>
  <c r="R187"/>
  <c r="P187"/>
  <c r="BI186"/>
  <c r="BH186"/>
  <c r="BG186"/>
  <c r="BE186"/>
  <c r="T186"/>
  <c r="R186"/>
  <c r="P186"/>
  <c r="BI185"/>
  <c r="BH185"/>
  <c r="BG185"/>
  <c r="BE185"/>
  <c r="T185"/>
  <c r="R185"/>
  <c r="P185"/>
  <c r="BI184"/>
  <c r="BH184"/>
  <c r="BG184"/>
  <c r="BE184"/>
  <c r="T184"/>
  <c r="R184"/>
  <c r="P184"/>
  <c r="BI182"/>
  <c r="BH182"/>
  <c r="BG182"/>
  <c r="BE182"/>
  <c r="T182"/>
  <c r="T181" s="1"/>
  <c r="R182"/>
  <c r="R181" s="1"/>
  <c r="P182"/>
  <c r="P181"/>
  <c r="BI180"/>
  <c r="BH180"/>
  <c r="BG180"/>
  <c r="BE180"/>
  <c r="T180"/>
  <c r="R180"/>
  <c r="P180"/>
  <c r="BI179"/>
  <c r="BH179"/>
  <c r="BG179"/>
  <c r="BE179"/>
  <c r="T179"/>
  <c r="R179"/>
  <c r="P179"/>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J142"/>
  <c r="F142"/>
  <c r="F140"/>
  <c r="E138"/>
  <c r="BI121"/>
  <c r="BH121"/>
  <c r="BG121"/>
  <c r="BE121"/>
  <c r="BI120"/>
  <c r="BH120"/>
  <c r="BG120"/>
  <c r="BF120"/>
  <c r="BE120"/>
  <c r="BI119"/>
  <c r="BH119"/>
  <c r="BG119"/>
  <c r="BF119"/>
  <c r="BE119"/>
  <c r="BI118"/>
  <c r="BH118"/>
  <c r="BG118"/>
  <c r="BF118"/>
  <c r="BE118"/>
  <c r="BI117"/>
  <c r="BH117"/>
  <c r="BG117"/>
  <c r="BF117"/>
  <c r="BE117"/>
  <c r="BI116"/>
  <c r="BH116"/>
  <c r="BG116"/>
  <c r="BF116"/>
  <c r="BE116"/>
  <c r="J95"/>
  <c r="F95"/>
  <c r="F93"/>
  <c r="E91"/>
  <c r="J28"/>
  <c r="E28"/>
  <c r="J143" s="1"/>
  <c r="J27"/>
  <c r="J22"/>
  <c r="E22"/>
  <c r="F143" s="1"/>
  <c r="J21"/>
  <c r="J16"/>
  <c r="J93" s="1"/>
  <c r="E7"/>
  <c r="E85"/>
  <c r="J43" i="2"/>
  <c r="J42"/>
  <c r="AY97" i="1" s="1"/>
  <c r="J41" i="2"/>
  <c r="AX97" i="1" s="1"/>
  <c r="BI294" i="2"/>
  <c r="BH294"/>
  <c r="BG294"/>
  <c r="BE294"/>
  <c r="T294"/>
  <c r="T293" s="1"/>
  <c r="T292" s="1"/>
  <c r="R294"/>
  <c r="R293" s="1"/>
  <c r="R292" s="1"/>
  <c r="P294"/>
  <c r="P293"/>
  <c r="P292" s="1"/>
  <c r="BI291"/>
  <c r="BH291"/>
  <c r="BG291"/>
  <c r="BE291"/>
  <c r="T291"/>
  <c r="R291"/>
  <c r="P291"/>
  <c r="BI290"/>
  <c r="BH290"/>
  <c r="BG290"/>
  <c r="BE290"/>
  <c r="T290"/>
  <c r="R290"/>
  <c r="P290"/>
  <c r="BI289"/>
  <c r="BH289"/>
  <c r="BG289"/>
  <c r="BE289"/>
  <c r="T289"/>
  <c r="R289"/>
  <c r="P289"/>
  <c r="BI286"/>
  <c r="BH286"/>
  <c r="BG286"/>
  <c r="BE286"/>
  <c r="T286"/>
  <c r="R286"/>
  <c r="P286"/>
  <c r="BI285"/>
  <c r="BH285"/>
  <c r="BG285"/>
  <c r="BE285"/>
  <c r="T285"/>
  <c r="R285"/>
  <c r="P285"/>
  <c r="BI283"/>
  <c r="BH283"/>
  <c r="BG283"/>
  <c r="BE283"/>
  <c r="T283"/>
  <c r="R283"/>
  <c r="P283"/>
  <c r="BI282"/>
  <c r="BH282"/>
  <c r="BG282"/>
  <c r="BE282"/>
  <c r="T282"/>
  <c r="R282"/>
  <c r="P282"/>
  <c r="BI281"/>
  <c r="BH281"/>
  <c r="BG281"/>
  <c r="BE281"/>
  <c r="T281"/>
  <c r="R281"/>
  <c r="P281"/>
  <c r="BI280"/>
  <c r="BH280"/>
  <c r="BG280"/>
  <c r="BE280"/>
  <c r="T280"/>
  <c r="R280"/>
  <c r="P280"/>
  <c r="BI279"/>
  <c r="BH279"/>
  <c r="BG279"/>
  <c r="BE279"/>
  <c r="T279"/>
  <c r="R279"/>
  <c r="P279"/>
  <c r="BI277"/>
  <c r="BH277"/>
  <c r="BG277"/>
  <c r="BE277"/>
  <c r="T277"/>
  <c r="R277"/>
  <c r="P277"/>
  <c r="BI276"/>
  <c r="BH276"/>
  <c r="BG276"/>
  <c r="BE276"/>
  <c r="T276"/>
  <c r="R276"/>
  <c r="P276"/>
  <c r="BI275"/>
  <c r="BH275"/>
  <c r="BG275"/>
  <c r="BE275"/>
  <c r="T275"/>
  <c r="R275"/>
  <c r="P275"/>
  <c r="BI274"/>
  <c r="BH274"/>
  <c r="BG274"/>
  <c r="BE274"/>
  <c r="T274"/>
  <c r="R274"/>
  <c r="P274"/>
  <c r="BI273"/>
  <c r="BH273"/>
  <c r="BG273"/>
  <c r="BE273"/>
  <c r="T273"/>
  <c r="R273"/>
  <c r="P273"/>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9"/>
  <c r="BH259"/>
  <c r="BG259"/>
  <c r="BE259"/>
  <c r="T259"/>
  <c r="R259"/>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1"/>
  <c r="BH221"/>
  <c r="BG221"/>
  <c r="BE221"/>
  <c r="T221"/>
  <c r="R221"/>
  <c r="P221"/>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7"/>
  <c r="BH207"/>
  <c r="BG207"/>
  <c r="BE207"/>
  <c r="T207"/>
  <c r="T206"/>
  <c r="R207"/>
  <c r="R206" s="1"/>
  <c r="P207"/>
  <c r="P206" s="1"/>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0"/>
  <c r="BH190"/>
  <c r="BG190"/>
  <c r="BE190"/>
  <c r="T190"/>
  <c r="R190"/>
  <c r="P190"/>
  <c r="BI189"/>
  <c r="BH189"/>
  <c r="BG189"/>
  <c r="BE189"/>
  <c r="T189"/>
  <c r="R189"/>
  <c r="P189"/>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J143"/>
  <c r="F143"/>
  <c r="F141"/>
  <c r="E139"/>
  <c r="BI122"/>
  <c r="BH122"/>
  <c r="BG122"/>
  <c r="BE122"/>
  <c r="BI121"/>
  <c r="BH121"/>
  <c r="BG121"/>
  <c r="BF121"/>
  <c r="BE121"/>
  <c r="BI120"/>
  <c r="BH120"/>
  <c r="BG120"/>
  <c r="BF120"/>
  <c r="BE120"/>
  <c r="BI119"/>
  <c r="BH119"/>
  <c r="BG119"/>
  <c r="BF119"/>
  <c r="BE119"/>
  <c r="BI118"/>
  <c r="BH118"/>
  <c r="BG118"/>
  <c r="BF118"/>
  <c r="BE118"/>
  <c r="BI117"/>
  <c r="BH117"/>
  <c r="BG117"/>
  <c r="BF117"/>
  <c r="BE117"/>
  <c r="J95"/>
  <c r="F95"/>
  <c r="F93"/>
  <c r="E91"/>
  <c r="J28"/>
  <c r="E28"/>
  <c r="J96" s="1"/>
  <c r="J27"/>
  <c r="J22"/>
  <c r="E22"/>
  <c r="F144" s="1"/>
  <c r="J21"/>
  <c r="J16"/>
  <c r="J141" s="1"/>
  <c r="E7"/>
  <c r="E85"/>
  <c r="CK132" i="1"/>
  <c r="CJ132"/>
  <c r="CI132"/>
  <c r="CH132"/>
  <c r="CG132"/>
  <c r="CF132"/>
  <c r="BZ132"/>
  <c r="CE132"/>
  <c r="CK131"/>
  <c r="CJ131"/>
  <c r="CI131"/>
  <c r="CH131"/>
  <c r="CG131"/>
  <c r="CF131"/>
  <c r="BZ131"/>
  <c r="CE131"/>
  <c r="CK130"/>
  <c r="CJ130"/>
  <c r="CI130"/>
  <c r="CH130"/>
  <c r="CG130"/>
  <c r="CF130"/>
  <c r="BZ130"/>
  <c r="CE130"/>
  <c r="CK129"/>
  <c r="CJ129"/>
  <c r="CI129"/>
  <c r="CH129"/>
  <c r="CG129"/>
  <c r="CF129"/>
  <c r="BZ129"/>
  <c r="CE129"/>
  <c r="L90"/>
  <c r="AM90"/>
  <c r="AM89"/>
  <c r="L89"/>
  <c r="AM87"/>
  <c r="L87"/>
  <c r="L85"/>
  <c r="L84"/>
  <c r="BK246" i="13"/>
  <c r="BK245"/>
  <c r="BK203"/>
  <c r="J289"/>
  <c r="BK164"/>
  <c r="J198"/>
  <c r="BK374"/>
  <c r="J295"/>
  <c r="BK206"/>
  <c r="J365"/>
  <c r="BK277"/>
  <c r="BK193"/>
  <c r="J228"/>
  <c r="BK344"/>
  <c r="J364"/>
  <c r="J232"/>
  <c r="BK224"/>
  <c r="BK227"/>
  <c r="BK183"/>
  <c r="BK223"/>
  <c r="BK189"/>
  <c r="J299"/>
  <c r="J405" i="14"/>
  <c r="J403"/>
  <c r="BK400"/>
  <c r="BK373"/>
  <c r="J332"/>
  <c r="J319"/>
  <c r="BK284"/>
  <c r="J212"/>
  <c r="J172"/>
  <c r="BK390"/>
  <c r="BK399"/>
  <c r="BK385"/>
  <c r="J382"/>
  <c r="BK307"/>
  <c r="BK227"/>
  <c r="J182"/>
  <c r="BK401"/>
  <c r="BK329"/>
  <c r="J210"/>
  <c r="J184"/>
  <c r="J356"/>
  <c r="J345"/>
  <c r="J222"/>
  <c r="BK185"/>
  <c r="J343"/>
  <c r="J310"/>
  <c r="J294"/>
  <c r="BK247"/>
  <c r="BK355"/>
  <c r="BK311"/>
  <c r="BK249"/>
  <c r="BK208"/>
  <c r="BK180"/>
  <c r="BK359"/>
  <c r="J211"/>
  <c r="J367"/>
  <c r="BK326"/>
  <c r="J243"/>
  <c r="J239"/>
  <c r="J230"/>
  <c r="J276"/>
  <c r="J253"/>
  <c r="BK327"/>
  <c r="BK269"/>
  <c r="J250"/>
  <c r="J298"/>
  <c r="BK226"/>
  <c r="BK171"/>
  <c r="J402" i="15"/>
  <c r="J390"/>
  <c r="BK378"/>
  <c r="BK392"/>
  <c r="BK305"/>
  <c r="J378"/>
  <c r="J348"/>
  <c r="BK277"/>
  <c r="BK160"/>
  <c r="J364"/>
  <c r="BK252"/>
  <c r="J201"/>
  <c r="J197"/>
  <c r="BK319"/>
  <c r="BK172"/>
  <c r="J162"/>
  <c r="J287"/>
  <c r="J214"/>
  <c r="BK299"/>
  <c r="BK228"/>
  <c r="J234"/>
  <c r="BK232"/>
  <c r="BK333"/>
  <c r="J165"/>
  <c r="BK221"/>
  <c r="BK188"/>
  <c r="J314"/>
  <c r="BK294"/>
  <c r="BK284"/>
  <c r="J363"/>
  <c r="J262"/>
  <c r="BK185"/>
  <c r="J331"/>
  <c r="J316"/>
  <c r="J273"/>
  <c r="J247"/>
  <c r="J182"/>
  <c r="BK347"/>
  <c r="BK329"/>
  <c r="BK301"/>
  <c r="J172"/>
  <c r="BK242"/>
  <c r="J208"/>
  <c r="J178"/>
  <c r="J281"/>
  <c r="BK352"/>
  <c r="BK295"/>
  <c r="BK289"/>
  <c r="J196"/>
  <c r="BK164"/>
  <c r="J298"/>
  <c r="BK203"/>
  <c r="J312"/>
  <c r="BK194"/>
  <c r="J274"/>
  <c r="BK201"/>
  <c r="J212"/>
  <c r="J184"/>
  <c r="J280" i="16"/>
  <c r="BK272"/>
  <c r="J245"/>
  <c r="J272"/>
  <c r="BK253"/>
  <c r="BK237"/>
  <c r="BK172"/>
  <c r="J263"/>
  <c r="BK216"/>
  <c r="BK197"/>
  <c r="J275"/>
  <c r="J259"/>
  <c r="J238"/>
  <c r="BK166"/>
  <c r="J258"/>
  <c r="J229"/>
  <c r="J226"/>
  <c r="J253"/>
  <c r="J237"/>
  <c r="BK249"/>
  <c r="J184"/>
  <c r="BK184"/>
  <c r="BK226"/>
  <c r="J216"/>
  <c r="J218"/>
  <c r="BK245"/>
  <c r="J221"/>
  <c r="BK188"/>
  <c r="J204"/>
  <c r="J156"/>
  <c r="BK213"/>
  <c r="J182"/>
  <c r="J382" i="17"/>
  <c r="J305"/>
  <c r="J391"/>
  <c r="J369"/>
  <c r="J307"/>
  <c r="J239"/>
  <c r="J383"/>
  <c r="BK375"/>
  <c r="J347"/>
  <c r="J278"/>
  <c r="BK191"/>
  <c r="J311"/>
  <c r="BK244"/>
  <c r="J210"/>
  <c r="J192"/>
  <c r="J366"/>
  <c r="J306"/>
  <c r="J259"/>
  <c r="BK373"/>
  <c r="BK348"/>
  <c r="J232"/>
  <c r="J249"/>
  <c r="J195"/>
  <c r="J354"/>
  <c r="BK329"/>
  <c r="BK283"/>
  <c r="BK246"/>
  <c r="BK214"/>
  <c r="J163"/>
  <c r="J303"/>
  <c r="J255"/>
  <c r="BK178"/>
  <c r="J172"/>
  <c r="J345"/>
  <c r="J321"/>
  <c r="J252"/>
  <c r="J339"/>
  <c r="J276"/>
  <c r="BK181"/>
  <c r="J331"/>
  <c r="BK325"/>
  <c r="J279"/>
  <c r="J240"/>
  <c r="J166"/>
  <c r="BK324"/>
  <c r="J160"/>
  <c r="J260"/>
  <c r="J186"/>
  <c r="BK160"/>
  <c r="BK292"/>
  <c r="J248"/>
  <c r="BK172"/>
  <c r="BK282"/>
  <c r="J238"/>
  <c r="BK202"/>
  <c r="BK288"/>
  <c r="BK219"/>
  <c r="BK320"/>
  <c r="BK286"/>
  <c r="BK179" i="18"/>
  <c r="BK178"/>
  <c r="J156"/>
  <c r="BK165" i="19"/>
  <c r="BK143"/>
  <c r="BK154"/>
  <c r="BK145"/>
  <c r="J140"/>
  <c r="J142"/>
  <c r="BK142"/>
  <c r="J147"/>
  <c r="J162" i="20"/>
  <c r="BK163"/>
  <c r="BK152"/>
  <c r="J161"/>
  <c r="J152"/>
  <c r="BK158"/>
  <c r="BK151"/>
  <c r="J140"/>
  <c r="J150"/>
  <c r="BK168" i="21"/>
  <c r="BK154"/>
  <c r="BK163"/>
  <c r="BK148"/>
  <c r="J157"/>
  <c r="J149"/>
  <c r="BK160"/>
  <c r="J160"/>
  <c r="J146"/>
  <c r="BK150"/>
  <c r="J150"/>
  <c r="J137"/>
  <c r="BK164" i="22"/>
  <c r="J154"/>
  <c r="J148"/>
  <c r="J138"/>
  <c r="BK167"/>
  <c r="BK158"/>
  <c r="BK146"/>
  <c r="J163"/>
  <c r="J157"/>
  <c r="BK147"/>
  <c r="J145"/>
  <c r="J143"/>
  <c r="BK139"/>
  <c r="BK135" i="23"/>
  <c r="BK131"/>
  <c r="J145" i="24"/>
  <c r="BK137"/>
  <c r="BK146"/>
  <c r="J148"/>
  <c r="J146"/>
  <c r="BK141"/>
  <c r="J246" i="2"/>
  <c r="J258"/>
  <c r="J225"/>
  <c r="J211"/>
  <c r="BK187"/>
  <c r="J271"/>
  <c r="J261"/>
  <c r="BK256"/>
  <c r="J248"/>
  <c r="J229"/>
  <c r="J207"/>
  <c r="J178"/>
  <c r="AS105" i="1"/>
  <c r="BK281" i="2"/>
  <c r="J244"/>
  <c r="BK238"/>
  <c r="J198"/>
  <c r="BK184"/>
  <c r="J153"/>
  <c r="BK261"/>
  <c r="BK248"/>
  <c r="BK201"/>
  <c r="BK183"/>
  <c r="J155"/>
  <c r="J272"/>
  <c r="J176"/>
  <c r="BK150"/>
  <c r="BK272"/>
  <c r="BK266"/>
  <c r="J222"/>
  <c r="BK204"/>
  <c r="J184"/>
  <c r="J157"/>
  <c r="BK282"/>
  <c r="BK276"/>
  <c r="BK273"/>
  <c r="BK214"/>
  <c r="BK167"/>
  <c r="BK161"/>
  <c r="J236"/>
  <c r="J213"/>
  <c r="BK195"/>
  <c r="J167"/>
  <c r="BK154"/>
  <c r="BK196"/>
  <c r="BK169"/>
  <c r="BK159"/>
  <c r="J274"/>
  <c r="J251"/>
  <c r="J241"/>
  <c r="BK290"/>
  <c r="BK277"/>
  <c r="J268"/>
  <c r="BK231"/>
  <c r="J183"/>
  <c r="BK173"/>
  <c r="AS113" i="1"/>
  <c r="J238" i="2"/>
  <c r="J193"/>
  <c r="J159"/>
  <c r="J245"/>
  <c r="BK213"/>
  <c r="BK194" i="3"/>
  <c r="BK170"/>
  <c r="J154"/>
  <c r="BK197"/>
  <c r="J167"/>
  <c r="BK151"/>
  <c r="J168"/>
  <c r="J177"/>
  <c r="BK185"/>
  <c r="BK179"/>
  <c r="J172"/>
  <c r="BK155"/>
  <c r="BK157"/>
  <c r="J166"/>
  <c r="J159"/>
  <c r="BK242" i="4"/>
  <c r="J233"/>
  <c r="J245"/>
  <c r="J229"/>
  <c r="BK228"/>
  <c r="BK238"/>
  <c r="BK225"/>
  <c r="BK202"/>
  <c r="J239"/>
  <c r="J219"/>
  <c r="J189"/>
  <c r="J226"/>
  <c r="BK189"/>
  <c r="J237"/>
  <c r="J223"/>
  <c r="J203"/>
  <c r="J178"/>
  <c r="J179"/>
  <c r="J162"/>
  <c r="BK196"/>
  <c r="BK170"/>
  <c r="J165"/>
  <c r="J154"/>
  <c r="BK200"/>
  <c r="BK205"/>
  <c r="J206"/>
  <c r="J171"/>
  <c r="BK159"/>
  <c r="J180"/>
  <c r="J186"/>
  <c r="J174"/>
  <c r="BK150"/>
  <c r="BK163"/>
  <c r="J159"/>
  <c r="J230" i="5"/>
  <c r="J217"/>
  <c r="J208"/>
  <c r="J170"/>
  <c r="BK229"/>
  <c r="BK222"/>
  <c r="BK201"/>
  <c r="J154"/>
  <c r="J214"/>
  <c r="BK202"/>
  <c r="J224"/>
  <c r="BK214"/>
  <c r="J197"/>
  <c r="BK187"/>
  <c r="J203"/>
  <c r="BK193"/>
  <c r="BK208"/>
  <c r="J201"/>
  <c r="J175"/>
  <c r="BK213"/>
  <c r="J156"/>
  <c r="BK171"/>
  <c r="BK154"/>
  <c r="J167"/>
  <c r="BK178"/>
  <c r="BK172"/>
  <c r="BK179"/>
  <c r="BK164"/>
  <c r="BK177"/>
  <c r="J155"/>
  <c r="J163"/>
  <c r="BK158"/>
  <c r="J170" i="6"/>
  <c r="J171"/>
  <c r="J164"/>
  <c r="BK160"/>
  <c r="J169"/>
  <c r="BK164"/>
  <c r="J160"/>
  <c r="BK150"/>
  <c r="J153"/>
  <c r="BK150" i="7"/>
  <c r="BK171"/>
  <c r="BK167"/>
  <c r="BK159"/>
  <c r="J155"/>
  <c r="BK162"/>
  <c r="J146"/>
  <c r="J151"/>
  <c r="J164"/>
  <c r="BK145"/>
  <c r="J147"/>
  <c r="BK179" i="8"/>
  <c r="BK170"/>
  <c r="BK148"/>
  <c r="BK231"/>
  <c r="J223"/>
  <c r="BK214"/>
  <c r="BK195"/>
  <c r="J176"/>
  <c r="BK230"/>
  <c r="J216"/>
  <c r="BK205"/>
  <c r="BK165"/>
  <c r="J219"/>
  <c r="BK211"/>
  <c r="BK186"/>
  <c r="J171"/>
  <c r="J193"/>
  <c r="J162"/>
  <c r="J165"/>
  <c r="BK197"/>
  <c r="J166"/>
  <c r="J190"/>
  <c r="BK203"/>
  <c r="J180"/>
  <c r="J188"/>
  <c r="J153"/>
  <c r="BK178"/>
  <c r="BK200"/>
  <c r="J194"/>
  <c r="J186"/>
  <c r="BK175"/>
  <c r="J155"/>
  <c r="J335" i="9"/>
  <c r="BK314"/>
  <c r="J333"/>
  <c r="BK316"/>
  <c r="BK239"/>
  <c r="J180"/>
  <c r="J324"/>
  <c r="BK330"/>
  <c r="J310"/>
  <c r="J240"/>
  <c r="J332"/>
  <c r="BK326"/>
  <c r="BK313"/>
  <c r="BK295"/>
  <c r="J233"/>
  <c r="BK315"/>
  <c r="J292"/>
  <c r="BK281"/>
  <c r="BK192"/>
  <c r="BK317"/>
  <c r="BK308"/>
  <c r="BK307"/>
  <c r="J283"/>
  <c r="BK268"/>
  <c r="J239"/>
  <c r="J218"/>
  <c r="BK214"/>
  <c r="BK210"/>
  <c r="BK186"/>
  <c r="J297"/>
  <c r="J254"/>
  <c r="BK176"/>
  <c r="BK157"/>
  <c r="J291"/>
  <c r="BK282"/>
  <c r="BK250"/>
  <c r="BK191"/>
  <c r="BK172"/>
  <c r="BK168"/>
  <c r="J290"/>
  <c r="J186"/>
  <c r="BK293"/>
  <c r="J261"/>
  <c r="BK254"/>
  <c r="BK230"/>
  <c r="J199"/>
  <c r="BK167"/>
  <c r="BK292"/>
  <c r="J243"/>
  <c r="BK198"/>
  <c r="J155"/>
  <c r="BK251"/>
  <c r="J166"/>
  <c r="BK200"/>
  <c r="J187"/>
  <c r="BK269"/>
  <c r="BK272"/>
  <c r="J266"/>
  <c r="BK232"/>
  <c r="J172"/>
  <c r="J156"/>
  <c r="J207"/>
  <c r="BK185"/>
  <c r="BK245"/>
  <c r="J196"/>
  <c r="BK189"/>
  <c r="BK260"/>
  <c r="J251"/>
  <c r="BK222"/>
  <c r="J221"/>
  <c r="J215"/>
  <c r="BK211"/>
  <c r="J204"/>
  <c r="BK184"/>
  <c r="J256" i="10"/>
  <c r="BK248"/>
  <c r="BK185"/>
  <c r="BK167"/>
  <c r="J254"/>
  <c r="BK242"/>
  <c r="BK226"/>
  <c r="BK259"/>
  <c r="J246"/>
  <c r="BK232"/>
  <c r="BK222"/>
  <c r="J211"/>
  <c r="BK172"/>
  <c r="BK150"/>
  <c r="J248"/>
  <c r="BK234"/>
  <c r="BK223"/>
  <c r="BK216"/>
  <c r="BK243"/>
  <c r="J200"/>
  <c r="BK176"/>
  <c r="J234"/>
  <c r="BK218"/>
  <c r="J195"/>
  <c r="J170"/>
  <c r="J190"/>
  <c r="BK271" i="11"/>
  <c r="BK245"/>
  <c r="BK193"/>
  <c r="BK176"/>
  <c r="J264"/>
  <c r="BK239"/>
  <c r="BK270"/>
  <c r="BK253"/>
  <c r="BK238"/>
  <c r="J218"/>
  <c r="J184"/>
  <c r="J272"/>
  <c r="J146"/>
  <c r="J236"/>
  <c r="J176"/>
  <c r="J222"/>
  <c r="J229"/>
  <c r="BK232"/>
  <c r="BK205"/>
  <c r="J190"/>
  <c r="J240"/>
  <c r="J198"/>
  <c r="J188"/>
  <c r="BK175"/>
  <c r="J173"/>
  <c r="BK225"/>
  <c r="BK214"/>
  <c r="BK199"/>
  <c r="BK180"/>
  <c r="J225"/>
  <c r="BK212"/>
  <c r="J192" i="12"/>
  <c r="J169"/>
  <c r="BK196"/>
  <c r="J158"/>
  <c r="BK194"/>
  <c r="J146"/>
  <c r="BK159"/>
  <c r="J383" i="13"/>
  <c r="BK368"/>
  <c r="J380"/>
  <c r="J335"/>
  <c r="J347"/>
  <c r="J235"/>
  <c r="J165"/>
  <c r="J330"/>
  <c r="BK283"/>
  <c r="J213"/>
  <c r="J363"/>
  <c r="J172"/>
  <c r="BK237"/>
  <c r="BK340"/>
  <c r="BK165"/>
  <c r="J291"/>
  <c r="BK285"/>
  <c r="J188"/>
  <c r="BK254"/>
  <c r="J204"/>
  <c r="J303"/>
  <c r="J167"/>
  <c r="BK295"/>
  <c r="BK220"/>
  <c r="J175"/>
  <c r="J159"/>
  <c r="BK252"/>
  <c r="J404" i="14"/>
  <c r="BK403"/>
  <c r="J384"/>
  <c r="BK353"/>
  <c r="J329"/>
  <c r="J305"/>
  <c r="BK265"/>
  <c r="BK181"/>
  <c r="J396"/>
  <c r="BK366"/>
  <c r="J375"/>
  <c r="BK291"/>
  <c r="J204"/>
  <c r="J170"/>
  <c r="BK378"/>
  <c r="J321"/>
  <c r="J247"/>
  <c r="J373"/>
  <c r="BK337"/>
  <c r="BK292"/>
  <c r="J200"/>
  <c r="BK178"/>
  <c r="J342"/>
  <c r="BK339"/>
  <c r="J297"/>
  <c r="BK380"/>
  <c r="BK356"/>
  <c r="J346"/>
  <c r="BK308"/>
  <c r="BK246"/>
  <c r="J177"/>
  <c r="J341"/>
  <c r="J340"/>
  <c r="BK188"/>
  <c r="J366"/>
  <c r="BK347"/>
  <c r="BK257"/>
  <c r="BK242"/>
  <c r="BK238"/>
  <c r="J233"/>
  <c r="BK192"/>
  <c r="BK316"/>
  <c r="BK211"/>
  <c r="BK172"/>
  <c r="J350"/>
  <c r="BK303"/>
  <c r="BK260"/>
  <c r="BK219"/>
  <c r="BK393" i="15"/>
  <c r="J377"/>
  <c r="BK382"/>
  <c r="BK360"/>
  <c r="J389"/>
  <c r="BK365"/>
  <c r="BK342"/>
  <c r="BK338"/>
  <c r="BK300"/>
  <c r="J209"/>
  <c r="BK364"/>
  <c r="BK376"/>
  <c r="J291"/>
  <c r="BK251"/>
  <c r="J200"/>
  <c r="J174"/>
  <c r="J334"/>
  <c r="BK224"/>
  <c r="J326"/>
  <c r="BK304"/>
  <c r="J238"/>
  <c r="BK310"/>
  <c r="BK234"/>
  <c r="BK167"/>
  <c r="BK318"/>
  <c r="J308"/>
  <c r="BK267"/>
  <c r="J187"/>
  <c r="J355"/>
  <c r="BK349"/>
  <c r="BK334"/>
  <c r="BK317"/>
  <c r="BK191"/>
  <c r="J254"/>
  <c r="J221"/>
  <c r="BK180"/>
  <c r="J264"/>
  <c r="J322"/>
  <c r="J294"/>
  <c r="J288"/>
  <c r="BK213"/>
  <c r="BK179"/>
  <c r="BK256"/>
  <c r="BK226"/>
  <c r="J357"/>
  <c r="J286"/>
  <c r="BK231"/>
  <c r="BK175"/>
  <c r="BK205"/>
  <c r="BK351"/>
  <c r="BK208"/>
  <c r="J175"/>
  <c r="J274" i="16"/>
  <c r="J224"/>
  <c r="J260"/>
  <c r="J223"/>
  <c r="BK187"/>
  <c r="J266"/>
  <c r="J219"/>
  <c r="BK263"/>
  <c r="BK243"/>
  <c r="BK198"/>
  <c r="BK266"/>
  <c r="BK241"/>
  <c r="BK223"/>
  <c r="J231"/>
  <c r="J244"/>
  <c r="BK233"/>
  <c r="J205"/>
  <c r="J264"/>
  <c r="BK190"/>
  <c r="BK231"/>
  <c r="J171"/>
  <c r="BK194"/>
  <c r="J255"/>
  <c r="J203"/>
  <c r="BK217"/>
  <c r="J163"/>
  <c r="J243"/>
  <c r="BK214"/>
  <c r="BK193"/>
  <c r="J157"/>
  <c r="J188"/>
  <c r="BK189"/>
  <c r="BK391" i="17"/>
  <c r="J386"/>
  <c r="J310"/>
  <c r="J247"/>
  <c r="J381"/>
  <c r="BK362"/>
  <c r="J262"/>
  <c r="BK389"/>
  <c r="BK382"/>
  <c r="J370"/>
  <c r="BK346"/>
  <c r="J341"/>
  <c r="J254"/>
  <c r="BK227"/>
  <c r="BK171"/>
  <c r="BK260"/>
  <c r="J219"/>
  <c r="BK193"/>
  <c r="J378"/>
  <c r="J356"/>
  <c r="BK257"/>
  <c r="BK376"/>
  <c r="BK359"/>
  <c r="BK299"/>
  <c r="BK249"/>
  <c r="J269"/>
  <c r="BK198"/>
  <c r="J322"/>
  <c r="BK336"/>
  <c r="J315"/>
  <c r="BK273"/>
  <c r="J197"/>
  <c r="BK326"/>
  <c r="J226"/>
  <c r="BK302"/>
  <c r="J214"/>
  <c r="BK165"/>
  <c r="BK309"/>
  <c r="J202"/>
  <c r="J237"/>
  <c r="BK173"/>
  <c r="BK319"/>
  <c r="J287"/>
  <c r="J217"/>
  <c r="BK177"/>
  <c r="BK300"/>
  <c r="J187"/>
  <c r="J177" i="18"/>
  <c r="BK164"/>
  <c r="J179"/>
  <c r="BK174"/>
  <c r="BK165"/>
  <c r="BK156"/>
  <c r="BK158"/>
  <c r="J145"/>
  <c r="J167"/>
  <c r="BK148"/>
  <c r="J137"/>
  <c r="J144"/>
  <c r="BK155"/>
  <c r="J169"/>
  <c r="BK142"/>
  <c r="BK168" i="19"/>
  <c r="J162"/>
  <c r="J160"/>
  <c r="J165"/>
  <c r="BK158"/>
  <c r="J154"/>
  <c r="J150"/>
  <c r="J146"/>
  <c r="J144"/>
  <c r="J148"/>
  <c r="BK137"/>
  <c r="J166" i="20"/>
  <c r="J148"/>
  <c r="BK160"/>
  <c r="J169"/>
  <c r="BK148"/>
  <c r="J157"/>
  <c r="J156"/>
  <c r="BK142"/>
  <c r="BK138"/>
  <c r="J137"/>
  <c r="BK149" i="21"/>
  <c r="J166"/>
  <c r="J143"/>
  <c r="BK151"/>
  <c r="J141" i="22"/>
  <c r="J134" i="23"/>
  <c r="J130"/>
  <c r="BK140" i="24"/>
  <c r="BK147"/>
  <c r="J137"/>
  <c r="J134"/>
  <c r="BK133"/>
  <c r="BK200" i="12"/>
  <c r="J210"/>
  <c r="J198"/>
  <c r="BK176"/>
  <c r="BK189"/>
  <c r="BK172"/>
  <c r="J191"/>
  <c r="BK178"/>
  <c r="J179"/>
  <c r="J170"/>
  <c r="J164"/>
  <c r="BK153"/>
  <c r="J145"/>
  <c r="BK183"/>
  <c r="J173"/>
  <c r="J168"/>
  <c r="BK141"/>
  <c r="BK168"/>
  <c r="BK151"/>
  <c r="BK180"/>
  <c r="BK311" i="13"/>
  <c r="J207"/>
  <c r="BK175"/>
  <c r="BK360"/>
  <c r="BK330"/>
  <c r="BK233"/>
  <c r="BK292"/>
  <c r="J313"/>
  <c r="BK228"/>
  <c r="BK243"/>
  <c r="BK161"/>
  <c r="BK222"/>
  <c r="J306"/>
  <c r="J249"/>
  <c r="J171"/>
  <c r="J243"/>
  <c r="BK310" i="14"/>
  <c r="BK397"/>
  <c r="J333"/>
  <c r="J252"/>
  <c r="J400"/>
  <c r="BK367"/>
  <c r="J386"/>
  <c r="BK319"/>
  <c r="J218"/>
  <c r="BK387"/>
  <c r="J369"/>
  <c r="J291"/>
  <c r="J189"/>
  <c r="BK375"/>
  <c r="BK320"/>
  <c r="BK255"/>
  <c r="J196"/>
  <c r="BK336"/>
  <c r="BK288"/>
  <c r="BK186"/>
  <c r="J353"/>
  <c r="BK342"/>
  <c r="J270"/>
  <c r="J209"/>
  <c r="BK166"/>
  <c r="BK344"/>
  <c r="BK295"/>
  <c r="J249"/>
  <c r="J199"/>
  <c r="BK325"/>
  <c r="BK300"/>
  <c r="J244"/>
  <c r="BK343"/>
  <c r="BK258"/>
  <c r="J323"/>
  <c r="J251"/>
  <c r="J314"/>
  <c r="J227"/>
  <c r="BK169"/>
  <c r="J398" i="15"/>
  <c r="J371"/>
  <c r="BK174"/>
  <c r="BK375"/>
  <c r="BK280"/>
  <c r="J226"/>
  <c r="BK177"/>
  <c r="BK238"/>
  <c r="J218"/>
  <c r="BK230"/>
  <c r="J249"/>
  <c r="BK249"/>
  <c r="J210"/>
  <c r="BK315"/>
  <c r="J295"/>
  <c r="J235"/>
  <c r="J239"/>
  <c r="BK169"/>
  <c r="J330"/>
  <c r="BK240"/>
  <c r="J351"/>
  <c r="J332"/>
  <c r="J319"/>
  <c r="BK183"/>
  <c r="J253"/>
  <c r="J211"/>
  <c r="J356"/>
  <c r="BK266"/>
  <c r="J350"/>
  <c r="BK297"/>
  <c r="BK290"/>
  <c r="BK270"/>
  <c r="BK156" i="16"/>
  <c r="J195"/>
  <c r="BK171"/>
  <c r="BK208"/>
  <c r="BK244"/>
  <c r="BK219"/>
  <c r="BK201"/>
  <c r="BK234"/>
  <c r="J233"/>
  <c r="J175"/>
  <c r="BK384" i="17"/>
  <c r="J280"/>
  <c r="BK385"/>
  <c r="J309"/>
  <c r="BK235"/>
  <c r="BK208"/>
  <c r="BK254"/>
  <c r="BK163"/>
  <c r="J343"/>
  <c r="J286"/>
  <c r="BK236"/>
  <c r="BK189"/>
  <c r="BK339"/>
  <c r="J326"/>
  <c r="BK262"/>
  <c r="J165"/>
  <c r="J325"/>
  <c r="BK265"/>
  <c r="J176"/>
  <c r="BK203"/>
  <c r="J337"/>
  <c r="BK322"/>
  <c r="BK275"/>
  <c r="J328"/>
  <c r="J265"/>
  <c r="J215"/>
  <c r="BK167"/>
  <c r="BK323"/>
  <c r="BK287"/>
  <c r="BK261"/>
  <c r="J198"/>
  <c r="J261"/>
  <c r="BK216"/>
  <c r="BK170"/>
  <c r="J233"/>
  <c r="BK201"/>
  <c r="BK301"/>
  <c r="J176" i="18"/>
  <c r="J159"/>
  <c r="BK177"/>
  <c r="J170"/>
  <c r="BK159"/>
  <c r="J161"/>
  <c r="BK147"/>
  <c r="J165"/>
  <c r="J173"/>
  <c r="BK143"/>
  <c r="J152"/>
  <c r="BK149"/>
  <c r="J141"/>
  <c r="J163" i="19"/>
  <c r="J168"/>
  <c r="J159"/>
  <c r="BK160"/>
  <c r="BK152"/>
  <c r="BK138"/>
  <c r="BK139"/>
  <c r="J137"/>
  <c r="BK164" i="20"/>
  <c r="BK162"/>
  <c r="J167"/>
  <c r="BK153"/>
  <c r="J151"/>
  <c r="BK154"/>
  <c r="BK145"/>
  <c r="J139"/>
  <c r="J167" i="21"/>
  <c r="BK137"/>
  <c r="BK161"/>
  <c r="J159"/>
  <c r="J154"/>
  <c r="BK166"/>
  <c r="BK156"/>
  <c r="BK146"/>
  <c r="BK170" i="22"/>
  <c r="BK157"/>
  <c r="BK140"/>
  <c r="J166"/>
  <c r="J150"/>
  <c r="BK137"/>
  <c r="BK149"/>
  <c r="BK143"/>
  <c r="BK132" i="23"/>
  <c r="BK133"/>
  <c r="J139" i="24"/>
  <c r="BK148" i="12"/>
  <c r="J180"/>
  <c r="BK177"/>
  <c r="BK174"/>
  <c r="BK165"/>
  <c r="BK154"/>
  <c r="J149"/>
  <c r="J178"/>
  <c r="BK142"/>
  <c r="J142"/>
  <c r="BK169"/>
  <c r="J152"/>
  <c r="J182"/>
  <c r="BK156"/>
  <c r="BK162"/>
  <c r="J294" i="13"/>
  <c r="J185"/>
  <c r="BK348"/>
  <c r="BK201"/>
  <c r="J308"/>
  <c r="J225"/>
  <c r="BK353"/>
  <c r="BK319"/>
  <c r="BK255"/>
  <c r="BK179"/>
  <c r="J266"/>
  <c r="J265"/>
  <c r="BK202"/>
  <c r="BK332"/>
  <c r="J226"/>
  <c r="BK305"/>
  <c r="BK318"/>
  <c r="J298"/>
  <c r="BK336"/>
  <c r="J333"/>
  <c r="J320"/>
  <c r="J292"/>
  <c r="J288"/>
  <c r="BK265"/>
  <c r="J260"/>
  <c r="BK247"/>
  <c r="J246"/>
  <c r="BK219"/>
  <c r="BK218"/>
  <c r="BK216"/>
  <c r="J215"/>
  <c r="BK196"/>
  <c r="J194"/>
  <c r="J189"/>
  <c r="BK182"/>
  <c r="BK181"/>
  <c r="BK178"/>
  <c r="BK171"/>
  <c r="BK166"/>
  <c r="BK306"/>
  <c r="BK333"/>
  <c r="BK327"/>
  <c r="J323"/>
  <c r="J321"/>
  <c r="BK320"/>
  <c r="BK313"/>
  <c r="BK301"/>
  <c r="J285"/>
  <c r="BK284"/>
  <c r="J269"/>
  <c r="J250"/>
  <c r="J247"/>
  <c r="BK241"/>
  <c r="J240"/>
  <c r="J239"/>
  <c r="BK238"/>
  <c r="J237"/>
  <c r="J205"/>
  <c r="J176"/>
  <c r="J169"/>
  <c r="J161"/>
  <c r="BK160"/>
  <c r="J309"/>
  <c r="BK293"/>
  <c r="J287"/>
  <c r="J283"/>
  <c r="J282"/>
  <c r="J252"/>
  <c r="BK310"/>
  <c r="J290"/>
  <c r="BK287"/>
  <c r="J280"/>
  <c r="BK297"/>
  <c r="J273"/>
  <c r="BK266"/>
  <c r="BK239"/>
  <c r="J236"/>
  <c r="BK235"/>
  <c r="BK190"/>
  <c r="BK176"/>
  <c r="J173"/>
  <c r="J168"/>
  <c r="J166"/>
  <c r="BK162"/>
  <c r="J318"/>
  <c r="J314"/>
  <c r="J311"/>
  <c r="J310"/>
  <c r="BK308"/>
  <c r="J307"/>
  <c r="J302"/>
  <c r="J284"/>
  <c r="BK282"/>
  <c r="J279"/>
  <c r="J277"/>
  <c r="J276"/>
  <c r="J275"/>
  <c r="J274"/>
  <c r="BK273"/>
  <c r="BK251"/>
  <c r="J238"/>
  <c r="J231"/>
  <c r="J181"/>
  <c r="BK159"/>
  <c r="BK231"/>
  <c r="BK198"/>
  <c r="BK298"/>
  <c r="J244"/>
  <c r="J190"/>
  <c r="BK167"/>
  <c r="BK296"/>
  <c r="J248"/>
  <c r="BK405" i="14"/>
  <c r="J390"/>
  <c r="BK350"/>
  <c r="BK321"/>
  <c r="J281"/>
  <c r="J192"/>
  <c r="J397"/>
  <c r="J387"/>
  <c r="BK396"/>
  <c r="J391"/>
  <c r="BK383"/>
  <c r="J272"/>
  <c r="BK190"/>
  <c r="BK173"/>
  <c r="BK386"/>
  <c r="J363"/>
  <c r="J268"/>
  <c r="J190"/>
  <c r="J377"/>
  <c r="BK370"/>
  <c r="BK346"/>
  <c r="J219"/>
  <c r="BK184"/>
  <c r="BK361"/>
  <c r="BK348"/>
  <c r="J258"/>
  <c r="BK239"/>
  <c r="BK235"/>
  <c r="J186"/>
  <c r="BK324"/>
  <c r="J283"/>
  <c r="BK223"/>
  <c r="J197"/>
  <c r="BK162"/>
  <c r="J301"/>
  <c r="BK256"/>
  <c r="BK218"/>
  <c r="J181"/>
  <c r="J248"/>
  <c r="BK199"/>
  <c r="J307"/>
  <c r="J275"/>
  <c r="BK195"/>
  <c r="BK273"/>
  <c r="J232"/>
  <c r="BK220"/>
  <c r="J167"/>
  <c r="BK398" i="15"/>
  <c r="BK389"/>
  <c r="BK368"/>
  <c r="J397"/>
  <c r="J386"/>
  <c r="BK358"/>
  <c r="J280"/>
  <c r="J382"/>
  <c r="J359"/>
  <c r="J367"/>
  <c r="BK161"/>
  <c r="BK229"/>
  <c r="J276"/>
  <c r="J265"/>
  <c r="J324"/>
  <c r="J255"/>
  <c r="J207"/>
  <c r="BK345"/>
  <c r="J263"/>
  <c r="J342"/>
  <c r="BK348"/>
  <c r="BK193"/>
  <c r="J354"/>
  <c r="J260"/>
  <c r="BK190"/>
  <c r="BK340"/>
  <c r="J193"/>
  <c r="BK355"/>
  <c r="J258"/>
  <c r="BK262"/>
  <c r="J236" i="16"/>
  <c r="BK261"/>
  <c r="J206"/>
  <c r="J215"/>
  <c r="J178"/>
  <c r="J192"/>
  <c r="BK183"/>
  <c r="BK386" i="17"/>
  <c r="BK367"/>
  <c r="BK162"/>
  <c r="J373"/>
  <c r="J350"/>
  <c r="BK368"/>
  <c r="BK295"/>
  <c r="BK232"/>
  <c r="J377"/>
  <c r="J196"/>
  <c r="J376"/>
  <c r="J275"/>
  <c r="J216"/>
  <c r="BK349"/>
  <c r="BK291"/>
  <c r="J263"/>
  <c r="BK210"/>
  <c r="J296"/>
  <c r="BK230"/>
  <c r="BK208" i="12"/>
  <c r="J159"/>
  <c r="BK198"/>
  <c r="J151"/>
  <c r="BK192"/>
  <c r="BK186"/>
  <c r="J157"/>
  <c r="BK291" i="13"/>
  <c r="BK387"/>
  <c r="J373"/>
  <c r="J368"/>
  <c r="BK339"/>
  <c r="J209"/>
  <c r="BK371"/>
  <c r="BK331"/>
  <c r="J203"/>
  <c r="BK169"/>
  <c r="J259"/>
  <c r="BK290"/>
  <c r="BK200"/>
  <c r="BK211"/>
  <c r="J343"/>
  <c r="J338"/>
  <c r="J214"/>
  <c r="J233"/>
  <c r="J301"/>
  <c r="J197"/>
  <c r="J297"/>
  <c r="J219"/>
  <c r="J162"/>
  <c r="J257"/>
  <c r="J409" i="14"/>
  <c r="BK409"/>
  <c r="J393"/>
  <c r="J362"/>
  <c r="J313"/>
  <c r="J269"/>
  <c r="J193"/>
  <c r="BK402"/>
  <c r="BK391"/>
  <c r="BK394"/>
  <c r="BK384"/>
  <c r="J365"/>
  <c r="J287"/>
  <c r="J223"/>
  <c r="J304"/>
  <c r="J162"/>
  <c r="J372"/>
  <c r="J349"/>
  <c r="J231"/>
  <c r="J195"/>
  <c r="J385"/>
  <c r="BK341"/>
  <c r="BK301"/>
  <c r="J278"/>
  <c r="BK237"/>
  <c r="J225"/>
  <c r="BK163"/>
  <c r="BK313"/>
  <c r="BK225"/>
  <c r="J178"/>
  <c r="BK161"/>
  <c r="J339"/>
  <c r="BK277"/>
  <c r="BK193"/>
  <c r="BK160"/>
  <c r="BK275"/>
  <c r="BK224"/>
  <c r="J198"/>
  <c r="J303"/>
  <c r="J255"/>
  <c r="J271"/>
  <c r="J169"/>
  <c r="BK234"/>
  <c r="J213"/>
  <c r="BK273" i="15"/>
  <c r="BK217"/>
  <c r="J198"/>
  <c r="BK377"/>
  <c r="J325"/>
  <c r="J317"/>
  <c r="J170"/>
  <c r="BK332"/>
  <c r="J269"/>
  <c r="J205"/>
  <c r="BK356"/>
  <c r="J233"/>
  <c r="J366"/>
  <c r="J224"/>
  <c r="J231"/>
  <c r="BK339"/>
  <c r="J164"/>
  <c r="J219"/>
  <c r="BK253"/>
  <c r="J309"/>
  <c r="J290"/>
  <c r="J256"/>
  <c r="BK314"/>
  <c r="J241"/>
  <c r="BK168"/>
  <c r="BK337"/>
  <c r="BK324"/>
  <c r="BK311"/>
  <c r="J261"/>
  <c r="BK184"/>
  <c r="BK350"/>
  <c r="J266"/>
  <c r="J176"/>
  <c r="BK264"/>
  <c r="J173"/>
  <c r="BK198"/>
  <c r="J169"/>
  <c r="J261" i="16"/>
  <c r="BK199"/>
  <c r="BK270"/>
  <c r="BK250"/>
  <c r="J199"/>
  <c r="J278"/>
  <c r="J220"/>
  <c r="BK163"/>
  <c r="J257"/>
  <c r="BK207"/>
  <c r="J169"/>
  <c r="BK267"/>
  <c r="BK246"/>
  <c r="BK236"/>
  <c r="BK202"/>
  <c r="BK215"/>
  <c r="BK218"/>
  <c r="J389" i="17"/>
  <c r="BK378"/>
  <c r="BK285"/>
  <c r="BK229"/>
  <c r="J364"/>
  <c r="BK274"/>
  <c r="J257"/>
  <c r="J384"/>
  <c r="BK351"/>
  <c r="J371"/>
  <c r="BK332"/>
  <c r="BK241"/>
  <c r="BK224"/>
  <c r="J360"/>
  <c r="J245"/>
  <c r="J223"/>
  <c r="BK175"/>
  <c r="J357"/>
  <c r="BK313"/>
  <c r="J189"/>
  <c r="J362"/>
  <c r="BK344"/>
  <c r="J251"/>
  <c r="BK182"/>
  <c r="J250"/>
  <c r="J164"/>
  <c r="BK311"/>
  <c r="BK318"/>
  <c r="BK217"/>
  <c r="J167"/>
  <c r="BK360"/>
  <c r="BK343"/>
  <c r="BK174"/>
  <c r="J346"/>
  <c r="J338"/>
  <c r="BK298"/>
  <c r="J191"/>
  <c r="BK307"/>
  <c r="BK185"/>
  <c r="BK293"/>
  <c r="BK256"/>
  <c r="J184"/>
  <c r="BK327"/>
  <c r="J235"/>
  <c r="BK310"/>
  <c r="BK192"/>
  <c r="BK161"/>
  <c r="J323"/>
  <c r="J273"/>
  <c r="BK297"/>
  <c r="J207"/>
  <c r="J294"/>
  <c r="J243"/>
  <c r="BK213"/>
  <c r="J161"/>
  <c r="BK278"/>
  <c r="J199"/>
  <c r="J175"/>
  <c r="J313"/>
  <c r="J178" i="18"/>
  <c r="J174"/>
  <c r="BK166"/>
  <c r="BK153"/>
  <c r="BK162" i="19"/>
  <c r="J151"/>
  <c r="BK147"/>
  <c r="BK146"/>
  <c r="J145"/>
  <c r="J139"/>
  <c r="BK141"/>
  <c r="BK140"/>
  <c r="J163" i="20"/>
  <c r="BK166"/>
  <c r="J170"/>
  <c r="BK159"/>
  <c r="BK137"/>
  <c r="J158"/>
  <c r="J142"/>
  <c r="J154"/>
  <c r="BK141"/>
  <c r="BK139"/>
  <c r="BK159" i="21"/>
  <c r="J168"/>
  <c r="BK167"/>
  <c r="BK141"/>
  <c r="J148"/>
  <c r="J144"/>
  <c r="J158"/>
  <c r="J141"/>
  <c r="BK152"/>
  <c r="BK143"/>
  <c r="BK169" i="22"/>
  <c r="J159"/>
  <c r="BK150"/>
  <c r="J169"/>
  <c r="BK160"/>
  <c r="J155"/>
  <c r="BK166"/>
  <c r="J158"/>
  <c r="BK153"/>
  <c r="BK144"/>
  <c r="J142"/>
  <c r="J132" i="23"/>
  <c r="BK143" i="24"/>
  <c r="J152"/>
  <c r="BK145"/>
  <c r="BK144"/>
  <c r="BK142"/>
  <c r="BK136"/>
  <c r="J278" i="13"/>
  <c r="BK349"/>
  <c r="BK232"/>
  <c r="J334"/>
  <c r="BK260"/>
  <c r="J304"/>
  <c r="J258"/>
  <c r="J361" i="14"/>
  <c r="J401"/>
  <c r="BK368"/>
  <c r="BK388"/>
  <c r="BK371"/>
  <c r="BK261"/>
  <c r="BK187"/>
  <c r="J176"/>
  <c r="BK382"/>
  <c r="J368"/>
  <c r="J263"/>
  <c r="BK164"/>
  <c r="J371"/>
  <c r="J354"/>
  <c r="J315"/>
  <c r="J228"/>
  <c r="J180"/>
  <c r="BK358"/>
  <c r="BK340"/>
  <c r="BK293"/>
  <c r="J161"/>
  <c r="BK328"/>
  <c r="BK268"/>
  <c r="J216"/>
  <c r="J171"/>
  <c r="BK297"/>
  <c r="BK248"/>
  <c r="BK209"/>
  <c r="J163"/>
  <c r="J326"/>
  <c r="J226"/>
  <c r="BK331"/>
  <c r="J306"/>
  <c r="J260"/>
  <c r="BK196"/>
  <c r="BK294"/>
  <c r="BK244"/>
  <c r="J295"/>
  <c r="BK222"/>
  <c r="J309"/>
  <c r="J400" i="15"/>
  <c r="J392"/>
  <c r="J388"/>
  <c r="J381"/>
  <c r="J318"/>
  <c r="BK390"/>
  <c r="J368"/>
  <c r="BK346"/>
  <c r="J339"/>
  <c r="J302"/>
  <c r="J213"/>
  <c r="J380"/>
  <c r="J358"/>
  <c r="BK353"/>
  <c r="J246"/>
  <c r="BK196"/>
  <c r="BK320"/>
  <c r="BK268"/>
  <c r="J167"/>
  <c r="BK336"/>
  <c r="BK276"/>
  <c r="J230"/>
  <c r="J216"/>
  <c r="BK261"/>
  <c r="J181"/>
  <c r="BK225"/>
  <c r="J188"/>
  <c r="BK257"/>
  <c r="J277"/>
  <c r="J251"/>
  <c r="BK331"/>
  <c r="J313"/>
  <c r="BK291"/>
  <c r="BK236"/>
  <c r="J307"/>
  <c r="J223"/>
  <c r="BK206"/>
  <c r="BK306"/>
  <c r="BK187"/>
  <c r="BK325"/>
  <c r="BK170"/>
  <c r="J270"/>
  <c r="J191"/>
  <c r="J272"/>
  <c r="J203"/>
  <c r="J237"/>
  <c r="BK186"/>
  <c r="BK277" i="16"/>
  <c r="J250"/>
  <c r="BK269"/>
  <c r="J247"/>
  <c r="BK224"/>
  <c r="BK280"/>
  <c r="BK228"/>
  <c r="J207"/>
  <c r="J276"/>
  <c r="BK268"/>
  <c r="J256"/>
  <c r="BK205"/>
  <c r="BK275"/>
  <c r="BK247"/>
  <c r="BK230"/>
  <c r="J232"/>
  <c r="J262"/>
  <c r="BK258"/>
  <c r="J227"/>
  <c r="J191"/>
  <c r="BK256"/>
  <c r="BK185"/>
  <c r="BK179"/>
  <c r="J217"/>
  <c r="J239"/>
  <c r="J197"/>
  <c r="J213"/>
  <c r="BK168"/>
  <c r="BK225"/>
  <c r="J196"/>
  <c r="J158"/>
  <c r="J240"/>
  <c r="J228"/>
  <c r="BK227"/>
  <c r="J387" i="17"/>
  <c r="J379"/>
  <c r="BK308"/>
  <c r="BK387"/>
  <c r="J372"/>
  <c r="J297"/>
  <c r="BK354"/>
  <c r="BK337"/>
  <c r="BK250"/>
  <c r="J181"/>
  <c r="BK196"/>
  <c r="BK345"/>
  <c r="BK335"/>
  <c r="J290"/>
  <c r="BK270"/>
  <c r="BK220"/>
  <c r="J344"/>
  <c r="J332"/>
  <c r="BK352"/>
  <c r="BK258"/>
  <c r="J173"/>
  <c r="J342"/>
  <c r="J314"/>
  <c r="BK187"/>
  <c r="J304"/>
  <c r="BK204"/>
  <c r="J319"/>
  <c r="BK226"/>
  <c r="BK342"/>
  <c r="BK190"/>
  <c r="BK303"/>
  <c r="BK207"/>
  <c r="BK164"/>
  <c r="BK306"/>
  <c r="J288"/>
  <c r="BK255"/>
  <c r="J220"/>
  <c r="BK194"/>
  <c r="J293"/>
  <c r="BK234"/>
  <c r="BK197"/>
  <c r="BK290"/>
  <c r="J285"/>
  <c r="J225"/>
  <c r="J179"/>
  <c r="BK289"/>
  <c r="BK176"/>
  <c r="BK171" i="18"/>
  <c r="J155"/>
  <c r="BK175"/>
  <c r="BK167"/>
  <c r="BK157"/>
  <c r="BK163"/>
  <c r="J149"/>
  <c r="J162"/>
  <c r="J160"/>
  <c r="BK146"/>
  <c r="BK139"/>
  <c r="BK152"/>
  <c r="BK144"/>
  <c r="J140"/>
  <c r="J161" i="19"/>
  <c r="BK157"/>
  <c r="BK166"/>
  <c r="J157"/>
  <c r="J156"/>
  <c r="J155"/>
  <c r="BK149"/>
  <c r="J152"/>
  <c r="J143"/>
  <c r="BK165" i="20"/>
  <c r="BK169"/>
  <c r="J155"/>
  <c r="J165"/>
  <c r="BK157"/>
  <c r="J164"/>
  <c r="J153"/>
  <c r="J145"/>
  <c r="BK147"/>
  <c r="BK143"/>
  <c r="BK169" i="21"/>
  <c r="BK145"/>
  <c r="J164"/>
  <c r="BK139"/>
  <c r="J147"/>
  <c r="BK153"/>
  <c r="BK144"/>
  <c r="J142"/>
  <c r="BK163" i="22"/>
  <c r="BK155"/>
  <c r="BK145"/>
  <c r="J170"/>
  <c r="J165"/>
  <c r="J156"/>
  <c r="J147"/>
  <c r="BK162"/>
  <c r="J167"/>
  <c r="BK148"/>
  <c r="BK151"/>
  <c r="J140"/>
  <c r="BK136" i="23"/>
  <c r="J136"/>
  <c r="BK130"/>
  <c r="J141" i="24"/>
  <c r="BK149"/>
  <c r="J142"/>
  <c r="J149"/>
  <c r="J138"/>
  <c r="BK134"/>
  <c r="J379" i="13"/>
  <c r="J367"/>
  <c r="BK250"/>
  <c r="BK186"/>
  <c r="J337"/>
  <c r="J195"/>
  <c r="BK346"/>
  <c r="J356"/>
  <c r="J327"/>
  <c r="J201"/>
  <c r="BK289"/>
  <c r="J211"/>
  <c r="BK300"/>
  <c r="J245"/>
  <c r="J178"/>
  <c r="J359" i="14"/>
  <c r="J191"/>
  <c r="J338"/>
  <c r="BK287"/>
  <c r="BK167"/>
  <c r="J312"/>
  <c r="J168"/>
  <c r="J311"/>
  <c r="J241"/>
  <c r="J185"/>
  <c r="J245"/>
  <c r="J348"/>
  <c r="BK198"/>
  <c r="J273"/>
  <c r="J224"/>
  <c r="BK402" i="15"/>
  <c r="BK388"/>
  <c r="J393"/>
  <c r="BK363"/>
  <c r="J243"/>
  <c r="J185"/>
  <c r="J160"/>
  <c r="J163"/>
  <c r="J225"/>
  <c r="BK219"/>
  <c r="BK359"/>
  <c r="J192"/>
  <c r="BK265"/>
  <c r="J297"/>
  <c r="J285"/>
  <c r="J347"/>
  <c r="BK354"/>
  <c r="BK197"/>
  <c r="BK285"/>
  <c r="BK216"/>
  <c r="BK276" i="16"/>
  <c r="BK257"/>
  <c r="J193"/>
  <c r="J164"/>
  <c r="J241"/>
  <c r="BK273"/>
  <c r="J234"/>
  <c r="J230"/>
  <c r="J225"/>
  <c r="BK185" i="12"/>
  <c r="J163"/>
  <c r="BK384" i="13"/>
  <c r="BK369"/>
  <c r="J224"/>
  <c r="BK367"/>
  <c r="BK377"/>
  <c r="BK356"/>
  <c r="J336"/>
  <c r="J212"/>
  <c r="J187"/>
  <c r="J374"/>
  <c r="J331"/>
  <c r="BK276"/>
  <c r="BK257"/>
  <c r="J208"/>
  <c r="J362"/>
  <c r="BK188"/>
  <c r="BK294"/>
  <c r="J216"/>
  <c r="J341"/>
  <c r="BK322"/>
  <c r="J350"/>
  <c r="BK256"/>
  <c r="BK184"/>
  <c r="J352"/>
  <c r="J196"/>
  <c r="J351"/>
  <c r="J179"/>
  <c r="J293"/>
  <c r="J183"/>
  <c r="J329"/>
  <c r="BK321"/>
  <c r="BK326"/>
  <c r="BK389" i="14"/>
  <c r="J347"/>
  <c r="J300"/>
  <c r="J388"/>
  <c r="J344"/>
  <c r="J215"/>
  <c r="J242"/>
  <c r="BK236"/>
  <c r="BK175"/>
  <c r="BK312"/>
  <c r="BK210"/>
  <c r="BK345"/>
  <c r="BK263"/>
  <c r="BK183"/>
  <c r="J325"/>
  <c r="J208"/>
  <c r="J166"/>
  <c r="BK394" i="15"/>
  <c r="BK384"/>
  <c r="J310"/>
  <c r="BK373"/>
  <c r="J340"/>
  <c r="J284"/>
  <c r="BK383"/>
  <c r="J299"/>
  <c r="BK274"/>
  <c r="BK379"/>
  <c r="BK255"/>
  <c r="J301"/>
  <c r="BK220"/>
  <c r="BK189"/>
  <c r="J166"/>
  <c r="BK254"/>
  <c r="J252"/>
  <c r="J199"/>
  <c r="BK308"/>
  <c r="BK237"/>
  <c r="BK302"/>
  <c r="BK357"/>
  <c r="BK313"/>
  <c r="BK214"/>
  <c r="J335"/>
  <c r="BK195"/>
  <c r="BK250"/>
  <c r="J179"/>
  <c r="J229"/>
  <c r="J296"/>
  <c r="BK343"/>
  <c r="J244"/>
  <c r="BK165"/>
  <c r="BK243"/>
  <c r="J352"/>
  <c r="J183"/>
  <c r="J270" i="16"/>
  <c r="J282"/>
  <c r="J246"/>
  <c r="BK222"/>
  <c r="J269"/>
  <c r="BK203"/>
  <c r="J187"/>
  <c r="J162"/>
  <c r="J249"/>
  <c r="BK174"/>
  <c r="J179"/>
  <c r="BK212"/>
  <c r="BK229"/>
  <c r="J170"/>
  <c r="BK383" i="17"/>
  <c r="J241"/>
  <c r="BK266"/>
  <c r="BK381"/>
  <c r="BK364"/>
  <c r="BK242"/>
  <c r="J190"/>
  <c r="J230"/>
  <c r="J168"/>
  <c r="J320"/>
  <c r="BK305"/>
  <c r="BK184"/>
  <c r="J351"/>
  <c r="J177"/>
  <c r="BK284"/>
  <c r="J221"/>
  <c r="J274"/>
  <c r="J340"/>
  <c r="BK277"/>
  <c r="J266"/>
  <c r="BK280"/>
  <c r="J289"/>
  <c r="J224"/>
  <c r="BK269"/>
  <c r="J154" i="18"/>
  <c r="BK173"/>
  <c r="BK170"/>
  <c r="BK169"/>
  <c r="J138"/>
  <c r="BK140"/>
  <c r="J139"/>
  <c r="BK167" i="19"/>
  <c r="BK159"/>
  <c r="J153"/>
  <c r="BK144"/>
  <c r="BK150"/>
  <c r="BK151"/>
  <c r="BK167" i="20"/>
  <c r="J147"/>
  <c r="BK162" i="21"/>
  <c r="BK157"/>
  <c r="BK140"/>
  <c r="BK147"/>
  <c r="J145"/>
  <c r="J138"/>
  <c r="J162" i="22"/>
  <c r="J144"/>
  <c r="BK168"/>
  <c r="BK152"/>
  <c r="J152"/>
  <c r="BK154"/>
  <c r="BK129" i="23"/>
  <c r="J129"/>
  <c r="J136" i="24"/>
  <c r="BK139"/>
  <c r="J174" i="13"/>
  <c r="J346"/>
  <c r="BK226"/>
  <c r="BK187"/>
  <c r="BK302"/>
  <c r="J263"/>
  <c r="J193"/>
  <c r="BK177" i="14"/>
  <c r="BK200"/>
  <c r="J370"/>
  <c r="J277"/>
  <c r="J183"/>
  <c r="J336"/>
  <c r="BK362"/>
  <c r="J262"/>
  <c r="J240"/>
  <c r="BK228"/>
  <c r="BK314"/>
  <c r="BK216"/>
  <c r="BK170"/>
  <c r="J317"/>
  <c r="BK262"/>
  <c r="J205"/>
  <c r="J261"/>
  <c r="J236"/>
  <c r="J187"/>
  <c r="BK400" i="15"/>
  <c r="J375"/>
  <c r="J376"/>
  <c r="J383"/>
  <c r="BK235"/>
  <c r="BK362"/>
  <c r="J248"/>
  <c r="BK371"/>
  <c r="BK246"/>
  <c r="J304"/>
  <c r="BK182"/>
  <c r="BK171"/>
  <c r="J202"/>
  <c r="J305"/>
  <c r="BK178"/>
  <c r="J250"/>
  <c r="BK286"/>
  <c r="BK335"/>
  <c r="J303"/>
  <c r="J177"/>
  <c r="J333"/>
  <c r="J194"/>
  <c r="J232"/>
  <c r="J236"/>
  <c r="BK316"/>
  <c r="BK274" i="16"/>
  <c r="J200"/>
  <c r="BK259"/>
  <c r="BK242"/>
  <c r="BK196"/>
  <c r="BK191"/>
  <c r="J160"/>
  <c r="J185"/>
  <c r="J201"/>
  <c r="J222"/>
  <c r="BK200"/>
  <c r="J208"/>
  <c r="BK192"/>
  <c r="BK356" i="17"/>
  <c r="BK353"/>
  <c r="BK243"/>
  <c r="BK366"/>
  <c r="BK225"/>
  <c r="J174"/>
  <c r="BK347"/>
  <c r="BK252"/>
  <c r="BK233"/>
  <c r="J291"/>
  <c r="J227"/>
  <c r="J353"/>
  <c r="BK334"/>
  <c r="J333"/>
  <c r="BK168"/>
  <c r="BK314"/>
  <c r="BK315"/>
  <c r="BK206"/>
  <c r="J284"/>
  <c r="J180"/>
  <c r="BK160" i="18"/>
  <c r="J163"/>
  <c r="J147"/>
  <c r="BK137"/>
  <c r="BK161" i="19"/>
  <c r="J141"/>
  <c r="J138"/>
  <c r="J159" i="20"/>
  <c r="J144"/>
  <c r="BK156"/>
  <c r="BK144"/>
  <c r="BK168" i="13"/>
  <c r="BK334"/>
  <c r="BK173"/>
  <c r="J242"/>
  <c r="J399" i="14"/>
  <c r="BK333"/>
  <c r="BK202"/>
  <c r="J302"/>
  <c r="BK204"/>
  <c r="J165"/>
  <c r="BK267"/>
  <c r="J160"/>
  <c r="BK272"/>
  <c r="BK243"/>
  <c r="J174"/>
  <c r="BK298"/>
  <c r="J352"/>
  <c r="J206"/>
  <c r="J256"/>
  <c r="BK270"/>
  <c r="J257"/>
  <c r="BK206"/>
  <c r="J396" i="15"/>
  <c r="BK380"/>
  <c r="BK370"/>
  <c r="J394"/>
  <c r="J362"/>
  <c r="J336"/>
  <c r="BK210"/>
  <c r="J370"/>
  <c r="BK258"/>
  <c r="BK366"/>
  <c r="BK163"/>
  <c r="BK245"/>
  <c r="J186"/>
  <c r="BK247"/>
  <c r="J195"/>
  <c r="BK192"/>
  <c r="BK307"/>
  <c r="J360"/>
  <c r="BK288"/>
  <c r="BK341"/>
  <c r="BK321"/>
  <c r="BK263"/>
  <c r="BK209"/>
  <c r="J228"/>
  <c r="BK293"/>
  <c r="J267"/>
  <c r="J329"/>
  <c r="J168"/>
  <c r="J268"/>
  <c r="J349"/>
  <c r="J353"/>
  <c r="BK282" i="16"/>
  <c r="J252"/>
  <c r="BK255"/>
  <c r="BK252"/>
  <c r="J168"/>
  <c r="BK220"/>
  <c r="J248"/>
  <c r="J172"/>
  <c r="BK186"/>
  <c r="J194"/>
  <c r="J375" i="17"/>
  <c r="BK237"/>
  <c r="J298"/>
  <c r="J385"/>
  <c r="J355"/>
  <c r="BK340"/>
  <c r="J246"/>
  <c r="BK365"/>
  <c r="J212"/>
  <c r="J169"/>
  <c r="BK350"/>
  <c r="J185"/>
  <c r="BK304"/>
  <c r="J270"/>
  <c r="BK240"/>
  <c r="BK355"/>
  <c r="J234"/>
  <c r="BK245"/>
  <c r="J327"/>
  <c r="BK212"/>
  <c r="BK263"/>
  <c r="J299"/>
  <c r="J188"/>
  <c r="BK331"/>
  <c r="J231"/>
  <c r="J300"/>
  <c r="BK209"/>
  <c r="J283"/>
  <c r="J182"/>
  <c r="BK223"/>
  <c r="BK172" i="18"/>
  <c r="J151"/>
  <c r="J171"/>
  <c r="J158"/>
  <c r="J153"/>
  <c r="BK145"/>
  <c r="BK170" i="19"/>
  <c r="J169"/>
  <c r="BK164"/>
  <c r="BK163"/>
  <c r="J158"/>
  <c r="J149"/>
  <c r="BK155"/>
  <c r="BK156"/>
  <c r="BK148"/>
  <c r="BK170" i="20"/>
  <c r="J168"/>
  <c r="J149"/>
  <c r="BK168"/>
  <c r="J160"/>
  <c r="BK149"/>
  <c r="BK155"/>
  <c r="J146"/>
  <c r="BK150"/>
  <c r="J138"/>
  <c r="J163" i="21"/>
  <c r="J169"/>
  <c r="BK158"/>
  <c r="BK164"/>
  <c r="J146" i="22"/>
  <c r="BK138"/>
  <c r="J131" i="23"/>
  <c r="J135"/>
  <c r="J143" i="24"/>
  <c r="BK164" i="12"/>
  <c r="BK262" i="13"/>
  <c r="J255"/>
  <c r="BK194"/>
  <c r="BK325"/>
  <c r="BK195"/>
  <c r="J296"/>
  <c r="BK314"/>
  <c r="J383" i="14"/>
  <c r="BK197"/>
  <c r="BK217"/>
  <c r="J176" i="12"/>
  <c r="BK366" i="13"/>
  <c r="J370"/>
  <c r="BK373"/>
  <c r="J360"/>
  <c r="BK338"/>
  <c r="BK242"/>
  <c r="J200"/>
  <c r="BK172"/>
  <c r="J342"/>
  <c r="J324"/>
  <c r="J227"/>
  <c r="J182"/>
  <c r="J332"/>
  <c r="BK352"/>
  <c r="BK315"/>
  <c r="J230"/>
  <c r="BK347"/>
  <c r="BK304"/>
  <c r="BK270"/>
  <c r="BK207"/>
  <c r="BK318" i="14"/>
  <c r="BK259"/>
  <c r="J179"/>
  <c r="J394"/>
  <c r="BK374"/>
  <c r="J292"/>
  <c r="BK168"/>
  <c r="BK182" i="12"/>
  <c r="J325" i="13"/>
  <c r="BK214"/>
  <c r="J381"/>
  <c r="J229"/>
  <c r="J170"/>
  <c r="J328"/>
  <c r="BK215"/>
  <c r="J164"/>
  <c r="J180"/>
  <c r="BK307"/>
  <c r="BK263"/>
  <c r="J241"/>
  <c r="BK229"/>
  <c r="J184"/>
  <c r="BK299"/>
  <c r="J254"/>
  <c r="BK364" i="14"/>
  <c r="BK357"/>
  <c r="BK254"/>
  <c r="BK174"/>
  <c r="BK305"/>
  <c r="J254"/>
  <c r="BK351"/>
  <c r="BK274"/>
  <c r="BK194"/>
  <c r="BK365"/>
  <c r="BK332"/>
  <c r="J357"/>
  <c r="BK278"/>
  <c r="BK241"/>
  <c r="BK323"/>
  <c r="BK215"/>
  <c r="J337"/>
  <c r="BK253"/>
  <c r="BK179"/>
  <c r="BK302"/>
  <c r="J308"/>
  <c r="BK344" i="15"/>
  <c r="J220"/>
  <c r="J300"/>
  <c r="J242"/>
  <c r="BK361"/>
  <c r="BK176"/>
  <c r="J161"/>
  <c r="J240"/>
  <c r="J245"/>
  <c r="J311"/>
  <c r="BK233"/>
  <c r="BK218"/>
  <c r="BK322"/>
  <c r="BK272"/>
  <c r="BK181"/>
  <c r="BK296"/>
  <c r="BK248"/>
  <c r="J338"/>
  <c r="J268" i="16"/>
  <c r="J277"/>
  <c r="BK240"/>
  <c r="BK157"/>
  <c r="J212"/>
  <c r="BK260"/>
  <c r="BK204"/>
  <c r="J235"/>
  <c r="J174"/>
  <c r="BK195"/>
  <c r="J242"/>
  <c r="BK164"/>
  <c r="J166"/>
  <c r="J202"/>
  <c r="BK170"/>
  <c r="J186"/>
  <c r="BK238" i="17"/>
  <c r="J367"/>
  <c r="J335"/>
  <c r="BK369"/>
  <c r="BK247"/>
  <c r="BK195"/>
  <c r="J359"/>
  <c r="J236"/>
  <c r="J244"/>
  <c r="J256"/>
  <c r="BK180"/>
  <c r="BK321"/>
  <c r="BK215"/>
  <c r="BK221"/>
  <c r="J193"/>
  <c r="J188" i="12"/>
  <c r="J194"/>
  <c r="J155"/>
  <c r="BK170"/>
  <c r="J201"/>
  <c r="J187"/>
  <c r="BK140"/>
  <c r="J166"/>
  <c r="J389" i="13"/>
  <c r="BK383"/>
  <c r="BK362"/>
  <c r="J382"/>
  <c r="BK365"/>
  <c r="BK370"/>
  <c r="BK259"/>
  <c r="BK208"/>
  <c r="BK185"/>
  <c r="BK351"/>
  <c r="BK236"/>
  <c r="BK359"/>
  <c r="BK335"/>
  <c r="J300"/>
  <c r="BK240"/>
  <c r="BK350"/>
  <c r="BK309"/>
  <c r="BK393" i="14"/>
  <c r="J374"/>
  <c r="BK377"/>
  <c r="BK315"/>
  <c r="BK264"/>
  <c r="J238"/>
  <c r="BK176"/>
  <c r="J274"/>
  <c r="J164"/>
  <c r="BK252"/>
  <c r="J293"/>
  <c r="J196" i="2"/>
  <c r="J235"/>
  <c r="BK215"/>
  <c r="BK194"/>
  <c r="J163"/>
  <c r="BK268"/>
  <c r="BK260"/>
  <c r="J254"/>
  <c r="J234"/>
  <c r="J212"/>
  <c r="J187"/>
  <c r="J173"/>
  <c r="J285"/>
  <c r="J282"/>
  <c r="BK247"/>
  <c r="J239"/>
  <c r="BK229"/>
  <c r="J190"/>
  <c r="BK165"/>
  <c r="BK151"/>
  <c r="J260"/>
  <c r="J243"/>
  <c r="BK199"/>
  <c r="BK177"/>
  <c r="J154"/>
  <c r="J266"/>
  <c r="J171"/>
  <c r="BK270"/>
  <c r="J259"/>
  <c r="J224"/>
  <c r="J182"/>
  <c r="BK179"/>
  <c r="J156"/>
  <c r="BK257"/>
  <c r="J250"/>
  <c r="J237"/>
  <c r="BK222"/>
  <c r="BK182"/>
  <c r="J294"/>
  <c r="J223"/>
  <c r="BK190"/>
  <c r="BK160"/>
  <c r="J205"/>
  <c r="BK229" i="3"/>
  <c r="J222"/>
  <c r="J202"/>
  <c r="BK184"/>
  <c r="BK222"/>
  <c r="BK213"/>
  <c r="BK201"/>
  <c r="J226"/>
  <c r="BK171"/>
  <c r="J207"/>
  <c r="J196"/>
  <c r="J155"/>
  <c r="J216"/>
  <c r="J195"/>
  <c r="J211"/>
  <c r="BK204"/>
  <c r="J204"/>
  <c r="J199"/>
  <c r="BK208"/>
  <c r="BK186"/>
  <c r="BK172"/>
  <c r="BK163"/>
  <c r="BK180"/>
  <c r="BK189"/>
  <c r="BK164"/>
  <c r="BK150"/>
  <c r="BK154"/>
  <c r="BK182"/>
  <c r="BK159"/>
  <c r="J171"/>
  <c r="J156"/>
  <c r="J161"/>
  <c r="J165"/>
  <c r="BK165"/>
  <c r="BK239" i="4"/>
  <c r="J234"/>
  <c r="J157"/>
  <c r="J235"/>
  <c r="J238"/>
  <c r="BK241"/>
  <c r="BK223"/>
  <c r="J201"/>
  <c r="BK222"/>
  <c r="BK218"/>
  <c r="BK209"/>
  <c r="BK183"/>
  <c r="BK212"/>
  <c r="BK186"/>
  <c r="BK181"/>
  <c r="J215"/>
  <c r="BK208"/>
  <c r="BK192"/>
  <c r="J181"/>
  <c r="BK201"/>
  <c r="J218"/>
  <c r="J173"/>
  <c r="BK168"/>
  <c r="J161"/>
  <c r="BK207"/>
  <c r="BK153"/>
  <c r="BK199"/>
  <c r="J205"/>
  <c r="J170"/>
  <c r="J150"/>
  <c r="BK206"/>
  <c r="J175"/>
  <c r="BK169"/>
  <c r="BK180"/>
  <c r="BK161"/>
  <c r="J158"/>
  <c r="J229" i="5"/>
  <c r="J213"/>
  <c r="BK206"/>
  <c r="J232"/>
  <c r="BK227"/>
  <c r="BK220"/>
  <c r="BK199"/>
  <c r="BK223"/>
  <c r="BK204"/>
  <c r="J225"/>
  <c r="BK216"/>
  <c r="J190"/>
  <c r="BK182"/>
  <c r="BK197"/>
  <c r="J205"/>
  <c r="J189"/>
  <c r="J180"/>
  <c r="J173"/>
  <c r="J204"/>
  <c r="J178"/>
  <c r="BK167"/>
  <c r="J193"/>
  <c r="BK181"/>
  <c r="BK151"/>
  <c r="BK165"/>
  <c r="J176"/>
  <c r="J148"/>
  <c r="J157"/>
  <c r="BK169"/>
  <c r="BK161"/>
  <c r="BK155"/>
  <c r="BK171" i="6"/>
  <c r="J166"/>
  <c r="J159"/>
  <c r="J150"/>
  <c r="BK167"/>
  <c r="J161"/>
  <c r="BK152"/>
  <c r="J154"/>
  <c r="J161" i="7"/>
  <c r="J149"/>
  <c r="BK170"/>
  <c r="BK163"/>
  <c r="J156"/>
  <c r="BK147"/>
  <c r="BK155"/>
  <c r="J145"/>
  <c r="J153"/>
  <c r="J148"/>
  <c r="BK153"/>
  <c r="J202" i="8"/>
  <c r="BK171"/>
  <c r="J147"/>
  <c r="J230"/>
  <c r="BK221"/>
  <c r="J210"/>
  <c r="J184"/>
  <c r="J173"/>
  <c r="J231"/>
  <c r="J218"/>
  <c r="BK215"/>
  <c r="BK209"/>
  <c r="BK168"/>
  <c r="J221"/>
  <c r="J212"/>
  <c r="J209"/>
  <c r="J167"/>
  <c r="J158"/>
  <c r="J183"/>
  <c r="J156"/>
  <c r="J164"/>
  <c r="J170"/>
  <c r="J199"/>
  <c r="J179"/>
  <c r="J161"/>
  <c r="BK204"/>
  <c r="BK173"/>
  <c r="BK146"/>
  <c r="BK157"/>
  <c r="J154"/>
  <c r="J149"/>
  <c r="J200"/>
  <c r="BK169"/>
  <c r="BK162"/>
  <c r="BK147"/>
  <c r="BK333" i="9"/>
  <c r="J326"/>
  <c r="BK310"/>
  <c r="J330"/>
  <c r="J306"/>
  <c r="J238"/>
  <c r="J157"/>
  <c r="BK323"/>
  <c r="BK319"/>
  <c r="BK311"/>
  <c r="J256"/>
  <c r="BK236"/>
  <c r="BK153"/>
  <c r="BK321"/>
  <c r="J302"/>
  <c r="J253"/>
  <c r="J316"/>
  <c r="BK294"/>
  <c r="J234"/>
  <c r="BK170"/>
  <c r="J315"/>
  <c r="BK263"/>
  <c r="BK303"/>
  <c r="J282"/>
  <c r="J263"/>
  <c r="BK238"/>
  <c r="BK231"/>
  <c r="BK215"/>
  <c r="J211"/>
  <c r="J189"/>
  <c r="BK179"/>
  <c r="BK290"/>
  <c r="BK201"/>
  <c r="BK156"/>
  <c r="BK299"/>
  <c r="J280"/>
  <c r="J278"/>
  <c r="BK240"/>
  <c r="J200"/>
  <c r="J160"/>
  <c r="BK287"/>
  <c r="BK302"/>
  <c r="J268"/>
  <c r="J258"/>
  <c r="J252"/>
  <c r="BK224"/>
  <c r="BK190"/>
  <c r="BK164"/>
  <c r="J245"/>
  <c r="BK204"/>
  <c r="BK177"/>
  <c r="J289"/>
  <c r="BK271"/>
  <c r="J281"/>
  <c r="J279"/>
  <c r="J193"/>
  <c r="J228"/>
  <c r="J188"/>
  <c r="J277"/>
  <c r="J269"/>
  <c r="J235"/>
  <c r="J203"/>
  <c r="J171"/>
  <c r="BK276"/>
  <c r="BK205"/>
  <c r="J274"/>
  <c r="BK248"/>
  <c r="J192"/>
  <c r="J154"/>
  <c r="J264"/>
  <c r="J223"/>
  <c r="J220"/>
  <c r="BK217"/>
  <c r="BK212"/>
  <c r="J209"/>
  <c r="J201"/>
  <c r="BK163"/>
  <c r="BK257" i="10"/>
  <c r="J249"/>
  <c r="J176"/>
  <c r="J257"/>
  <c r="BK247"/>
  <c r="J241"/>
  <c r="J225"/>
  <c r="BK251"/>
  <c r="J243"/>
  <c r="J238"/>
  <c r="BK227"/>
  <c r="J182"/>
  <c r="BK171"/>
  <c r="BK254"/>
  <c r="J247"/>
  <c r="BK228"/>
  <c r="BK219"/>
  <c r="BK207"/>
  <c r="J236"/>
  <c r="BK253"/>
  <c r="J167"/>
  <c r="J232"/>
  <c r="BK225"/>
  <c r="J150"/>
  <c r="J203"/>
  <c r="J168"/>
  <c r="J166"/>
  <c r="J204"/>
  <c r="J173"/>
  <c r="BK151"/>
  <c r="BK199"/>
  <c r="J216"/>
  <c r="BK191"/>
  <c r="J164"/>
  <c r="BK156"/>
  <c r="BK190"/>
  <c r="BK224"/>
  <c r="BK200"/>
  <c r="J172"/>
  <c r="BK221"/>
  <c r="BK162"/>
  <c r="BK152"/>
  <c r="J156"/>
  <c r="BK205"/>
  <c r="J169"/>
  <c r="J198"/>
  <c r="BK186"/>
  <c r="BK175"/>
  <c r="BK177"/>
  <c r="BK269" i="11"/>
  <c r="BK254"/>
  <c r="BK190"/>
  <c r="BK274"/>
  <c r="J260"/>
  <c r="J273"/>
  <c r="BK267"/>
  <c r="J249"/>
  <c r="J224"/>
  <c r="BK217"/>
  <c r="J180"/>
  <c r="J270"/>
  <c r="BK264"/>
  <c r="BK258"/>
  <c r="J254"/>
  <c r="J241"/>
  <c r="BK226"/>
  <c r="BK255"/>
  <c r="BK246"/>
  <c r="J208"/>
  <c r="BK177"/>
  <c r="J162"/>
  <c r="BK216"/>
  <c r="J212"/>
  <c r="BK186"/>
  <c r="J179"/>
  <c r="J177"/>
  <c r="J209"/>
  <c r="J186"/>
  <c r="J160"/>
  <c r="BK157"/>
  <c r="J155"/>
  <c r="BK148"/>
  <c r="J233"/>
  <c r="BK166"/>
  <c r="BK155"/>
  <c r="J149"/>
  <c r="J244"/>
  <c r="BK237"/>
  <c r="J182"/>
  <c r="J226"/>
  <c r="BK236"/>
  <c r="BK179"/>
  <c r="BK229"/>
  <c r="BK207"/>
  <c r="BK192"/>
  <c r="J165"/>
  <c r="J202"/>
  <c r="BK194"/>
  <c r="J166"/>
  <c r="J192"/>
  <c r="J159"/>
  <c r="J156"/>
  <c r="BK152"/>
  <c r="BK174"/>
  <c r="BK235"/>
  <c r="J207"/>
  <c r="BK201"/>
  <c r="BK150"/>
  <c r="BK168"/>
  <c r="BK210"/>
  <c r="BK202" i="12"/>
  <c r="J186"/>
  <c r="BK147"/>
  <c r="BK207"/>
  <c r="J199"/>
  <c r="J185"/>
  <c r="J147"/>
  <c r="BK143"/>
  <c r="BK205"/>
  <c r="BK184"/>
  <c r="J177"/>
  <c r="J141"/>
  <c r="BK187"/>
  <c r="BK155"/>
  <c r="BK193"/>
  <c r="J190"/>
  <c r="BK152"/>
  <c r="BK158"/>
  <c r="BK389" i="13"/>
  <c r="BK382"/>
  <c r="J377"/>
  <c r="BK364"/>
  <c r="J369"/>
  <c r="J353"/>
  <c r="BK286"/>
  <c r="J202"/>
  <c r="BK180"/>
  <c r="J345"/>
  <c r="J322"/>
  <c r="BK275"/>
  <c r="J186"/>
  <c r="J349"/>
  <c r="BK328"/>
  <c r="J354"/>
  <c r="BK329"/>
  <c r="J256"/>
  <c r="J223"/>
  <c r="J344"/>
  <c r="BK324"/>
  <c r="BK274"/>
  <c r="BK195" i="12"/>
  <c r="BK188"/>
  <c r="J162"/>
  <c r="BK191"/>
  <c r="J183"/>
  <c r="J150"/>
  <c r="BK166"/>
  <c r="BK161"/>
  <c r="BK381" i="13"/>
  <c r="BK379"/>
  <c r="BK219" i="2"/>
  <c r="BK232"/>
  <c r="BK223"/>
  <c r="J197"/>
  <c r="AS102" i="1"/>
  <c r="J255" i="2"/>
  <c r="BK233"/>
  <c r="J215"/>
  <c r="J204"/>
  <c r="J180"/>
  <c r="AS107" i="1"/>
  <c r="BK250" i="2"/>
  <c r="BK241"/>
  <c r="J228"/>
  <c r="J186"/>
  <c r="J161"/>
  <c r="J264"/>
  <c r="BK251"/>
  <c r="BK211"/>
  <c r="BK176"/>
  <c r="J152"/>
  <c r="BK209"/>
  <c r="BK153"/>
  <c r="J270"/>
  <c r="BK264"/>
  <c r="BK221"/>
  <c r="J217"/>
  <c r="BK172"/>
  <c r="J291"/>
  <c r="J281"/>
  <c r="J277"/>
  <c r="J273"/>
  <c r="BK181"/>
  <c r="J165"/>
  <c r="BK291"/>
  <c r="BK228"/>
  <c r="BK210"/>
  <c r="BK175"/>
  <c r="J218"/>
  <c r="AS119" i="1"/>
  <c r="BK289" i="2"/>
  <c r="J275"/>
  <c r="J256"/>
  <c r="J242"/>
  <c r="BK236"/>
  <c r="J276"/>
  <c r="BK237"/>
  <c r="J221"/>
  <c r="J192"/>
  <c r="BK178"/>
  <c r="BK262"/>
  <c r="BK252"/>
  <c r="BK240"/>
  <c r="J199"/>
  <c r="J172"/>
  <c r="BK259"/>
  <c r="BK220"/>
  <c r="BK186"/>
  <c r="BK234"/>
  <c r="J220"/>
  <c r="BK202"/>
  <c r="J170"/>
  <c r="BK225" i="3"/>
  <c r="J205"/>
  <c r="BK187"/>
  <c r="BK169"/>
  <c r="J221"/>
  <c r="BK216"/>
  <c r="BK203"/>
  <c r="BK227"/>
  <c r="BK214"/>
  <c r="BK205"/>
  <c r="J194"/>
  <c r="BK221"/>
  <c r="J210"/>
  <c r="BK190"/>
  <c r="J208"/>
  <c r="BK167"/>
  <c r="BK200"/>
  <c r="J192"/>
  <c r="J203"/>
  <c r="J193"/>
  <c r="J162"/>
  <c r="J158"/>
  <c r="J153"/>
  <c r="BK177"/>
  <c r="J189"/>
  <c r="BK156"/>
  <c r="BK152"/>
  <c r="BK173"/>
  <c r="J163"/>
  <c r="BK153"/>
  <c r="J164"/>
  <c r="J243" i="4"/>
  <c r="BK235"/>
  <c r="BK178"/>
  <c r="BK244"/>
  <c r="J244"/>
  <c r="J155"/>
  <c r="J236"/>
  <c r="BK229"/>
  <c r="J211"/>
  <c r="J241"/>
  <c r="BK214"/>
  <c r="BK188"/>
  <c r="J225"/>
  <c r="J207"/>
  <c r="J183"/>
  <c r="J230"/>
  <c r="J213"/>
  <c r="J197"/>
  <c r="BK193"/>
  <c r="BK216"/>
  <c r="BK160"/>
  <c r="BK175"/>
  <c r="BK166"/>
  <c r="BK152"/>
  <c r="J209"/>
  <c r="J208"/>
  <c r="BK184"/>
  <c r="J166"/>
  <c r="J156"/>
  <c r="J195"/>
  <c r="J188"/>
  <c r="BK173"/>
  <c r="BK176"/>
  <c r="J169"/>
  <c r="J160"/>
  <c r="J220" i="5"/>
  <c r="J202"/>
  <c r="BK230"/>
  <c r="J223"/>
  <c r="J209"/>
  <c r="J192"/>
  <c r="BK149"/>
  <c r="BK209"/>
  <c r="J188"/>
  <c r="BK217"/>
  <c r="J199"/>
  <c r="J216"/>
  <c r="J198"/>
  <c r="J184"/>
  <c r="BK200"/>
  <c r="J187"/>
  <c r="J171"/>
  <c r="BK168"/>
  <c r="BK157"/>
  <c r="J158"/>
  <c r="BK189"/>
  <c r="BK192"/>
  <c r="J183"/>
  <c r="BK173"/>
  <c r="J181"/>
  <c r="J165"/>
  <c r="J182"/>
  <c r="J160"/>
  <c r="J164"/>
  <c r="BK163"/>
  <c r="J172" i="6"/>
  <c r="BK168"/>
  <c r="J165"/>
  <c r="BK161"/>
  <c r="BK154"/>
  <c r="J168"/>
  <c r="BK159"/>
  <c r="BK158"/>
  <c r="BK148"/>
  <c r="BK145"/>
  <c r="BK143"/>
  <c r="J169" i="7"/>
  <c r="J158"/>
  <c r="BK157"/>
  <c r="J143"/>
  <c r="J150"/>
  <c r="BK154"/>
  <c r="BK143"/>
  <c r="BK144"/>
  <c r="BK208" i="8"/>
  <c r="BK172"/>
  <c r="J152"/>
  <c r="J233"/>
  <c r="J227"/>
  <c r="J215"/>
  <c r="J207"/>
  <c r="BK180"/>
  <c r="BK234"/>
  <c r="BK220"/>
  <c r="J214"/>
  <c r="J204"/>
  <c r="J163"/>
  <c r="J220"/>
  <c r="BK213"/>
  <c r="BK198"/>
  <c r="J175"/>
  <c r="BK207"/>
  <c r="BK166"/>
  <c r="BK177"/>
  <c r="BK152"/>
  <c r="J195"/>
  <c r="BK154"/>
  <c r="BK199"/>
  <c r="J191"/>
  <c r="BK164"/>
  <c r="J201"/>
  <c r="BK156"/>
  <c r="BK202"/>
  <c r="J192"/>
  <c r="BK192"/>
  <c r="J178"/>
  <c r="BK161"/>
  <c r="BK196"/>
  <c r="BK160"/>
  <c r="BK337" i="9"/>
  <c r="BK335"/>
  <c r="BK329"/>
  <c r="J304"/>
  <c r="J329"/>
  <c r="BK312"/>
  <c r="J242"/>
  <c r="J224"/>
  <c r="J152"/>
  <c r="J319"/>
  <c r="BK318"/>
  <c r="J255"/>
  <c r="J197"/>
  <c r="BK325"/>
  <c r="J312"/>
  <c r="J298"/>
  <c r="J249"/>
  <c r="BK309"/>
  <c r="BK283"/>
  <c r="BK229"/>
  <c r="BK173"/>
  <c r="J153"/>
  <c r="BK278"/>
  <c r="BK249"/>
  <c r="J288"/>
  <c r="BK273"/>
  <c r="BK256"/>
  <c r="BK235"/>
  <c r="J217"/>
  <c r="J213"/>
  <c r="BK209"/>
  <c r="BK183"/>
  <c r="J296"/>
  <c r="BK258"/>
  <c r="J177"/>
  <c r="BK160"/>
  <c r="J287"/>
  <c r="BK289"/>
  <c r="BK277"/>
  <c r="BK227"/>
  <c r="BK171"/>
  <c r="J165"/>
  <c r="BK297"/>
  <c r="J226"/>
  <c r="BK165"/>
  <c r="J262"/>
  <c r="BK255"/>
  <c r="BK253"/>
  <c r="BK206"/>
  <c r="BK188"/>
  <c r="BK252"/>
  <c r="J244"/>
  <c r="BK187"/>
  <c r="J176"/>
  <c r="BK275"/>
  <c r="J273"/>
  <c r="BK265"/>
  <c r="J231"/>
  <c r="J191"/>
  <c r="J158"/>
  <c r="J259"/>
  <c r="BK225"/>
  <c r="BK221"/>
  <c r="J219"/>
  <c r="J214"/>
  <c r="BK208"/>
  <c r="BK197"/>
  <c r="BK162"/>
  <c r="J253" i="10"/>
  <c r="J251"/>
  <c r="J191"/>
  <c r="J171"/>
  <c r="J259"/>
  <c r="BK246"/>
  <c r="BK236"/>
  <c r="BK192"/>
  <c r="BK256"/>
  <c r="J244"/>
  <c r="BK241"/>
  <c r="J221"/>
  <c r="BK255"/>
  <c r="BK237"/>
  <c r="BK231"/>
  <c r="J220"/>
  <c r="BK210"/>
  <c r="BK240"/>
  <c r="J235"/>
  <c r="J175"/>
  <c r="J151"/>
  <c r="J231"/>
  <c r="J179"/>
  <c r="J217"/>
  <c r="J177"/>
  <c r="BK178"/>
  <c r="BK164"/>
  <c r="J202"/>
  <c r="BK168"/>
  <c r="J213"/>
  <c r="J224"/>
  <c r="BK197"/>
  <c r="BK165"/>
  <c r="BK183"/>
  <c r="J197"/>
  <c r="J178"/>
  <c r="BK220"/>
  <c r="J199"/>
  <c r="J161"/>
  <c r="BK211"/>
  <c r="BK179"/>
  <c r="J155"/>
  <c r="J210"/>
  <c r="J206"/>
  <c r="J185"/>
  <c r="BK201"/>
  <c r="BK159"/>
  <c r="BK206"/>
  <c r="BK169"/>
  <c r="BK173"/>
  <c r="J263" i="11"/>
  <c r="BK251"/>
  <c r="BK220"/>
  <c r="J178"/>
  <c r="BK252"/>
  <c r="J271"/>
  <c r="J258"/>
  <c r="BK248"/>
  <c r="J237"/>
  <c r="BK219"/>
  <c r="J211"/>
  <c r="J269"/>
  <c r="BK263"/>
  <c r="J255"/>
  <c r="J243"/>
  <c r="BK228"/>
  <c r="J183"/>
  <c r="J252"/>
  <c r="J245"/>
  <c r="J196"/>
  <c r="BK165"/>
  <c r="J248"/>
  <c r="BK242"/>
  <c r="BK188"/>
  <c r="BK181"/>
  <c r="BK163"/>
  <c r="J214"/>
  <c r="J189"/>
  <c r="BK161"/>
  <c r="J158"/>
  <c r="BK154"/>
  <c r="BK149"/>
  <c r="J234"/>
  <c r="BK221"/>
  <c r="J161"/>
  <c r="J153"/>
  <c r="BK147"/>
  <c r="J239"/>
  <c r="J203"/>
  <c r="BK173"/>
  <c r="J217"/>
  <c r="BK162"/>
  <c r="J220"/>
  <c r="J204"/>
  <c r="BK169"/>
  <c r="BK234"/>
  <c r="BK230"/>
  <c r="BK191"/>
  <c r="BK183"/>
  <c r="J172"/>
  <c r="J168"/>
  <c r="J215"/>
  <c r="BK204"/>
  <c r="J181"/>
  <c r="J227"/>
  <c r="J219"/>
  <c r="J167"/>
  <c r="BK189"/>
  <c r="BK170"/>
  <c r="J175"/>
  <c r="BK158"/>
  <c r="J154"/>
  <c r="J151"/>
  <c r="J199"/>
  <c r="J231"/>
  <c r="BK203"/>
  <c r="BK185"/>
  <c r="J147"/>
  <c r="BK224"/>
  <c r="J208" i="12"/>
  <c r="J189"/>
  <c r="J153"/>
  <c r="BK210"/>
  <c r="BK204"/>
  <c r="BK197"/>
  <c r="BK199"/>
  <c r="J161"/>
  <c r="J200"/>
  <c r="BK173"/>
  <c r="J204"/>
  <c r="J148"/>
  <c r="J154"/>
  <c r="BK157"/>
  <c r="J385" i="13"/>
  <c r="BK376"/>
  <c r="J192"/>
  <c r="J222"/>
  <c r="BK343"/>
  <c r="BK323"/>
  <c r="BK244"/>
  <c r="BK280"/>
  <c r="J315"/>
  <c r="J339"/>
  <c r="BK269"/>
  <c r="J234"/>
  <c r="BK205"/>
  <c r="J191"/>
  <c r="J319"/>
  <c r="BK278"/>
  <c r="J220"/>
  <c r="BK163"/>
  <c r="J218"/>
  <c r="J286"/>
  <c r="BK407" i="14"/>
  <c r="J407"/>
  <c r="J402"/>
  <c r="BK372"/>
  <c r="BK281"/>
  <c r="J220"/>
  <c r="BK182"/>
  <c r="BK317"/>
  <c r="J364"/>
  <c r="BK213"/>
  <c r="BK165"/>
  <c r="BK354"/>
  <c r="J280"/>
  <c r="J246"/>
  <c r="BK240"/>
  <c r="J234"/>
  <c r="J194"/>
  <c r="J355"/>
  <c r="J284"/>
  <c r="BK189"/>
  <c r="BK352"/>
  <c r="BK306"/>
  <c r="BK283"/>
  <c r="BK230"/>
  <c r="J201"/>
  <c r="J324"/>
  <c r="BK271"/>
  <c r="BK231"/>
  <c r="J327"/>
  <c r="BK304"/>
  <c r="J259"/>
  <c r="BK250"/>
  <c r="J320"/>
  <c r="J267"/>
  <c r="J316"/>
  <c r="BK233"/>
  <c r="BK322"/>
  <c r="BK397" i="15"/>
  <c r="BK386"/>
  <c r="BK395"/>
  <c r="J365"/>
  <c r="J315"/>
  <c r="BK330"/>
  <c r="J271"/>
  <c r="BK202"/>
  <c r="J189"/>
  <c r="J257"/>
  <c r="BK207"/>
  <c r="BK326"/>
  <c r="BK158" i="2"/>
  <c r="J262"/>
  <c r="BK230"/>
  <c r="BK193"/>
  <c r="BK162"/>
  <c r="J150"/>
  <c r="J265"/>
  <c r="J175"/>
  <c r="BK285"/>
  <c r="J269"/>
  <c r="J227"/>
  <c r="BK218"/>
  <c r="BK164"/>
  <c r="J151"/>
  <c r="J280"/>
  <c r="BK274"/>
  <c r="BK242"/>
  <c r="J166"/>
  <c r="J253"/>
  <c r="BK224"/>
  <c r="BK198"/>
  <c r="BK168"/>
  <c r="BK205"/>
  <c r="J174"/>
  <c r="J162"/>
  <c r="J289"/>
  <c r="BK265"/>
  <c r="BK246"/>
  <c r="J240"/>
  <c r="BK280"/>
  <c r="BK269"/>
  <c r="BK235"/>
  <c r="J210"/>
  <c r="J189"/>
  <c r="J169"/>
  <c r="BK294"/>
  <c r="BK254"/>
  <c r="BK249"/>
  <c r="BK227"/>
  <c r="BK170"/>
  <c r="J252"/>
  <c r="BK217"/>
  <c r="J185"/>
  <c r="BK226"/>
  <c r="BK207"/>
  <c r="J194"/>
  <c r="BK226" i="3"/>
  <c r="J214"/>
  <c r="J191"/>
  <c r="J228"/>
  <c r="BK217"/>
  <c r="BK199"/>
  <c r="J225"/>
  <c r="J217"/>
  <c r="J206"/>
  <c r="BK195"/>
  <c r="BK149"/>
  <c r="BK196"/>
  <c r="J187"/>
  <c r="BK210"/>
  <c r="BK207"/>
  <c r="J201"/>
  <c r="J190"/>
  <c r="J198"/>
  <c r="J173"/>
  <c r="BK166"/>
  <c r="J176"/>
  <c r="J180"/>
  <c r="BK160"/>
  <c r="J149"/>
  <c r="J179"/>
  <c r="J174"/>
  <c r="J182"/>
  <c r="BK176"/>
  <c r="J160"/>
  <c r="J152"/>
  <c r="BK168"/>
  <c r="J151"/>
  <c r="BK245" i="4"/>
  <c r="BK237"/>
  <c r="J187"/>
  <c r="BK243"/>
  <c r="J177"/>
  <c r="BK234"/>
  <c r="BK240"/>
  <c r="J228"/>
  <c r="J214"/>
  <c r="BK233"/>
  <c r="BK210"/>
  <c r="BK185"/>
  <c r="J222"/>
  <c r="BK195"/>
  <c r="J185"/>
  <c r="J232"/>
  <c r="BK224"/>
  <c r="J200"/>
  <c r="J199"/>
  <c r="BK171"/>
  <c r="BK158"/>
  <c r="BK172"/>
  <c r="BK162"/>
  <c r="J151"/>
  <c r="BK151"/>
  <c r="BK156"/>
  <c r="BK203"/>
  <c r="J163"/>
  <c r="J193"/>
  <c r="J176"/>
  <c r="J172"/>
  <c r="J153"/>
  <c r="BK165"/>
  <c r="BK155"/>
  <c r="BK232" i="5"/>
  <c r="J226"/>
  <c r="J210"/>
  <c r="J166"/>
  <c r="J231"/>
  <c r="BK224"/>
  <c r="BK210"/>
  <c r="BK196"/>
  <c r="BK225"/>
  <c r="BK207"/>
  <c r="J227"/>
  <c r="J221"/>
  <c r="J194"/>
  <c r="J212"/>
  <c r="BK194"/>
  <c r="J179"/>
  <c r="BK198"/>
  <c r="BK186"/>
  <c r="J159"/>
  <c r="J206"/>
  <c r="BK152"/>
  <c r="J168"/>
  <c r="BK150"/>
  <c r="J149"/>
  <c r="J169"/>
  <c r="BK188"/>
  <c r="BK180"/>
  <c r="J152"/>
  <c r="BK184"/>
  <c r="J153"/>
  <c r="BK159"/>
  <c r="BK172" i="6"/>
  <c r="J167"/>
  <c r="J163"/>
  <c r="J156"/>
  <c r="BK153"/>
  <c r="BK166"/>
  <c r="BK163"/>
  <c r="BK142"/>
  <c r="J141"/>
  <c r="J155"/>
  <c r="J152"/>
  <c r="J147"/>
  <c r="J146"/>
  <c r="J142"/>
  <c r="BK156"/>
  <c r="J149"/>
  <c r="J157"/>
  <c r="BK149"/>
  <c r="BK141"/>
  <c r="J158"/>
  <c r="BK151"/>
  <c r="J148"/>
  <c r="J145"/>
  <c r="BK144"/>
  <c r="J139"/>
  <c r="BK147"/>
  <c r="BK140"/>
  <c r="BK139"/>
  <c r="J140"/>
  <c r="BK169" i="7"/>
  <c r="J166"/>
  <c r="J165"/>
  <c r="BK164"/>
  <c r="BK161"/>
  <c r="J157"/>
  <c r="BK156"/>
  <c r="BK151"/>
  <c r="J144"/>
  <c r="J142"/>
  <c r="J141"/>
  <c r="BK139"/>
  <c r="J172"/>
  <c r="J171"/>
  <c r="J170"/>
  <c r="J168"/>
  <c r="J167"/>
  <c r="BK166"/>
  <c r="J162"/>
  <c r="BK158"/>
  <c r="BK142"/>
  <c r="BK168"/>
  <c r="J160"/>
  <c r="J163"/>
  <c r="J159"/>
  <c r="BK141"/>
  <c r="BK146"/>
  <c r="BK149"/>
  <c r="J152"/>
  <c r="BK201" i="8"/>
  <c r="BK153"/>
  <c r="J234"/>
  <c r="BK226"/>
  <c r="J213"/>
  <c r="J206"/>
  <c r="J177"/>
  <c r="BK233"/>
  <c r="BK223"/>
  <c r="BK217"/>
  <c r="J211"/>
  <c r="J169"/>
  <c r="BK227"/>
  <c r="BK216"/>
  <c r="BK210"/>
  <c r="BK194"/>
  <c r="J157"/>
  <c r="J174"/>
  <c r="BK163"/>
  <c r="J185"/>
  <c r="BK191"/>
  <c r="J205"/>
  <c r="BK184"/>
  <c r="BK159"/>
  <c r="BK193"/>
  <c r="BK189"/>
  <c r="J150"/>
  <c r="J160"/>
  <c r="J146"/>
  <c r="BK185"/>
  <c r="BK176"/>
  <c r="BK174"/>
  <c r="J196"/>
  <c r="BK338" i="9"/>
  <c r="J337"/>
  <c r="J317"/>
  <c r="J308"/>
  <c r="J323"/>
  <c r="BK298"/>
  <c r="BK241"/>
  <c r="J184"/>
  <c r="J325"/>
  <c r="J318"/>
  <c r="J313"/>
  <c r="J303"/>
  <c r="J225"/>
  <c r="BK331"/>
  <c r="J314"/>
  <c r="J294"/>
  <c r="BK324"/>
  <c r="J299"/>
  <c r="BK285"/>
  <c r="BK202"/>
  <c r="BK161"/>
  <c r="J309"/>
  <c r="BK262"/>
  <c r="J295"/>
  <c r="BK274"/>
  <c r="BK244"/>
  <c r="BK234"/>
  <c r="J216"/>
  <c r="J212"/>
  <c r="J205"/>
  <c r="J185"/>
  <c r="J300"/>
  <c r="J293"/>
  <c r="J161"/>
  <c r="BK155"/>
  <c r="BK284"/>
  <c r="J285"/>
  <c r="BK304"/>
  <c r="BK180"/>
  <c r="J170"/>
  <c r="J164"/>
  <c r="J286"/>
  <c r="J167"/>
  <c r="BK291"/>
  <c r="J257"/>
  <c r="BK228"/>
  <c r="J163"/>
  <c r="J248"/>
  <c r="BK226"/>
  <c r="J179"/>
  <c r="BK154"/>
  <c r="BK279"/>
  <c r="J284"/>
  <c r="BK159"/>
  <c r="BK193"/>
  <c r="J270"/>
  <c r="J276"/>
  <c r="BK270"/>
  <c r="BK242"/>
  <c r="J230"/>
  <c r="J173"/>
  <c r="BK158"/>
  <c r="BK246"/>
  <c r="BK203"/>
  <c r="BK261"/>
  <c r="J232"/>
  <c r="J190"/>
  <c r="BK267"/>
  <c r="J250"/>
  <c r="BK223"/>
  <c r="BK220"/>
  <c r="BK218"/>
  <c r="BK213"/>
  <c r="BK207"/>
  <c r="BK199"/>
  <c r="BK166"/>
  <c r="BK261" i="10"/>
  <c r="BK252"/>
  <c r="BK238"/>
  <c r="J180"/>
  <c r="J261"/>
  <c r="BK249"/>
  <c r="BK244"/>
  <c r="J228"/>
  <c r="J255"/>
  <c r="BK245"/>
  <c r="J242"/>
  <c r="J229"/>
  <c r="BK212"/>
  <c r="BK180"/>
  <c r="J152"/>
  <c r="J252"/>
  <c r="BK235"/>
  <c r="J227"/>
  <c r="BK217"/>
  <c r="BK204"/>
  <c r="J237"/>
  <c r="J245"/>
  <c r="J174"/>
  <c r="J240"/>
  <c r="J226"/>
  <c r="J223"/>
  <c r="BK213"/>
  <c r="BK161"/>
  <c r="BK163"/>
  <c r="BK193"/>
  <c r="BK155"/>
  <c r="BK214"/>
  <c r="J165"/>
  <c r="J194"/>
  <c r="BK184"/>
  <c r="J184"/>
  <c r="J153"/>
  <c r="J214"/>
  <c r="BK215"/>
  <c r="J162"/>
  <c r="J215"/>
  <c r="BK209"/>
  <c r="BK153"/>
  <c r="J201"/>
  <c r="BK208"/>
  <c r="J207"/>
  <c r="BK196"/>
  <c r="BK198"/>
  <c r="J186"/>
  <c r="J196"/>
  <c r="J274" i="11"/>
  <c r="BK260"/>
  <c r="BK244"/>
  <c r="J267"/>
  <c r="BK249"/>
  <c r="J268"/>
  <c r="BK256"/>
  <c r="J246"/>
  <c r="J216"/>
  <c r="BK160"/>
  <c r="J150"/>
  <c r="J242"/>
  <c r="J201"/>
  <c r="BK172"/>
  <c r="BK218"/>
  <c r="J228"/>
  <c r="BK231"/>
  <c r="BK208"/>
  <c r="J193"/>
  <c r="BK167"/>
  <c r="BK233"/>
  <c r="BK196"/>
  <c r="BK187"/>
  <c r="J174"/>
  <c r="J170"/>
  <c r="J221"/>
  <c r="J205"/>
  <c r="BK197"/>
  <c r="J232"/>
  <c r="BK223"/>
  <c r="J185"/>
  <c r="BK164"/>
  <c r="BK182"/>
  <c r="J194"/>
  <c r="BK178"/>
  <c r="J157"/>
  <c r="BK153"/>
  <c r="J235"/>
  <c r="BK209"/>
  <c r="J223"/>
  <c r="BK202"/>
  <c r="J148"/>
  <c r="BK171"/>
  <c r="J164"/>
  <c r="BK206" i="12"/>
  <c r="J172"/>
  <c r="BK145"/>
  <c r="J206"/>
  <c r="J202"/>
  <c r="BK201"/>
  <c r="BK181"/>
  <c r="BK144"/>
  <c r="BK179"/>
  <c r="BK146"/>
  <c r="BK190"/>
  <c r="J184"/>
  <c r="J174"/>
  <c r="J165"/>
  <c r="BK385" i="13"/>
  <c r="BK357"/>
  <c r="BK234"/>
  <c r="J375"/>
  <c r="J181" i="12"/>
  <c r="J387" i="13"/>
  <c r="BK380"/>
  <c r="BK354"/>
  <c r="J376"/>
  <c r="BK363"/>
  <c r="J366"/>
  <c r="J348"/>
  <c r="BK230"/>
  <c r="BK191"/>
  <c r="BK303"/>
  <c r="BK261"/>
  <c r="J206"/>
  <c r="J270"/>
  <c r="BK213"/>
  <c r="BK341"/>
  <c r="J261"/>
  <c r="BK288"/>
  <c r="J305"/>
  <c r="BK204"/>
  <c r="BK249"/>
  <c r="BK177"/>
  <c r="BK225"/>
  <c r="J160"/>
  <c r="J262"/>
  <c r="BK192"/>
  <c r="J163"/>
  <c r="BK279"/>
  <c r="BK404" i="14"/>
  <c r="J358"/>
  <c r="J328"/>
  <c r="BK309"/>
  <c r="BK251"/>
  <c r="J175"/>
  <c r="BK395"/>
  <c r="J395"/>
  <c r="J389"/>
  <c r="J378"/>
  <c r="BK280"/>
  <c r="BK369"/>
  <c r="BK349"/>
  <c r="BK276"/>
  <c r="J207"/>
  <c r="J173"/>
  <c r="BK363"/>
  <c r="J265"/>
  <c r="BK205"/>
  <c r="J351"/>
  <c r="J318"/>
  <c r="BK232"/>
  <c r="J331"/>
  <c r="J322"/>
  <c r="J264"/>
  <c r="BK338"/>
  <c r="J235"/>
  <c r="BK191"/>
  <c r="BK396" i="15"/>
  <c r="BK381"/>
  <c r="J387"/>
  <c r="BK367"/>
  <c r="J395"/>
  <c r="J384"/>
  <c r="J345"/>
  <c r="J337"/>
  <c r="BK260"/>
  <c r="BK162"/>
  <c r="J373"/>
  <c r="J289"/>
  <c r="BK244"/>
  <c r="BK199"/>
  <c r="J206"/>
  <c r="BK200"/>
  <c r="J320"/>
  <c r="BK287"/>
  <c r="BK309"/>
  <c r="BK173"/>
  <c r="J180"/>
  <c r="J171"/>
  <c r="BK269"/>
  <c r="J190"/>
  <c r="BK248" i="16"/>
  <c r="J267"/>
  <c r="BK206"/>
  <c r="BK160"/>
  <c r="BK211"/>
  <c r="BK262"/>
  <c r="BK158"/>
  <c r="BK162"/>
  <c r="J190"/>
  <c r="J189"/>
  <c r="J211"/>
  <c r="BK239"/>
  <c r="BK178"/>
  <c r="BK238"/>
  <c r="J183"/>
  <c r="BK175"/>
  <c r="BK377" i="17"/>
  <c r="J277"/>
  <c r="BK379"/>
  <c r="J302"/>
  <c r="J242"/>
  <c r="BK372"/>
  <c r="J349"/>
  <c r="BK357"/>
  <c r="BK294"/>
  <c r="J368"/>
  <c r="J301"/>
  <c r="J213"/>
  <c r="BK166"/>
  <c r="J348"/>
  <c r="BK296"/>
  <c r="BK199"/>
  <c r="J352"/>
  <c r="J201"/>
  <c r="J204"/>
  <c r="J162"/>
  <c r="BK333"/>
  <c r="BK279"/>
  <c r="J209"/>
  <c r="BK338"/>
  <c r="BK251"/>
  <c r="J170"/>
  <c r="BK341"/>
  <c r="J292"/>
  <c r="J171"/>
  <c r="BK188"/>
  <c r="J330"/>
  <c r="BK228"/>
  <c r="J178"/>
  <c r="BK231"/>
  <c r="J175" i="18"/>
  <c r="J157"/>
  <c r="BK176"/>
  <c r="J172"/>
  <c r="BK162"/>
  <c r="J164"/>
  <c r="J146"/>
  <c r="BK150"/>
  <c r="BK154"/>
  <c r="J142"/>
  <c r="BK168"/>
  <c r="BK161"/>
  <c r="BK151"/>
  <c r="J164" i="19"/>
  <c r="J167"/>
  <c r="J141" i="20"/>
  <c r="BK140"/>
  <c r="J165" i="21"/>
  <c r="J162"/>
  <c r="BK165"/>
  <c r="J151"/>
  <c r="BK138"/>
  <c r="J152"/>
  <c r="BK155"/>
  <c r="J140"/>
  <c r="J168" i="22"/>
  <c r="J151"/>
  <c r="J139"/>
  <c r="J161"/>
  <c r="J153"/>
  <c r="BK165"/>
  <c r="J164"/>
  <c r="J160"/>
  <c r="J137"/>
  <c r="BK142"/>
  <c r="BK134" i="23"/>
  <c r="BK152" i="24"/>
  <c r="J133"/>
  <c r="J144"/>
  <c r="J140"/>
  <c r="BK135"/>
  <c r="J195" i="2"/>
  <c r="J226"/>
  <c r="J216"/>
  <c r="BK203"/>
  <c r="BK286"/>
  <c r="BK267"/>
  <c r="BK258"/>
  <c r="J247"/>
  <c r="J209"/>
  <c r="J181"/>
  <c r="BK152"/>
  <c r="BK283"/>
  <c r="BK253"/>
  <c r="BK243"/>
  <c r="J230"/>
  <c r="BK192"/>
  <c r="J179"/>
  <c r="BK155"/>
  <c r="BK263"/>
  <c r="BK255"/>
  <c r="J214"/>
  <c r="BK185"/>
  <c r="BK157"/>
  <c r="J286"/>
  <c r="J263"/>
  <c r="J168"/>
  <c r="J283"/>
  <c r="BK239"/>
  <c r="J219"/>
  <c r="J203"/>
  <c r="BK163"/>
  <c r="BK156"/>
  <c r="J279"/>
  <c r="BK275"/>
  <c r="BK271"/>
  <c r="BK171"/>
  <c r="J164"/>
  <c r="J249"/>
  <c r="BK212"/>
  <c r="BK197"/>
  <c r="J158"/>
  <c r="J177"/>
  <c r="BK166"/>
  <c r="J290"/>
  <c r="J257"/>
  <c r="BK244"/>
  <c r="J231"/>
  <c r="BK279"/>
  <c r="J267"/>
  <c r="J232"/>
  <c r="J202"/>
  <c r="BK180"/>
  <c r="J160"/>
  <c r="AS99" i="1"/>
  <c r="BK245" i="2"/>
  <c r="BK225"/>
  <c r="BK189"/>
  <c r="AS96" i="1"/>
  <c r="BK216" i="2"/>
  <c r="BK174"/>
  <c r="J233"/>
  <c r="J201"/>
  <c r="J227" i="3"/>
  <c r="BK211"/>
  <c r="J200"/>
  <c r="J229"/>
  <c r="J220"/>
  <c r="J212"/>
  <c r="BK228"/>
  <c r="J175"/>
  <c r="J213"/>
  <c r="BK198"/>
  <c r="BK161"/>
  <c r="BK220"/>
  <c r="BK192"/>
  <c r="J186"/>
  <c r="BK162"/>
  <c r="BK202"/>
  <c r="BK193"/>
  <c r="BK212"/>
  <c r="J197"/>
  <c r="J185"/>
  <c r="BK206"/>
  <c r="BK175"/>
  <c r="BK174"/>
  <c r="BK158"/>
  <c r="BK191"/>
  <c r="J157"/>
  <c r="J184"/>
  <c r="J169"/>
  <c r="J150"/>
  <c r="J170"/>
  <c r="J246" i="4"/>
  <c r="J240"/>
  <c r="BK236"/>
  <c r="BK246"/>
  <c r="J242"/>
  <c r="BK232"/>
  <c r="BK219"/>
  <c r="BK157"/>
  <c r="J224"/>
  <c r="J216"/>
  <c r="BK190"/>
  <c r="BK230"/>
  <c r="BK211"/>
  <c r="J190"/>
  <c r="J210"/>
  <c r="BK226"/>
  <c r="J212"/>
  <c r="J196"/>
  <c r="BK213"/>
  <c r="J164"/>
  <c r="BK215"/>
  <c r="BK174"/>
  <c r="J202"/>
  <c r="J152"/>
  <c r="BK197"/>
  <c r="BK177"/>
  <c r="BK164"/>
  <c r="BK154"/>
  <c r="BK187"/>
  <c r="J184"/>
  <c r="J192"/>
  <c r="J168"/>
  <c r="BK179"/>
  <c r="BK231" i="5"/>
  <c r="BK212"/>
  <c r="BK203"/>
  <c r="BK156"/>
  <c r="BK226"/>
  <c r="BK205"/>
  <c r="J151"/>
  <c r="BK221"/>
  <c r="J200"/>
  <c r="J222"/>
  <c r="J207"/>
  <c r="J186"/>
  <c r="J196"/>
  <c r="BK176"/>
  <c r="BK190"/>
  <c r="J177"/>
  <c r="BK166"/>
  <c r="BK183"/>
  <c r="J161"/>
  <c r="BK170"/>
  <c r="BK148"/>
  <c r="J172"/>
  <c r="BK162"/>
  <c r="J150"/>
  <c r="BK153"/>
  <c r="BK175"/>
  <c r="BK160"/>
  <c r="J162"/>
  <c r="BK170" i="6"/>
  <c r="BK169"/>
  <c r="J162"/>
  <c r="BK155"/>
  <c r="J143"/>
  <c r="BK165"/>
  <c r="BK162"/>
  <c r="J151"/>
  <c r="BK157"/>
  <c r="BK146"/>
  <c r="J144"/>
  <c r="BK172" i="7"/>
  <c r="BK165"/>
  <c r="J154"/>
  <c r="BK152"/>
  <c r="BK160"/>
  <c r="J140"/>
  <c r="BK148"/>
  <c r="J139"/>
  <c r="BK140"/>
  <c r="J151" i="8"/>
  <c r="J232"/>
  <c r="BK218"/>
  <c r="J208"/>
  <c r="BK183"/>
  <c r="BK232"/>
  <c r="BK219"/>
  <c r="BK212"/>
  <c r="J182"/>
  <c r="J226"/>
  <c r="J217"/>
  <c r="BK206"/>
  <c r="J172"/>
  <c r="BK149"/>
  <c r="BK167"/>
  <c r="J159"/>
  <c r="BK150"/>
  <c r="J197"/>
  <c r="BK182"/>
  <c r="J203"/>
  <c r="BK188"/>
  <c r="BK190"/>
  <c r="BK151"/>
  <c r="BK155"/>
  <c r="BK158"/>
  <c r="J198"/>
  <c r="J168"/>
  <c r="J148"/>
  <c r="J189"/>
  <c r="J338" i="9"/>
  <c r="BK332"/>
  <c r="J311"/>
  <c r="J331"/>
  <c r="J321"/>
  <c r="BK243"/>
  <c r="J237"/>
  <c r="BK327"/>
  <c r="J327"/>
  <c r="BK306"/>
  <c r="J241"/>
  <c r="J307"/>
  <c r="BK296"/>
  <c r="J247"/>
  <c r="J208"/>
  <c r="J169"/>
  <c r="BK288"/>
  <c r="J206"/>
  <c r="BK300"/>
  <c r="BK259"/>
  <c r="BK247"/>
  <c r="BK196"/>
  <c r="J175"/>
  <c r="J162"/>
  <c r="J236"/>
  <c r="J183"/>
  <c r="BK169"/>
  <c r="BK152"/>
  <c r="J246"/>
  <c r="J272"/>
  <c r="J265"/>
  <c r="BK286"/>
  <c r="BK280"/>
  <c r="BK264"/>
  <c r="BK237"/>
  <c r="J198"/>
  <c r="J275"/>
  <c r="J267"/>
  <c r="J271"/>
  <c r="BK233"/>
  <c r="BK175"/>
  <c r="J159"/>
  <c r="J229"/>
  <c r="J168"/>
  <c r="J260"/>
  <c r="J227"/>
  <c r="BK266"/>
  <c r="BK257"/>
  <c r="J222"/>
  <c r="BK219"/>
  <c r="BK216"/>
  <c r="J210"/>
  <c r="J202"/>
  <c r="BK170" i="10"/>
  <c r="BK229"/>
  <c r="J219"/>
  <c r="J187"/>
  <c r="BK203"/>
  <c r="J159"/>
  <c r="J192"/>
  <c r="BK166"/>
  <c r="J218"/>
  <c r="BK174"/>
  <c r="BK195"/>
  <c r="BK187"/>
  <c r="J163"/>
  <c r="BK182"/>
  <c r="J193"/>
  <c r="J222"/>
  <c r="J183"/>
  <c r="J212"/>
  <c r="J205"/>
  <c r="J160"/>
  <c r="J208"/>
  <c r="J209"/>
  <c r="J181"/>
  <c r="BK202"/>
  <c r="BK160"/>
  <c r="BK181"/>
  <c r="BK194"/>
  <c r="BK272" i="11"/>
  <c r="BK257"/>
  <c r="BK241"/>
  <c r="J187"/>
  <c r="BK273"/>
  <c r="BK243"/>
  <c r="J257"/>
  <c r="BK247"/>
  <c r="BK222"/>
  <c r="BK215"/>
  <c r="J145"/>
  <c r="BK268"/>
  <c r="J256"/>
  <c r="J253"/>
  <c r="BK227"/>
  <c r="J163"/>
  <c r="J251"/>
  <c r="J197"/>
  <c r="J169"/>
  <c r="J247"/>
  <c r="BK211"/>
  <c r="J210"/>
  <c r="BK184"/>
  <c r="BK240"/>
  <c r="BK198"/>
  <c r="J171"/>
  <c r="BK159"/>
  <c r="BK156"/>
  <c r="BK151"/>
  <c r="BK146"/>
  <c r="J230"/>
  <c r="J191"/>
  <c r="J152"/>
  <c r="BK145"/>
  <c r="J238"/>
  <c r="J196" i="12"/>
  <c r="J143"/>
  <c r="J205"/>
  <c r="J195"/>
  <c r="BK150"/>
  <c r="J144"/>
  <c r="J207"/>
  <c r="J193"/>
  <c r="BK160"/>
  <c r="J197"/>
  <c r="J160"/>
  <c r="J140"/>
  <c r="BK149"/>
  <c r="BK163"/>
  <c r="J156"/>
  <c r="J384" i="13"/>
  <c r="BK375"/>
  <c r="BK345"/>
  <c r="J371"/>
  <c r="BK355"/>
  <c r="BK248"/>
  <c r="BK197"/>
  <c r="BK174"/>
  <c r="J357"/>
  <c r="J326"/>
  <c r="J251"/>
  <c r="J177"/>
  <c r="BK337"/>
  <c r="BK212"/>
  <c r="J340"/>
  <c r="BK258"/>
  <c r="BK170"/>
  <c r="BK342"/>
  <c r="BK209"/>
  <c r="J355"/>
  <c r="J359"/>
  <c r="J380" i="14"/>
  <c r="BK207"/>
  <c r="BK296"/>
  <c r="J360"/>
  <c r="J279"/>
  <c r="J188"/>
  <c r="BK360"/>
  <c r="J202"/>
  <c r="BK279"/>
  <c r="BK245"/>
  <c r="J237"/>
  <c r="J217"/>
  <c r="J288"/>
  <c r="BK212"/>
  <c r="J296"/>
  <c r="BK201"/>
  <c r="J379" i="15"/>
  <c r="J361"/>
  <c r="BK387"/>
  <c r="J343"/>
  <c r="BK211"/>
  <c r="BK298"/>
  <c r="J293"/>
  <c r="J217"/>
  <c r="BK239"/>
  <c r="BK271"/>
  <c r="BK212"/>
  <c r="BK303"/>
  <c r="BK166"/>
  <c r="BK312"/>
  <c r="BK241"/>
  <c r="J346"/>
  <c r="BK281"/>
  <c r="BK223"/>
  <c r="J306"/>
  <c r="J321"/>
  <c r="J344"/>
  <c r="J341"/>
  <c r="J273" i="16"/>
  <c r="BK278"/>
  <c r="BK232"/>
  <c r="BK264"/>
  <c r="BK169"/>
  <c r="BK221"/>
  <c r="BK235"/>
  <c r="J198"/>
  <c r="BK182"/>
  <c r="J214"/>
  <c r="J365" i="17"/>
  <c r="J336"/>
  <c r="J228"/>
  <c r="BK259"/>
  <c r="J208"/>
  <c r="BK370"/>
  <c r="J295"/>
  <c r="BK371"/>
  <c r="J205"/>
  <c r="J203"/>
  <c r="J334"/>
  <c r="BK248"/>
  <c r="J183"/>
  <c r="J318"/>
  <c r="J229"/>
  <c r="BK169"/>
  <c r="BK328"/>
  <c r="J324"/>
  <c r="BK205"/>
  <c r="J329"/>
  <c r="BK276"/>
  <c r="BK330"/>
  <c r="J206"/>
  <c r="J194"/>
  <c r="J282"/>
  <c r="J308"/>
  <c r="BK239"/>
  <c r="BK179"/>
  <c r="J258"/>
  <c r="BK183"/>
  <c r="BK186"/>
  <c r="J150" i="18"/>
  <c r="J166"/>
  <c r="J168"/>
  <c r="J143"/>
  <c r="BK141"/>
  <c r="J148"/>
  <c r="BK138"/>
  <c r="J166" i="19"/>
  <c r="J170"/>
  <c r="BK169"/>
  <c r="BK153"/>
  <c r="BK161" i="20"/>
  <c r="J143"/>
  <c r="BK146"/>
  <c r="J139" i="21"/>
  <c r="J153"/>
  <c r="J155"/>
  <c r="J161"/>
  <c r="J156"/>
  <c r="BK142"/>
  <c r="BK161" i="22"/>
  <c r="BK141"/>
  <c r="BK159"/>
  <c r="J149"/>
  <c r="BK156"/>
  <c r="J133" i="23"/>
  <c r="J147" i="24"/>
  <c r="BK148"/>
  <c r="J135"/>
  <c r="BK138"/>
  <c r="P149" i="2" l="1"/>
  <c r="T188"/>
  <c r="R208"/>
  <c r="P278"/>
  <c r="P284"/>
  <c r="R284"/>
  <c r="R288"/>
  <c r="R287" s="1"/>
  <c r="P148" i="3"/>
  <c r="T178"/>
  <c r="BK188"/>
  <c r="J188"/>
  <c r="J106" s="1"/>
  <c r="P215"/>
  <c r="R219"/>
  <c r="R218" s="1"/>
  <c r="T224"/>
  <c r="T223" s="1"/>
  <c r="R149" i="4"/>
  <c r="P167"/>
  <c r="R182"/>
  <c r="BK194"/>
  <c r="J194" s="1"/>
  <c r="J106" s="1"/>
  <c r="T198"/>
  <c r="T204"/>
  <c r="R217"/>
  <c r="BK221"/>
  <c r="BK220" s="1"/>
  <c r="J220" s="1"/>
  <c r="J110" s="1"/>
  <c r="BK227"/>
  <c r="J227" s="1"/>
  <c r="J112" s="1"/>
  <c r="P231"/>
  <c r="P147" i="5"/>
  <c r="P174"/>
  <c r="P185"/>
  <c r="R195"/>
  <c r="R211"/>
  <c r="R215"/>
  <c r="T219"/>
  <c r="T138" i="6"/>
  <c r="T137" s="1"/>
  <c r="T136" s="1"/>
  <c r="BK138" i="7"/>
  <c r="J138"/>
  <c r="J102" s="1"/>
  <c r="T145" i="8"/>
  <c r="BK181"/>
  <c r="J181" s="1"/>
  <c r="J103" s="1"/>
  <c r="P181"/>
  <c r="R181"/>
  <c r="T181"/>
  <c r="T229"/>
  <c r="T228" s="1"/>
  <c r="T151" i="9"/>
  <c r="BK195"/>
  <c r="J195" s="1"/>
  <c r="J108" s="1"/>
  <c r="BK301"/>
  <c r="J301"/>
  <c r="J109" s="1"/>
  <c r="T305"/>
  <c r="R328"/>
  <c r="T149" i="10"/>
  <c r="T148"/>
  <c r="BK154"/>
  <c r="J154" s="1"/>
  <c r="J103" s="1"/>
  <c r="P154"/>
  <c r="R154"/>
  <c r="T154"/>
  <c r="BK189"/>
  <c r="J189"/>
  <c r="J107" s="1"/>
  <c r="P230"/>
  <c r="R233"/>
  <c r="T239"/>
  <c r="T250"/>
  <c r="BK195" i="11"/>
  <c r="J195" s="1"/>
  <c r="J101" s="1"/>
  <c r="T200"/>
  <c r="T213"/>
  <c r="BK266"/>
  <c r="J266" s="1"/>
  <c r="J110" s="1"/>
  <c r="R167" i="12"/>
  <c r="R175"/>
  <c r="BK203"/>
  <c r="J203" s="1"/>
  <c r="J104" s="1"/>
  <c r="R158" i="13"/>
  <c r="T199"/>
  <c r="BK217"/>
  <c r="J217" s="1"/>
  <c r="J105" s="1"/>
  <c r="P217"/>
  <c r="R217"/>
  <c r="T217"/>
  <c r="BK253"/>
  <c r="J253"/>
  <c r="J107" s="1"/>
  <c r="P264"/>
  <c r="R268"/>
  <c r="R267" s="1"/>
  <c r="P281"/>
  <c r="R312"/>
  <c r="P203" i="14"/>
  <c r="P229"/>
  <c r="T266"/>
  <c r="R286"/>
  <c r="R285"/>
  <c r="R299"/>
  <c r="BK159" i="15"/>
  <c r="P204"/>
  <c r="T215"/>
  <c r="T227"/>
  <c r="BK275"/>
  <c r="J275" s="1"/>
  <c r="J108" s="1"/>
  <c r="P279"/>
  <c r="P278" s="1"/>
  <c r="R283"/>
  <c r="BK328"/>
  <c r="R369"/>
  <c r="R155" i="16"/>
  <c r="BK167"/>
  <c r="J167"/>
  <c r="J106" s="1"/>
  <c r="P173"/>
  <c r="BK177"/>
  <c r="J177" s="1"/>
  <c r="J109" s="1"/>
  <c r="T210"/>
  <c r="P251"/>
  <c r="R251"/>
  <c r="R209" s="1"/>
  <c r="T251"/>
  <c r="T271"/>
  <c r="T200" i="17"/>
  <c r="R211"/>
  <c r="T218"/>
  <c r="T253"/>
  <c r="R272"/>
  <c r="T317"/>
  <c r="T363"/>
  <c r="R374"/>
  <c r="R136" i="18"/>
  <c r="R135" s="1"/>
  <c r="R136" i="19"/>
  <c r="R135" s="1"/>
  <c r="BK188" i="2"/>
  <c r="J188"/>
  <c r="J103" s="1"/>
  <c r="BK208"/>
  <c r="J208"/>
  <c r="J107" s="1"/>
  <c r="BK278"/>
  <c r="J278" s="1"/>
  <c r="J108" s="1"/>
  <c r="T284"/>
  <c r="BK148" i="3"/>
  <c r="J148" s="1"/>
  <c r="J102" s="1"/>
  <c r="P178"/>
  <c r="R188"/>
  <c r="R209"/>
  <c r="P219"/>
  <c r="P218"/>
  <c r="R224"/>
  <c r="R223" s="1"/>
  <c r="P194" i="4"/>
  <c r="R198"/>
  <c r="R204"/>
  <c r="T217"/>
  <c r="T221"/>
  <c r="P227"/>
  <c r="P220" s="1"/>
  <c r="BK231"/>
  <c r="J231" s="1"/>
  <c r="J113" s="1"/>
  <c r="BK174" i="5"/>
  <c r="J174"/>
  <c r="J103" s="1"/>
  <c r="T185"/>
  <c r="BK195"/>
  <c r="J195" s="1"/>
  <c r="J106" s="1"/>
  <c r="P211"/>
  <c r="BK219"/>
  <c r="J219"/>
  <c r="J110" s="1"/>
  <c r="P228"/>
  <c r="R138" i="7"/>
  <c r="R137" s="1"/>
  <c r="R136" s="1"/>
  <c r="R145" i="8"/>
  <c r="P187"/>
  <c r="BK225"/>
  <c r="J225" s="1"/>
  <c r="J107" s="1"/>
  <c r="R225"/>
  <c r="R224" s="1"/>
  <c r="BK229"/>
  <c r="J229"/>
  <c r="J109" s="1"/>
  <c r="R151" i="9"/>
  <c r="R150" s="1"/>
  <c r="BK174"/>
  <c r="J174"/>
  <c r="J103" s="1"/>
  <c r="P174"/>
  <c r="R174"/>
  <c r="T174"/>
  <c r="BK178"/>
  <c r="J178" s="1"/>
  <c r="J104" s="1"/>
  <c r="P178"/>
  <c r="P150" s="1"/>
  <c r="R178"/>
  <c r="T178"/>
  <c r="BK182"/>
  <c r="J182" s="1"/>
  <c r="J106" s="1"/>
  <c r="P182"/>
  <c r="P181" s="1"/>
  <c r="R182"/>
  <c r="R181" s="1"/>
  <c r="T182"/>
  <c r="T181"/>
  <c r="BK305"/>
  <c r="J305"/>
  <c r="J110" s="1"/>
  <c r="BK328"/>
  <c r="J328"/>
  <c r="J113" s="1"/>
  <c r="T336"/>
  <c r="R149" i="10"/>
  <c r="R148" s="1"/>
  <c r="R158"/>
  <c r="R157" s="1"/>
  <c r="R189"/>
  <c r="R230"/>
  <c r="P233"/>
  <c r="BK239"/>
  <c r="J239"/>
  <c r="J110" s="1"/>
  <c r="R250"/>
  <c r="BK158" i="13"/>
  <c r="R199"/>
  <c r="P210"/>
  <c r="BK221"/>
  <c r="J221" s="1"/>
  <c r="J106" s="1"/>
  <c r="P253"/>
  <c r="BK264"/>
  <c r="J264" s="1"/>
  <c r="J108" s="1"/>
  <c r="T268"/>
  <c r="T267" s="1"/>
  <c r="R272"/>
  <c r="R281"/>
  <c r="BK317"/>
  <c r="J317"/>
  <c r="J116" s="1"/>
  <c r="R317"/>
  <c r="BK358"/>
  <c r="BK316" s="1"/>
  <c r="J316" s="1"/>
  <c r="J115" s="1"/>
  <c r="R358"/>
  <c r="T358"/>
  <c r="P361"/>
  <c r="T361"/>
  <c r="P372"/>
  <c r="T372"/>
  <c r="P378"/>
  <c r="T378"/>
  <c r="T159" i="14"/>
  <c r="BK214"/>
  <c r="J214"/>
  <c r="J104" s="1"/>
  <c r="R229"/>
  <c r="P282"/>
  <c r="P286"/>
  <c r="P285" s="1"/>
  <c r="T286"/>
  <c r="T285" s="1"/>
  <c r="R290"/>
  <c r="P335"/>
  <c r="R376"/>
  <c r="P392"/>
  <c r="P398"/>
  <c r="BK204" i="15"/>
  <c r="J204"/>
  <c r="J103" s="1"/>
  <c r="BK227"/>
  <c r="J227" s="1"/>
  <c r="J106" s="1"/>
  <c r="R259"/>
  <c r="BK292"/>
  <c r="J292" s="1"/>
  <c r="J113" s="1"/>
  <c r="T328"/>
  <c r="P374"/>
  <c r="P385"/>
  <c r="BK391"/>
  <c r="J391"/>
  <c r="J121" s="1"/>
  <c r="T155" i="16"/>
  <c r="P167"/>
  <c r="T173"/>
  <c r="T177"/>
  <c r="T176" s="1"/>
  <c r="BK210"/>
  <c r="J210"/>
  <c r="J113" s="1"/>
  <c r="R254"/>
  <c r="R265"/>
  <c r="T159" i="17"/>
  <c r="P222"/>
  <c r="BK268"/>
  <c r="J268" s="1"/>
  <c r="J110" s="1"/>
  <c r="R268"/>
  <c r="R267" s="1"/>
  <c r="R281"/>
  <c r="P312"/>
  <c r="P136" i="18"/>
  <c r="P135" s="1"/>
  <c r="AU120" i="1" s="1"/>
  <c r="R136" i="20"/>
  <c r="R135" s="1"/>
  <c r="P136" i="21"/>
  <c r="P135"/>
  <c r="AU123" i="1" s="1"/>
  <c r="T149" i="2"/>
  <c r="BK191"/>
  <c r="J191" s="1"/>
  <c r="J104" s="1"/>
  <c r="P191"/>
  <c r="R191"/>
  <c r="T191"/>
  <c r="BK200"/>
  <c r="J200"/>
  <c r="J105" s="1"/>
  <c r="P200"/>
  <c r="R200"/>
  <c r="T200"/>
  <c r="R278"/>
  <c r="P288"/>
  <c r="P287" s="1"/>
  <c r="R148" i="3"/>
  <c r="R178"/>
  <c r="P183"/>
  <c r="T188"/>
  <c r="P209"/>
  <c r="R215"/>
  <c r="BK224"/>
  <c r="J224" s="1"/>
  <c r="J112" s="1"/>
  <c r="P149" i="4"/>
  <c r="R167"/>
  <c r="P182"/>
  <c r="P191"/>
  <c r="R194"/>
  <c r="P198"/>
  <c r="BK204"/>
  <c r="J204"/>
  <c r="J108" s="1"/>
  <c r="BK217"/>
  <c r="J217"/>
  <c r="J109" s="1"/>
  <c r="R221"/>
  <c r="R227"/>
  <c r="T231"/>
  <c r="BK147" i="5"/>
  <c r="J147" s="1"/>
  <c r="J102" s="1"/>
  <c r="R174"/>
  <c r="R185"/>
  <c r="P195"/>
  <c r="T211"/>
  <c r="R219"/>
  <c r="R218"/>
  <c r="R228"/>
  <c r="BK138" i="6"/>
  <c r="J138"/>
  <c r="J102" s="1"/>
  <c r="P138" i="7"/>
  <c r="P137"/>
  <c r="P136" s="1"/>
  <c r="AU104" i="1" s="1"/>
  <c r="BK145" i="8"/>
  <c r="T187"/>
  <c r="P229"/>
  <c r="P228" s="1"/>
  <c r="P151" i="9"/>
  <c r="P195"/>
  <c r="P301"/>
  <c r="R301"/>
  <c r="T301"/>
  <c r="BK322"/>
  <c r="J322" s="1"/>
  <c r="J112" s="1"/>
  <c r="T322"/>
  <c r="BK336"/>
  <c r="J336"/>
  <c r="J115" s="1"/>
  <c r="P158" i="10"/>
  <c r="P157"/>
  <c r="T189"/>
  <c r="BK230"/>
  <c r="J230"/>
  <c r="J108" s="1"/>
  <c r="BK233"/>
  <c r="J233" s="1"/>
  <c r="J109" s="1"/>
  <c r="R239"/>
  <c r="P250"/>
  <c r="P144" i="11"/>
  <c r="R195"/>
  <c r="R200"/>
  <c r="R213"/>
  <c r="R250"/>
  <c r="R262"/>
  <c r="R261"/>
  <c r="T262"/>
  <c r="T261" s="1"/>
  <c r="R139" i="12"/>
  <c r="T167"/>
  <c r="T175"/>
  <c r="T158" i="13"/>
  <c r="R210"/>
  <c r="R221"/>
  <c r="T253"/>
  <c r="BK268"/>
  <c r="J268"/>
  <c r="J110" s="1"/>
  <c r="BK281"/>
  <c r="J281" s="1"/>
  <c r="J113" s="1"/>
  <c r="P312"/>
  <c r="BK203" i="14"/>
  <c r="BK158" s="1"/>
  <c r="J158" s="1"/>
  <c r="J101" s="1"/>
  <c r="P214"/>
  <c r="T214"/>
  <c r="P221"/>
  <c r="T221"/>
  <c r="P266"/>
  <c r="BK286"/>
  <c r="BK285" s="1"/>
  <c r="J285" s="1"/>
  <c r="J109" s="1"/>
  <c r="P299"/>
  <c r="R335"/>
  <c r="T376"/>
  <c r="P381"/>
  <c r="R392"/>
  <c r="T392"/>
  <c r="T159" i="15"/>
  <c r="P215"/>
  <c r="R227"/>
  <c r="R275"/>
  <c r="P292"/>
  <c r="P328"/>
  <c r="BK374"/>
  <c r="J374" s="1"/>
  <c r="J119" s="1"/>
  <c r="R385"/>
  <c r="T391"/>
  <c r="P155" i="16"/>
  <c r="R161"/>
  <c r="R167"/>
  <c r="P181"/>
  <c r="P180" s="1"/>
  <c r="T181"/>
  <c r="T180" s="1"/>
  <c r="BK254"/>
  <c r="J254" s="1"/>
  <c r="J115" s="1"/>
  <c r="P265"/>
  <c r="P209" s="1"/>
  <c r="R271"/>
  <c r="R159" i="17"/>
  <c r="BK222"/>
  <c r="J222" s="1"/>
  <c r="J106" s="1"/>
  <c r="P253"/>
  <c r="R264"/>
  <c r="BK272"/>
  <c r="BK271" s="1"/>
  <c r="J271" s="1"/>
  <c r="J111" s="1"/>
  <c r="P281"/>
  <c r="BK312"/>
  <c r="J312"/>
  <c r="J114" s="1"/>
  <c r="T312"/>
  <c r="R358"/>
  <c r="P363"/>
  <c r="P374"/>
  <c r="T380"/>
  <c r="T136" i="19"/>
  <c r="T135"/>
  <c r="P136" i="20"/>
  <c r="P135" s="1"/>
  <c r="AU122" i="1" s="1"/>
  <c r="R149" i="2"/>
  <c r="R148" s="1"/>
  <c r="R147" s="1"/>
  <c r="R188"/>
  <c r="T208"/>
  <c r="BK284"/>
  <c r="J284" s="1"/>
  <c r="J109" s="1"/>
  <c r="BK288"/>
  <c r="J288" s="1"/>
  <c r="J111" s="1"/>
  <c r="BK178" i="3"/>
  <c r="J178"/>
  <c r="J103" s="1"/>
  <c r="P188"/>
  <c r="T209"/>
  <c r="T215"/>
  <c r="T219"/>
  <c r="T218"/>
  <c r="BK149" i="4"/>
  <c r="BK167"/>
  <c r="J167" s="1"/>
  <c r="J103" s="1"/>
  <c r="BK182"/>
  <c r="J182" s="1"/>
  <c r="J104" s="1"/>
  <c r="BK191"/>
  <c r="J191" s="1"/>
  <c r="J105" s="1"/>
  <c r="T191"/>
  <c r="BK198"/>
  <c r="J198"/>
  <c r="J107" s="1"/>
  <c r="P204"/>
  <c r="P217"/>
  <c r="P221"/>
  <c r="T227"/>
  <c r="R231"/>
  <c r="R147" i="5"/>
  <c r="T174"/>
  <c r="BK191"/>
  <c r="J191"/>
  <c r="J105" s="1"/>
  <c r="R191"/>
  <c r="T191"/>
  <c r="BK211"/>
  <c r="J211"/>
  <c r="J107" s="1"/>
  <c r="P215"/>
  <c r="P219"/>
  <c r="P218" s="1"/>
  <c r="T228"/>
  <c r="P138" i="6"/>
  <c r="P137" s="1"/>
  <c r="P136" s="1"/>
  <c r="AU103" i="1" s="1"/>
  <c r="P145" i="8"/>
  <c r="P144"/>
  <c r="P143" s="1"/>
  <c r="AU106" i="1" s="1"/>
  <c r="AU105" s="1"/>
  <c r="BK187" i="8"/>
  <c r="J187" s="1"/>
  <c r="J104" s="1"/>
  <c r="P225"/>
  <c r="P224" s="1"/>
  <c r="R229"/>
  <c r="R228" s="1"/>
  <c r="BK151" i="9"/>
  <c r="BK150" s="1"/>
  <c r="J150" s="1"/>
  <c r="J101" s="1"/>
  <c r="T195"/>
  <c r="R305"/>
  <c r="P322"/>
  <c r="P328"/>
  <c r="P336"/>
  <c r="P149" i="10"/>
  <c r="P148"/>
  <c r="T158"/>
  <c r="T157" s="1"/>
  <c r="T144" i="11"/>
  <c r="BK200"/>
  <c r="J200" s="1"/>
  <c r="J102" s="1"/>
  <c r="BK206"/>
  <c r="J206"/>
  <c r="J103" s="1"/>
  <c r="P206"/>
  <c r="R206"/>
  <c r="T206"/>
  <c r="P250"/>
  <c r="T266"/>
  <c r="T265" s="1"/>
  <c r="BK139" i="12"/>
  <c r="BK138" s="1"/>
  <c r="BK137" s="1"/>
  <c r="J137" s="1"/>
  <c r="J98" s="1"/>
  <c r="BK167"/>
  <c r="J167" s="1"/>
  <c r="J101" s="1"/>
  <c r="P175"/>
  <c r="R203"/>
  <c r="P158" i="13"/>
  <c r="P157" s="1"/>
  <c r="P199"/>
  <c r="T210"/>
  <c r="P221"/>
  <c r="R253"/>
  <c r="R264"/>
  <c r="P268"/>
  <c r="P267"/>
  <c r="P272"/>
  <c r="P271" s="1"/>
  <c r="T272"/>
  <c r="T271" s="1"/>
  <c r="T281"/>
  <c r="BK312"/>
  <c r="J312" s="1"/>
  <c r="J114" s="1"/>
  <c r="T312"/>
  <c r="T317"/>
  <c r="T316"/>
  <c r="P358"/>
  <c r="BK361"/>
  <c r="J361"/>
  <c r="J118" s="1"/>
  <c r="R361"/>
  <c r="BK372"/>
  <c r="J372" s="1"/>
  <c r="J119" s="1"/>
  <c r="R372"/>
  <c r="BK378"/>
  <c r="J378"/>
  <c r="J120" s="1"/>
  <c r="R378"/>
  <c r="P159" i="14"/>
  <c r="P158" s="1"/>
  <c r="R203"/>
  <c r="T229"/>
  <c r="R282"/>
  <c r="BK299"/>
  <c r="BK289" s="1"/>
  <c r="J289" s="1"/>
  <c r="J111" s="1"/>
  <c r="BK335"/>
  <c r="BK376"/>
  <c r="J376"/>
  <c r="J117" s="1"/>
  <c r="R381"/>
  <c r="BK398"/>
  <c r="J398" s="1"/>
  <c r="J121" s="1"/>
  <c r="R159" i="15"/>
  <c r="BK215"/>
  <c r="J215"/>
  <c r="J104" s="1"/>
  <c r="BK222"/>
  <c r="J222"/>
  <c r="J105" s="1"/>
  <c r="R222"/>
  <c r="P259"/>
  <c r="T275"/>
  <c r="BK279"/>
  <c r="J279" s="1"/>
  <c r="J110" s="1"/>
  <c r="BK283"/>
  <c r="BK282" s="1"/>
  <c r="J282" s="1"/>
  <c r="J111" s="1"/>
  <c r="J283"/>
  <c r="J112" s="1"/>
  <c r="R292"/>
  <c r="BK323"/>
  <c r="J323" s="1"/>
  <c r="J114" s="1"/>
  <c r="R323"/>
  <c r="BK369"/>
  <c r="J369"/>
  <c r="J117" s="1"/>
  <c r="BK385"/>
  <c r="J385"/>
  <c r="J120" s="1"/>
  <c r="P391"/>
  <c r="BK155" i="16"/>
  <c r="J155" s="1"/>
  <c r="J102" s="1"/>
  <c r="T161"/>
  <c r="T167"/>
  <c r="P177"/>
  <c r="P176" s="1"/>
  <c r="R181"/>
  <c r="R180"/>
  <c r="BK265"/>
  <c r="J265"/>
  <c r="J116" s="1"/>
  <c r="P271"/>
  <c r="P200" i="17"/>
  <c r="R222"/>
  <c r="BK264"/>
  <c r="J264"/>
  <c r="J108" s="1"/>
  <c r="T272"/>
  <c r="T271" s="1"/>
  <c r="R317"/>
  <c r="BK363"/>
  <c r="J363" s="1"/>
  <c r="J119" s="1"/>
  <c r="P380"/>
  <c r="BK159"/>
  <c r="R200"/>
  <c r="T222"/>
  <c r="P264"/>
  <c r="BK281"/>
  <c r="J281" s="1"/>
  <c r="J113" s="1"/>
  <c r="T281"/>
  <c r="R312"/>
  <c r="BK358"/>
  <c r="J358" s="1"/>
  <c r="J117" s="1"/>
  <c r="BK374"/>
  <c r="J374" s="1"/>
  <c r="J120" s="1"/>
  <c r="R380"/>
  <c r="T136" i="18"/>
  <c r="T135"/>
  <c r="P136" i="19"/>
  <c r="P135" s="1"/>
  <c r="AU121" i="1" s="1"/>
  <c r="R136" i="21"/>
  <c r="R135" s="1"/>
  <c r="T136"/>
  <c r="T135" s="1"/>
  <c r="BK136" i="20"/>
  <c r="BK135" s="1"/>
  <c r="J135" s="1"/>
  <c r="J100" s="1"/>
  <c r="J34" s="1"/>
  <c r="J110" s="1"/>
  <c r="BF110" s="1"/>
  <c r="J40" s="1"/>
  <c r="AW122" i="1" s="1"/>
  <c r="BK144" i="11"/>
  <c r="J144" s="1"/>
  <c r="J100" s="1"/>
  <c r="P195"/>
  <c r="P200"/>
  <c r="P213"/>
  <c r="BK250"/>
  <c r="J250"/>
  <c r="J105" s="1"/>
  <c r="BK262"/>
  <c r="BK261"/>
  <c r="J261" s="1"/>
  <c r="J107" s="1"/>
  <c r="R266"/>
  <c r="R265" s="1"/>
  <c r="T139" i="12"/>
  <c r="BK175"/>
  <c r="J175" s="1"/>
  <c r="J103" s="1"/>
  <c r="P203"/>
  <c r="R159" i="14"/>
  <c r="T203"/>
  <c r="R214"/>
  <c r="BK221"/>
  <c r="J221" s="1"/>
  <c r="J105" s="1"/>
  <c r="R221"/>
  <c r="BK266"/>
  <c r="J266" s="1"/>
  <c r="J107" s="1"/>
  <c r="BK282"/>
  <c r="J282"/>
  <c r="J108" s="1"/>
  <c r="BK290"/>
  <c r="J290"/>
  <c r="J112" s="1"/>
  <c r="T299"/>
  <c r="BK330"/>
  <c r="J330" s="1"/>
  <c r="J114" s="1"/>
  <c r="P330"/>
  <c r="R330"/>
  <c r="T330"/>
  <c r="P376"/>
  <c r="T381"/>
  <c r="R398"/>
  <c r="P159" i="15"/>
  <c r="T204"/>
  <c r="P227"/>
  <c r="T259"/>
  <c r="R279"/>
  <c r="R278" s="1"/>
  <c r="P283"/>
  <c r="R328"/>
  <c r="T369"/>
  <c r="R374"/>
  <c r="T385"/>
  <c r="P161" i="16"/>
  <c r="BK181"/>
  <c r="BK180" s="1"/>
  <c r="J180" s="1"/>
  <c r="J110" s="1"/>
  <c r="R210"/>
  <c r="P254"/>
  <c r="T265"/>
  <c r="BK200" i="17"/>
  <c r="J200" s="1"/>
  <c r="J103" s="1"/>
  <c r="P211"/>
  <c r="BK218"/>
  <c r="J218"/>
  <c r="J105" s="1"/>
  <c r="R218"/>
  <c r="R253"/>
  <c r="P268"/>
  <c r="P267" s="1"/>
  <c r="T268"/>
  <c r="T267" s="1"/>
  <c r="P317"/>
  <c r="T358"/>
  <c r="T374"/>
  <c r="P136" i="22"/>
  <c r="P135" s="1"/>
  <c r="AU124" i="1" s="1"/>
  <c r="P128" i="23"/>
  <c r="P127" s="1"/>
  <c r="AU125" i="1" s="1"/>
  <c r="BK149" i="2"/>
  <c r="BK148" s="1"/>
  <c r="J148" s="1"/>
  <c r="J101" s="1"/>
  <c r="P188"/>
  <c r="P208"/>
  <c r="T278"/>
  <c r="T288"/>
  <c r="T287" s="1"/>
  <c r="T148" i="3"/>
  <c r="T147"/>
  <c r="T146" s="1"/>
  <c r="BK183"/>
  <c r="J183"/>
  <c r="J105" s="1"/>
  <c r="R183"/>
  <c r="T183"/>
  <c r="BK209"/>
  <c r="J209"/>
  <c r="J107" s="1"/>
  <c r="BK215"/>
  <c r="J215"/>
  <c r="J108" s="1"/>
  <c r="BK219"/>
  <c r="BK218" s="1"/>
  <c r="J218" s="1"/>
  <c r="J109" s="1"/>
  <c r="P224"/>
  <c r="P223" s="1"/>
  <c r="T149" i="4"/>
  <c r="T167"/>
  <c r="T182"/>
  <c r="R191"/>
  <c r="T194"/>
  <c r="T147" i="5"/>
  <c r="T146" s="1"/>
  <c r="BK185"/>
  <c r="J185"/>
  <c r="J104" s="1"/>
  <c r="P191"/>
  <c r="T195"/>
  <c r="BK215"/>
  <c r="J215"/>
  <c r="J108" s="1"/>
  <c r="T215"/>
  <c r="BK228"/>
  <c r="J228" s="1"/>
  <c r="J111" s="1"/>
  <c r="R138" i="6"/>
  <c r="R137" s="1"/>
  <c r="R136" s="1"/>
  <c r="T138" i="7"/>
  <c r="T137" s="1"/>
  <c r="T136" s="1"/>
  <c r="R187" i="8"/>
  <c r="T225"/>
  <c r="T224" s="1"/>
  <c r="R195" i="9"/>
  <c r="R194"/>
  <c r="P305"/>
  <c r="R322"/>
  <c r="T328"/>
  <c r="R336"/>
  <c r="BK149" i="10"/>
  <c r="J149" s="1"/>
  <c r="J102" s="1"/>
  <c r="BK158"/>
  <c r="BK157" s="1"/>
  <c r="J157" s="1"/>
  <c r="J104" s="1"/>
  <c r="P189"/>
  <c r="T230"/>
  <c r="T233"/>
  <c r="P239"/>
  <c r="P188" s="1"/>
  <c r="BK250"/>
  <c r="J250" s="1"/>
  <c r="J111" s="1"/>
  <c r="R144" i="11"/>
  <c r="T195"/>
  <c r="BK213"/>
  <c r="J213" s="1"/>
  <c r="J104" s="1"/>
  <c r="T250"/>
  <c r="P262"/>
  <c r="P261"/>
  <c r="P266"/>
  <c r="P265"/>
  <c r="P139" i="12"/>
  <c r="P138" s="1"/>
  <c r="P137" s="1"/>
  <c r="AU112" i="1" s="1"/>
  <c r="P167" i="12"/>
  <c r="BK171"/>
  <c r="J171" s="1"/>
  <c r="J102" s="1"/>
  <c r="P171"/>
  <c r="R171"/>
  <c r="T171"/>
  <c r="T203"/>
  <c r="BK199" i="13"/>
  <c r="J199"/>
  <c r="J103" s="1"/>
  <c r="BK210"/>
  <c r="J210" s="1"/>
  <c r="J104" s="1"/>
  <c r="T221"/>
  <c r="T264"/>
  <c r="BK272"/>
  <c r="J272"/>
  <c r="J112" s="1"/>
  <c r="P317"/>
  <c r="P316" s="1"/>
  <c r="BK159" i="14"/>
  <c r="J159"/>
  <c r="J102" s="1"/>
  <c r="BK229"/>
  <c r="J229"/>
  <c r="J106" s="1"/>
  <c r="R266"/>
  <c r="T282"/>
  <c r="P290"/>
  <c r="P289"/>
  <c r="T290"/>
  <c r="T335"/>
  <c r="BK381"/>
  <c r="J381" s="1"/>
  <c r="J119" s="1"/>
  <c r="BK392"/>
  <c r="J392" s="1"/>
  <c r="J120" s="1"/>
  <c r="T398"/>
  <c r="R204" i="15"/>
  <c r="R215"/>
  <c r="P222"/>
  <c r="T222"/>
  <c r="BK259"/>
  <c r="J259" s="1"/>
  <c r="J107" s="1"/>
  <c r="P275"/>
  <c r="T279"/>
  <c r="T278"/>
  <c r="T283"/>
  <c r="T292"/>
  <c r="P323"/>
  <c r="T323"/>
  <c r="P369"/>
  <c r="T374"/>
  <c r="R391"/>
  <c r="BK161" i="16"/>
  <c r="J161" s="1"/>
  <c r="J104" s="1"/>
  <c r="BK173"/>
  <c r="J173" s="1"/>
  <c r="J107" s="1"/>
  <c r="R173"/>
  <c r="R177"/>
  <c r="R176"/>
  <c r="P210"/>
  <c r="BK251"/>
  <c r="J251" s="1"/>
  <c r="J114" s="1"/>
  <c r="T254"/>
  <c r="BK271"/>
  <c r="J271"/>
  <c r="J117" s="1"/>
  <c r="P159" i="17"/>
  <c r="P158" s="1"/>
  <c r="BK211"/>
  <c r="J211"/>
  <c r="J104" s="1"/>
  <c r="T211"/>
  <c r="P218"/>
  <c r="BK253"/>
  <c r="J253"/>
  <c r="J107" s="1"/>
  <c r="T264"/>
  <c r="P272"/>
  <c r="BK317"/>
  <c r="P358"/>
  <c r="R363"/>
  <c r="BK380"/>
  <c r="J380"/>
  <c r="J121" s="1"/>
  <c r="BK136" i="22"/>
  <c r="J136"/>
  <c r="J101" s="1"/>
  <c r="T128" i="23"/>
  <c r="T127"/>
  <c r="BK136" i="18"/>
  <c r="BK135" s="1"/>
  <c r="J135" s="1"/>
  <c r="J100" s="1"/>
  <c r="J34" s="1"/>
  <c r="J110" s="1"/>
  <c r="BF110" s="1"/>
  <c r="F40" s="1"/>
  <c r="BA120" i="1" s="1"/>
  <c r="J136" i="18"/>
  <c r="J101" s="1"/>
  <c r="BK136" i="19"/>
  <c r="BK135"/>
  <c r="J135" s="1"/>
  <c r="J100" s="1"/>
  <c r="J34" s="1"/>
  <c r="J110" s="1"/>
  <c r="BF110" s="1"/>
  <c r="F40" s="1"/>
  <c r="BA121" i="1" s="1"/>
  <c r="R136" i="22"/>
  <c r="R135"/>
  <c r="T136" i="20"/>
  <c r="T135" s="1"/>
  <c r="BK136" i="21"/>
  <c r="BK135" s="1"/>
  <c r="J135" s="1"/>
  <c r="J100" s="1"/>
  <c r="J34" s="1"/>
  <c r="T136" i="22"/>
  <c r="T135" s="1"/>
  <c r="BK128" i="23"/>
  <c r="J128" s="1"/>
  <c r="J97" s="1"/>
  <c r="R128"/>
  <c r="R127" s="1"/>
  <c r="BK132" i="24"/>
  <c r="J132"/>
  <c r="J98" s="1"/>
  <c r="P132"/>
  <c r="P131" s="1"/>
  <c r="P130" s="1"/>
  <c r="AU126" i="1" s="1"/>
  <c r="R132" i="24"/>
  <c r="R131" s="1"/>
  <c r="R130" s="1"/>
  <c r="T132"/>
  <c r="T131"/>
  <c r="T130" s="1"/>
  <c r="BK293" i="2"/>
  <c r="J293"/>
  <c r="J113" s="1"/>
  <c r="BK222" i="8"/>
  <c r="J222"/>
  <c r="J105" s="1"/>
  <c r="BK209" i="12"/>
  <c r="J209" s="1"/>
  <c r="J105" s="1"/>
  <c r="BK388" i="17"/>
  <c r="J388" s="1"/>
  <c r="J122" s="1"/>
  <c r="BK181" i="3"/>
  <c r="J181" s="1"/>
  <c r="J104" s="1"/>
  <c r="BK320" i="9"/>
  <c r="J320" s="1"/>
  <c r="J111" s="1"/>
  <c r="BK386" i="13"/>
  <c r="J386" s="1"/>
  <c r="J121" s="1"/>
  <c r="BK388"/>
  <c r="J388"/>
  <c r="J122" s="1"/>
  <c r="BK279" i="16"/>
  <c r="J279"/>
  <c r="J118" s="1"/>
  <c r="BK206" i="2"/>
  <c r="J206"/>
  <c r="J106" s="1"/>
  <c r="BK260" i="10"/>
  <c r="J260" s="1"/>
  <c r="J113" s="1"/>
  <c r="BK406" i="14"/>
  <c r="J406" s="1"/>
  <c r="J122" s="1"/>
  <c r="BK401" i="15"/>
  <c r="J401" s="1"/>
  <c r="J123" s="1"/>
  <c r="BK159" i="16"/>
  <c r="J159" s="1"/>
  <c r="J103" s="1"/>
  <c r="BK390" i="17"/>
  <c r="J390" s="1"/>
  <c r="J123" s="1"/>
  <c r="BK334" i="9"/>
  <c r="J334"/>
  <c r="J114" s="1"/>
  <c r="BK379" i="14"/>
  <c r="J379"/>
  <c r="J118" s="1"/>
  <c r="BK408"/>
  <c r="J408"/>
  <c r="J123" s="1"/>
  <c r="BK372" i="15"/>
  <c r="J372" s="1"/>
  <c r="J118" s="1"/>
  <c r="BK361" i="17"/>
  <c r="J361" s="1"/>
  <c r="J118" s="1"/>
  <c r="BK259" i="11"/>
  <c r="J259" s="1"/>
  <c r="J106" s="1"/>
  <c r="BK399" i="15"/>
  <c r="J399" s="1"/>
  <c r="J122" s="1"/>
  <c r="BK281" i="16"/>
  <c r="J281" s="1"/>
  <c r="J119" s="1"/>
  <c r="BK258" i="10"/>
  <c r="J258"/>
  <c r="J112" s="1"/>
  <c r="BK165" i="16"/>
  <c r="J165"/>
  <c r="J105" s="1"/>
  <c r="BK151" i="24"/>
  <c r="J151"/>
  <c r="J100" s="1"/>
  <c r="F92"/>
  <c r="J127"/>
  <c r="BF134"/>
  <c r="J124"/>
  <c r="BF133"/>
  <c r="E120"/>
  <c r="BF138"/>
  <c r="BF140"/>
  <c r="BF144"/>
  <c r="BF135"/>
  <c r="BF137"/>
  <c r="BF149"/>
  <c r="BF141"/>
  <c r="BF142"/>
  <c r="BF143"/>
  <c r="BF136"/>
  <c r="BF139"/>
  <c r="BF145"/>
  <c r="BF146"/>
  <c r="BF147"/>
  <c r="BF148"/>
  <c r="BF152"/>
  <c r="BK135" i="22"/>
  <c r="J135"/>
  <c r="J100" s="1"/>
  <c r="J89" i="23"/>
  <c r="E85"/>
  <c r="BF129"/>
  <c r="BF131"/>
  <c r="BF135"/>
  <c r="F92"/>
  <c r="J124"/>
  <c r="BF130"/>
  <c r="BF132"/>
  <c r="BF133"/>
  <c r="BF134"/>
  <c r="BF136"/>
  <c r="E85" i="22"/>
  <c r="F96"/>
  <c r="BF137"/>
  <c r="J93"/>
  <c r="BF148"/>
  <c r="BF139"/>
  <c r="BF138"/>
  <c r="BF158"/>
  <c r="BF142"/>
  <c r="BF143"/>
  <c r="BF154"/>
  <c r="BF152"/>
  <c r="BF156"/>
  <c r="BF163"/>
  <c r="BF165"/>
  <c r="BF140"/>
  <c r="BF141"/>
  <c r="BF147"/>
  <c r="BF150"/>
  <c r="BF151"/>
  <c r="BF155"/>
  <c r="BF157"/>
  <c r="BF160"/>
  <c r="BF162"/>
  <c r="BF164"/>
  <c r="J132"/>
  <c r="BF145"/>
  <c r="BF159"/>
  <c r="BF166"/>
  <c r="BF168"/>
  <c r="BF144"/>
  <c r="BF146"/>
  <c r="BF149"/>
  <c r="BF153"/>
  <c r="BF161"/>
  <c r="BF167"/>
  <c r="BF169"/>
  <c r="BF170"/>
  <c r="J93" i="21"/>
  <c r="E121"/>
  <c r="BF139"/>
  <c r="J96"/>
  <c r="BF148"/>
  <c r="BF160"/>
  <c r="BF144"/>
  <c r="BF147"/>
  <c r="BF149"/>
  <c r="BF137"/>
  <c r="BF150"/>
  <c r="BF151"/>
  <c r="BF156"/>
  <c r="BF162"/>
  <c r="F96"/>
  <c r="BF138"/>
  <c r="BF142"/>
  <c r="BF143"/>
  <c r="BF152"/>
  <c r="BF153"/>
  <c r="BF157"/>
  <c r="BF166"/>
  <c r="BF167"/>
  <c r="BF169"/>
  <c r="BF141"/>
  <c r="BF145"/>
  <c r="BF146"/>
  <c r="BF154"/>
  <c r="BF155"/>
  <c r="BF159"/>
  <c r="BF164"/>
  <c r="BF140"/>
  <c r="BF158"/>
  <c r="BF161"/>
  <c r="BF163"/>
  <c r="BF165"/>
  <c r="BF168"/>
  <c r="E85" i="20"/>
  <c r="F132"/>
  <c r="J93"/>
  <c r="BF137"/>
  <c r="BF141"/>
  <c r="BF143"/>
  <c r="J96"/>
  <c r="J136" i="19"/>
  <c r="J101" s="1"/>
  <c r="BF144" i="20"/>
  <c r="BF150"/>
  <c r="BF148"/>
  <c r="BF138"/>
  <c r="BF147"/>
  <c r="BF140"/>
  <c r="BF146"/>
  <c r="BF149"/>
  <c r="BF154"/>
  <c r="BF139"/>
  <c r="BF152"/>
  <c r="BF156"/>
  <c r="BF159"/>
  <c r="BF160"/>
  <c r="BF161"/>
  <c r="BF165"/>
  <c r="BF170"/>
  <c r="BF145"/>
  <c r="BF151"/>
  <c r="BF157"/>
  <c r="BF163"/>
  <c r="BF164"/>
  <c r="BF167"/>
  <c r="BF169"/>
  <c r="BF142"/>
  <c r="BF153"/>
  <c r="BF155"/>
  <c r="BF158"/>
  <c r="BF162"/>
  <c r="BF166"/>
  <c r="BF168"/>
  <c r="E85" i="19"/>
  <c r="BF139"/>
  <c r="BF140"/>
  <c r="J93"/>
  <c r="F96"/>
  <c r="BF141"/>
  <c r="BF144"/>
  <c r="J96"/>
  <c r="BF148"/>
  <c r="BF146"/>
  <c r="BF143"/>
  <c r="BF145"/>
  <c r="BF149"/>
  <c r="BF154"/>
  <c r="BF137"/>
  <c r="BF138"/>
  <c r="BF156"/>
  <c r="BF142"/>
  <c r="BF147"/>
  <c r="BF152"/>
  <c r="BF153"/>
  <c r="BF150"/>
  <c r="BF157"/>
  <c r="BF158"/>
  <c r="BF162"/>
  <c r="BF165"/>
  <c r="BF167"/>
  <c r="BF168"/>
  <c r="BF169"/>
  <c r="BF151"/>
  <c r="BF155"/>
  <c r="BF161"/>
  <c r="BF163"/>
  <c r="BF164"/>
  <c r="BF166"/>
  <c r="BF159"/>
  <c r="BF160"/>
  <c r="BF170"/>
  <c r="J159" i="17"/>
  <c r="J102"/>
  <c r="J129" i="18"/>
  <c r="BF137"/>
  <c r="BF138"/>
  <c r="BF142"/>
  <c r="BF145"/>
  <c r="BF148"/>
  <c r="BF163"/>
  <c r="J317" i="17"/>
  <c r="J116" s="1"/>
  <c r="J132" i="18"/>
  <c r="BF146"/>
  <c r="E121"/>
  <c r="F132"/>
  <c r="BF151"/>
  <c r="BF153"/>
  <c r="BF157"/>
  <c r="BF166"/>
  <c r="BF167"/>
  <c r="BF141"/>
  <c r="BF150"/>
  <c r="BF158"/>
  <c r="BF149"/>
  <c r="BF143"/>
  <c r="BF147"/>
  <c r="BF152"/>
  <c r="BF156"/>
  <c r="BF161"/>
  <c r="BF162"/>
  <c r="BF165"/>
  <c r="BF139"/>
  <c r="BF140"/>
  <c r="BF144"/>
  <c r="BF155"/>
  <c r="BF172"/>
  <c r="BF159"/>
  <c r="BF169"/>
  <c r="BF173"/>
  <c r="BF154"/>
  <c r="BF160"/>
  <c r="BF164"/>
  <c r="BF168"/>
  <c r="BF170"/>
  <c r="BF171"/>
  <c r="BF178"/>
  <c r="BF174"/>
  <c r="BF176"/>
  <c r="BF177"/>
  <c r="BF175"/>
  <c r="BF179"/>
  <c r="J151" i="17"/>
  <c r="BF160"/>
  <c r="BF173"/>
  <c r="BF178"/>
  <c r="BF180"/>
  <c r="BF243"/>
  <c r="BF244"/>
  <c r="BF262"/>
  <c r="BF275"/>
  <c r="BF283"/>
  <c r="BF309"/>
  <c r="BF315"/>
  <c r="BF284"/>
  <c r="BF287"/>
  <c r="E143"/>
  <c r="BF171"/>
  <c r="BF202"/>
  <c r="BF273"/>
  <c r="BF169"/>
  <c r="BF172"/>
  <c r="BF185"/>
  <c r="BF187"/>
  <c r="BF194"/>
  <c r="BF231"/>
  <c r="BF232"/>
  <c r="BF245"/>
  <c r="BF277"/>
  <c r="BF286"/>
  <c r="BF288"/>
  <c r="BF221"/>
  <c r="BF279"/>
  <c r="BF310"/>
  <c r="BF314"/>
  <c r="BF327"/>
  <c r="BF328"/>
  <c r="BF293"/>
  <c r="BF294"/>
  <c r="BF320"/>
  <c r="J181" i="16"/>
  <c r="J111" s="1"/>
  <c r="BF184" i="17"/>
  <c r="BF203"/>
  <c r="BF240"/>
  <c r="BF246"/>
  <c r="BF333"/>
  <c r="BF339"/>
  <c r="BF182"/>
  <c r="BF183"/>
  <c r="BF192"/>
  <c r="BF228"/>
  <c r="BF237"/>
  <c r="BF285"/>
  <c r="BF292"/>
  <c r="BF307"/>
  <c r="BF308"/>
  <c r="BF311"/>
  <c r="BF318"/>
  <c r="BF322"/>
  <c r="BF323"/>
  <c r="BF335"/>
  <c r="BF338"/>
  <c r="F154"/>
  <c r="BF167"/>
  <c r="BF168"/>
  <c r="BF236"/>
  <c r="BF242"/>
  <c r="BF257"/>
  <c r="BF259"/>
  <c r="BF290"/>
  <c r="BF295"/>
  <c r="BF298"/>
  <c r="BF324"/>
  <c r="BF334"/>
  <c r="BF342"/>
  <c r="BF345"/>
  <c r="BF347"/>
  <c r="BF195"/>
  <c r="BF197"/>
  <c r="BF235"/>
  <c r="BF263"/>
  <c r="BF305"/>
  <c r="BF319"/>
  <c r="BF329"/>
  <c r="BK154" i="16"/>
  <c r="J154" s="1"/>
  <c r="J101" s="1"/>
  <c r="BF163" i="17"/>
  <c r="BF166"/>
  <c r="BF177"/>
  <c r="BF181"/>
  <c r="BF209"/>
  <c r="BF227"/>
  <c r="BF269"/>
  <c r="BF274"/>
  <c r="BF306"/>
  <c r="BF326"/>
  <c r="BF336"/>
  <c r="BF343"/>
  <c r="BF353"/>
  <c r="BF356"/>
  <c r="BF357"/>
  <c r="J96"/>
  <c r="BF199"/>
  <c r="BF206"/>
  <c r="BF213"/>
  <c r="BF217"/>
  <c r="BF225"/>
  <c r="BF230"/>
  <c r="BF249"/>
  <c r="BF256"/>
  <c r="BF266"/>
  <c r="BF278"/>
  <c r="BF280"/>
  <c r="BF331"/>
  <c r="BF337"/>
  <c r="BF330"/>
  <c r="BF340"/>
  <c r="BF223"/>
  <c r="BF248"/>
  <c r="BF321"/>
  <c r="BF351"/>
  <c r="BF350"/>
  <c r="BF354"/>
  <c r="BF365"/>
  <c r="BF164"/>
  <c r="BF215"/>
  <c r="BF252"/>
  <c r="BF303"/>
  <c r="BF301"/>
  <c r="BF332"/>
  <c r="BF165"/>
  <c r="BF191"/>
  <c r="BF247"/>
  <c r="BF251"/>
  <c r="BF260"/>
  <c r="BF261"/>
  <c r="BF302"/>
  <c r="BF377"/>
  <c r="BF161"/>
  <c r="BF162"/>
  <c r="BF175"/>
  <c r="BF179"/>
  <c r="BF193"/>
  <c r="BF196"/>
  <c r="BF198"/>
  <c r="BF300"/>
  <c r="BF346"/>
  <c r="BF355"/>
  <c r="BF174"/>
  <c r="BF201"/>
  <c r="BF208"/>
  <c r="BF210"/>
  <c r="BF234"/>
  <c r="BF291"/>
  <c r="BF349"/>
  <c r="BF359"/>
  <c r="BF364"/>
  <c r="BF368"/>
  <c r="BF170"/>
  <c r="BF176"/>
  <c r="BF186"/>
  <c r="BF190"/>
  <c r="BF216"/>
  <c r="BF219"/>
  <c r="BF220"/>
  <c r="BF224"/>
  <c r="BF226"/>
  <c r="BF241"/>
  <c r="BF372"/>
  <c r="BF375"/>
  <c r="BF204"/>
  <c r="BF205"/>
  <c r="BF207"/>
  <c r="BF212"/>
  <c r="BF214"/>
  <c r="BF229"/>
  <c r="BF233"/>
  <c r="BF238"/>
  <c r="BF239"/>
  <c r="BF250"/>
  <c r="BF254"/>
  <c r="BF276"/>
  <c r="BF325"/>
  <c r="BF341"/>
  <c r="BF352"/>
  <c r="BF360"/>
  <c r="BF362"/>
  <c r="BF371"/>
  <c r="BF376"/>
  <c r="BF270"/>
  <c r="BF289"/>
  <c r="BF297"/>
  <c r="BF299"/>
  <c r="BF304"/>
  <c r="BF313"/>
  <c r="BF344"/>
  <c r="BF348"/>
  <c r="BF369"/>
  <c r="BF373"/>
  <c r="BF378"/>
  <c r="BF382"/>
  <c r="BF385"/>
  <c r="BF386"/>
  <c r="BF188"/>
  <c r="BF189"/>
  <c r="BF255"/>
  <c r="BF258"/>
  <c r="BF282"/>
  <c r="BF370"/>
  <c r="BF379"/>
  <c r="BF383"/>
  <c r="BF387"/>
  <c r="BF265"/>
  <c r="BF296"/>
  <c r="BF366"/>
  <c r="BF367"/>
  <c r="BF381"/>
  <c r="BF384"/>
  <c r="BF389"/>
  <c r="BF391"/>
  <c r="BF171" i="16"/>
  <c r="BF188"/>
  <c r="J328" i="15"/>
  <c r="J116" s="1"/>
  <c r="F96" i="16"/>
  <c r="J150"/>
  <c r="BF216"/>
  <c r="BF221"/>
  <c r="BF224"/>
  <c r="BF234"/>
  <c r="BF178"/>
  <c r="BF186"/>
  <c r="BF226"/>
  <c r="BF202"/>
  <c r="BF208"/>
  <c r="BF215"/>
  <c r="BF235"/>
  <c r="BF236"/>
  <c r="BF243"/>
  <c r="J159" i="15"/>
  <c r="J102"/>
  <c r="BF184" i="16"/>
  <c r="BF162"/>
  <c r="BF172"/>
  <c r="BF185"/>
  <c r="BF233"/>
  <c r="BF237"/>
  <c r="BF246"/>
  <c r="BF248"/>
  <c r="BF256"/>
  <c r="BF223"/>
  <c r="BF230"/>
  <c r="BF240"/>
  <c r="BF241"/>
  <c r="BF242"/>
  <c r="BF163"/>
  <c r="BF192"/>
  <c r="BF193"/>
  <c r="BF199"/>
  <c r="BF204"/>
  <c r="BF211"/>
  <c r="BF212"/>
  <c r="BF255"/>
  <c r="BF250"/>
  <c r="BF169"/>
  <c r="BF174"/>
  <c r="BF168"/>
  <c r="BF191"/>
  <c r="BF197"/>
  <c r="BF217"/>
  <c r="BF218"/>
  <c r="BF219"/>
  <c r="BF227"/>
  <c r="BF232"/>
  <c r="J93"/>
  <c r="E139"/>
  <c r="BF156"/>
  <c r="BF158"/>
  <c r="BF252"/>
  <c r="BF257"/>
  <c r="BF164"/>
  <c r="BF183"/>
  <c r="BF205"/>
  <c r="BF206"/>
  <c r="BF207"/>
  <c r="BF231"/>
  <c r="BF260"/>
  <c r="BF157"/>
  <c r="BF175"/>
  <c r="BF247"/>
  <c r="BF259"/>
  <c r="BF182"/>
  <c r="BF187"/>
  <c r="BF203"/>
  <c r="BF228"/>
  <c r="BF272"/>
  <c r="BF195"/>
  <c r="BF196"/>
  <c r="BF239"/>
  <c r="BF244"/>
  <c r="BF189"/>
  <c r="BF190"/>
  <c r="BF200"/>
  <c r="BF201"/>
  <c r="BF238"/>
  <c r="BF245"/>
  <c r="BF249"/>
  <c r="BF261"/>
  <c r="BF266"/>
  <c r="BF268"/>
  <c r="BF269"/>
  <c r="BF273"/>
  <c r="BF160"/>
  <c r="BF170"/>
  <c r="BF198"/>
  <c r="BF213"/>
  <c r="BF214"/>
  <c r="BF220"/>
  <c r="BF222"/>
  <c r="BF262"/>
  <c r="BF274"/>
  <c r="BF278"/>
  <c r="BF166"/>
  <c r="BF179"/>
  <c r="BF225"/>
  <c r="BF229"/>
  <c r="BF263"/>
  <c r="BF270"/>
  <c r="BF280"/>
  <c r="BF194"/>
  <c r="BF253"/>
  <c r="BF258"/>
  <c r="BF264"/>
  <c r="BF267"/>
  <c r="BF275"/>
  <c r="BF276"/>
  <c r="BF277"/>
  <c r="BF282"/>
  <c r="BF170" i="15"/>
  <c r="BF173"/>
  <c r="BF181"/>
  <c r="BF206"/>
  <c r="BF256"/>
  <c r="BF269"/>
  <c r="BF194"/>
  <c r="BF199"/>
  <c r="BF230"/>
  <c r="BF241"/>
  <c r="BF243"/>
  <c r="BF246"/>
  <c r="BF260"/>
  <c r="BF196"/>
  <c r="BF229"/>
  <c r="BF247"/>
  <c r="BF262"/>
  <c r="BF271"/>
  <c r="BF274"/>
  <c r="BF280"/>
  <c r="BF314"/>
  <c r="BF335"/>
  <c r="J286" i="14"/>
  <c r="J110" s="1"/>
  <c r="J335"/>
  <c r="J116"/>
  <c r="BF161" i="15"/>
  <c r="BF180"/>
  <c r="BF193"/>
  <c r="BF200"/>
  <c r="BF245"/>
  <c r="BF253"/>
  <c r="BF334"/>
  <c r="BF352"/>
  <c r="BF174"/>
  <c r="BF179"/>
  <c r="BF184"/>
  <c r="BF185"/>
  <c r="BF188"/>
  <c r="BF301"/>
  <c r="BF312"/>
  <c r="BF319"/>
  <c r="BF341"/>
  <c r="BF344"/>
  <c r="BF350"/>
  <c r="BF351"/>
  <c r="BF355"/>
  <c r="BF270"/>
  <c r="BF289"/>
  <c r="BF290"/>
  <c r="BF295"/>
  <c r="BF296"/>
  <c r="BF297"/>
  <c r="BF299"/>
  <c r="BF345"/>
  <c r="BF358"/>
  <c r="BF224"/>
  <c r="BF244"/>
  <c r="BF203"/>
  <c r="J93"/>
  <c r="J96"/>
  <c r="BF189"/>
  <c r="BF198"/>
  <c r="BF201"/>
  <c r="BF205"/>
  <c r="BF326"/>
  <c r="BF330"/>
  <c r="BF339"/>
  <c r="BF162"/>
  <c r="BF186"/>
  <c r="BF208"/>
  <c r="BF209"/>
  <c r="BF211"/>
  <c r="BF219"/>
  <c r="BF234"/>
  <c r="BF235"/>
  <c r="BF239"/>
  <c r="BF249"/>
  <c r="BF251"/>
  <c r="BF254"/>
  <c r="BF304"/>
  <c r="BF305"/>
  <c r="BF306"/>
  <c r="BF307"/>
  <c r="BF340"/>
  <c r="BF168"/>
  <c r="BF220"/>
  <c r="BF221"/>
  <c r="BF233"/>
  <c r="BF236"/>
  <c r="BF237"/>
  <c r="BF265"/>
  <c r="BF266"/>
  <c r="BF267"/>
  <c r="BF316"/>
  <c r="BF318"/>
  <c r="BF337"/>
  <c r="BF213"/>
  <c r="BF214"/>
  <c r="BF216"/>
  <c r="BF252"/>
  <c r="BF285"/>
  <c r="BF287"/>
  <c r="BF293"/>
  <c r="BF298"/>
  <c r="BF309"/>
  <c r="BF332"/>
  <c r="BF333"/>
  <c r="BF353"/>
  <c r="BF357"/>
  <c r="E85"/>
  <c r="BF176"/>
  <c r="BF182"/>
  <c r="BF192"/>
  <c r="BF225"/>
  <c r="BF308"/>
  <c r="BF331"/>
  <c r="BF336"/>
  <c r="BF202"/>
  <c r="BF210"/>
  <c r="BF212"/>
  <c r="BF228"/>
  <c r="BF264"/>
  <c r="BF268"/>
  <c r="BF273"/>
  <c r="BF346"/>
  <c r="BF166"/>
  <c r="BF167"/>
  <c r="BF171"/>
  <c r="BF223"/>
  <c r="BF240"/>
  <c r="BF255"/>
  <c r="BF343"/>
  <c r="BF342"/>
  <c r="F154"/>
  <c r="BF172"/>
  <c r="BF226"/>
  <c r="BF242"/>
  <c r="BF169"/>
  <c r="BF250"/>
  <c r="BF257"/>
  <c r="BF183"/>
  <c r="BF195"/>
  <c r="BF263"/>
  <c r="BF178"/>
  <c r="BF187"/>
  <c r="BF197"/>
  <c r="BF164"/>
  <c r="BF217"/>
  <c r="BF261"/>
  <c r="BF272"/>
  <c r="BF286"/>
  <c r="BF291"/>
  <c r="BF294"/>
  <c r="BF321"/>
  <c r="BF324"/>
  <c r="BF329"/>
  <c r="BF377"/>
  <c r="BF379"/>
  <c r="BF165"/>
  <c r="BF190"/>
  <c r="BF191"/>
  <c r="BF207"/>
  <c r="BF284"/>
  <c r="BF313"/>
  <c r="BF359"/>
  <c r="BF367"/>
  <c r="BF368"/>
  <c r="BF380"/>
  <c r="BF381"/>
  <c r="BF382"/>
  <c r="BF231"/>
  <c r="BF232"/>
  <c r="BF238"/>
  <c r="BF248"/>
  <c r="BF276"/>
  <c r="BF277"/>
  <c r="BF281"/>
  <c r="BF288"/>
  <c r="BF311"/>
  <c r="BF347"/>
  <c r="BF348"/>
  <c r="BF349"/>
  <c r="BF356"/>
  <c r="BF360"/>
  <c r="BF371"/>
  <c r="BF376"/>
  <c r="BF383"/>
  <c r="BF388"/>
  <c r="BF317"/>
  <c r="BF338"/>
  <c r="BF361"/>
  <c r="BF378"/>
  <c r="BF384"/>
  <c r="BF160"/>
  <c r="BF163"/>
  <c r="BF175"/>
  <c r="BF177"/>
  <c r="BF218"/>
  <c r="BF258"/>
  <c r="BF300"/>
  <c r="BF302"/>
  <c r="BF310"/>
  <c r="BF354"/>
  <c r="BF363"/>
  <c r="BF365"/>
  <c r="BF370"/>
  <c r="BF386"/>
  <c r="BF395"/>
  <c r="BF396"/>
  <c r="BF398"/>
  <c r="BF303"/>
  <c r="BF315"/>
  <c r="BF320"/>
  <c r="BF322"/>
  <c r="BF325"/>
  <c r="BF362"/>
  <c r="BF364"/>
  <c r="BF366"/>
  <c r="BF373"/>
  <c r="BF389"/>
  <c r="BF390"/>
  <c r="BF393"/>
  <c r="BF394"/>
  <c r="BF397"/>
  <c r="BF375"/>
  <c r="BF387"/>
  <c r="BF392"/>
  <c r="BF400"/>
  <c r="BF402"/>
  <c r="J158" i="13"/>
  <c r="J102" s="1"/>
  <c r="J96" i="14"/>
  <c r="BF168"/>
  <c r="BF174"/>
  <c r="BF209"/>
  <c r="BF220"/>
  <c r="BF227"/>
  <c r="BF228"/>
  <c r="BF231"/>
  <c r="BF232"/>
  <c r="BF234"/>
  <c r="BF235"/>
  <c r="BF244"/>
  <c r="BF255"/>
  <c r="BF269"/>
  <c r="BF275"/>
  <c r="BF300"/>
  <c r="BF333"/>
  <c r="BF258"/>
  <c r="BF260"/>
  <c r="BF190"/>
  <c r="BF205"/>
  <c r="BF213"/>
  <c r="BF251"/>
  <c r="BF254"/>
  <c r="BF267"/>
  <c r="BF276"/>
  <c r="BF278"/>
  <c r="BF296"/>
  <c r="BF297"/>
  <c r="BF331"/>
  <c r="BF344"/>
  <c r="BF197"/>
  <c r="BF199"/>
  <c r="BF206"/>
  <c r="BF217"/>
  <c r="BF257"/>
  <c r="BF294"/>
  <c r="BF295"/>
  <c r="BF298"/>
  <c r="BF348"/>
  <c r="BF339"/>
  <c r="BF347"/>
  <c r="BF261"/>
  <c r="BF273"/>
  <c r="BF319"/>
  <c r="BF321"/>
  <c r="BF277"/>
  <c r="BF301"/>
  <c r="BF304"/>
  <c r="BF315"/>
  <c r="BF317"/>
  <c r="BF328"/>
  <c r="BF329"/>
  <c r="BF332"/>
  <c r="BF346"/>
  <c r="BF350"/>
  <c r="BF163"/>
  <c r="BF167"/>
  <c r="BF207"/>
  <c r="BF210"/>
  <c r="BF211"/>
  <c r="BF224"/>
  <c r="BF249"/>
  <c r="BF253"/>
  <c r="BF259"/>
  <c r="BF281"/>
  <c r="BF284"/>
  <c r="BF309"/>
  <c r="BF310"/>
  <c r="BF343"/>
  <c r="BF353"/>
  <c r="BF302"/>
  <c r="BF340"/>
  <c r="BF364"/>
  <c r="J151"/>
  <c r="BF176"/>
  <c r="BF191"/>
  <c r="BF196"/>
  <c r="BF219"/>
  <c r="BF222"/>
  <c r="BF268"/>
  <c r="BF318"/>
  <c r="BF320"/>
  <c r="BF345"/>
  <c r="BF226"/>
  <c r="BF230"/>
  <c r="BF233"/>
  <c r="BF236"/>
  <c r="BF237"/>
  <c r="BF238"/>
  <c r="BF239"/>
  <c r="BF240"/>
  <c r="BF241"/>
  <c r="BF242"/>
  <c r="BF243"/>
  <c r="BF245"/>
  <c r="BF246"/>
  <c r="BF263"/>
  <c r="BF274"/>
  <c r="BF323"/>
  <c r="BF326"/>
  <c r="BF355"/>
  <c r="BF169"/>
  <c r="BF200"/>
  <c r="BF287"/>
  <c r="BF370"/>
  <c r="BF311"/>
  <c r="BF338"/>
  <c r="BF349"/>
  <c r="BF354"/>
  <c r="BF360"/>
  <c r="E85"/>
  <c r="BF162"/>
  <c r="BF164"/>
  <c r="BF166"/>
  <c r="BF177"/>
  <c r="BF178"/>
  <c r="BF183"/>
  <c r="BF188"/>
  <c r="BF189"/>
  <c r="BF204"/>
  <c r="BF208"/>
  <c r="BF212"/>
  <c r="BF223"/>
  <c r="BF225"/>
  <c r="BF283"/>
  <c r="BF305"/>
  <c r="BF313"/>
  <c r="BF352"/>
  <c r="BF362"/>
  <c r="BF366"/>
  <c r="BF372"/>
  <c r="BF373"/>
  <c r="BF179"/>
  <c r="BF181"/>
  <c r="BF215"/>
  <c r="BF252"/>
  <c r="BF280"/>
  <c r="BF292"/>
  <c r="BF303"/>
  <c r="BF308"/>
  <c r="BF342"/>
  <c r="BF359"/>
  <c r="BF383"/>
  <c r="BF180"/>
  <c r="BF184"/>
  <c r="BF193"/>
  <c r="BF198"/>
  <c r="BF216"/>
  <c r="BF218"/>
  <c r="BF248"/>
  <c r="BF256"/>
  <c r="BF262"/>
  <c r="BF264"/>
  <c r="BF272"/>
  <c r="BF293"/>
  <c r="BF336"/>
  <c r="BF377"/>
  <c r="BF391"/>
  <c r="BF322"/>
  <c r="BF341"/>
  <c r="BF351"/>
  <c r="BF160"/>
  <c r="BF172"/>
  <c r="BF187"/>
  <c r="BF265"/>
  <c r="BF271"/>
  <c r="BF279"/>
  <c r="BF288"/>
  <c r="BF314"/>
  <c r="BF316"/>
  <c r="BF325"/>
  <c r="BF358"/>
  <c r="BF361"/>
  <c r="BF380"/>
  <c r="BF387"/>
  <c r="BF389"/>
  <c r="BF393"/>
  <c r="BF400"/>
  <c r="F96"/>
  <c r="BF170"/>
  <c r="BF171"/>
  <c r="BF175"/>
  <c r="BF182"/>
  <c r="BF185"/>
  <c r="BF192"/>
  <c r="BF194"/>
  <c r="BF195"/>
  <c r="BF201"/>
  <c r="BF247"/>
  <c r="BF250"/>
  <c r="BF270"/>
  <c r="BF365"/>
  <c r="BF367"/>
  <c r="BF371"/>
  <c r="BF382"/>
  <c r="BF390"/>
  <c r="BF368"/>
  <c r="BF369"/>
  <c r="BF374"/>
  <c r="BF375"/>
  <c r="BF384"/>
  <c r="BF386"/>
  <c r="BF388"/>
  <c r="BF396"/>
  <c r="BF397"/>
  <c r="BF399"/>
  <c r="BF161"/>
  <c r="BF165"/>
  <c r="BF173"/>
  <c r="BF186"/>
  <c r="BF202"/>
  <c r="BF291"/>
  <c r="BF306"/>
  <c r="BF307"/>
  <c r="BF327"/>
  <c r="BF356"/>
  <c r="BF357"/>
  <c r="BF363"/>
  <c r="BF378"/>
  <c r="BF385"/>
  <c r="BF394"/>
  <c r="BF395"/>
  <c r="BF402"/>
  <c r="BF404"/>
  <c r="BF312"/>
  <c r="BF324"/>
  <c r="BF337"/>
  <c r="BF401"/>
  <c r="BF403"/>
  <c r="BF405"/>
  <c r="BF407"/>
  <c r="BF409"/>
  <c r="BF236" i="13"/>
  <c r="BF238"/>
  <c r="BF244"/>
  <c r="BF249"/>
  <c r="BF255"/>
  <c r="BF297"/>
  <c r="J93"/>
  <c r="BF160"/>
  <c r="BF161"/>
  <c r="BF163"/>
  <c r="BF165"/>
  <c r="BF193"/>
  <c r="BF197"/>
  <c r="BF224"/>
  <c r="BF230"/>
  <c r="BF260"/>
  <c r="BF291"/>
  <c r="BF292"/>
  <c r="BF295"/>
  <c r="BF299"/>
  <c r="BF300"/>
  <c r="BF313"/>
  <c r="E142"/>
  <c r="J153"/>
  <c r="BF162"/>
  <c r="BF192"/>
  <c r="BF216"/>
  <c r="BF262"/>
  <c r="BF294"/>
  <c r="BF296"/>
  <c r="BF298"/>
  <c r="BF307"/>
  <c r="F153"/>
  <c r="BF176"/>
  <c r="BF191"/>
  <c r="BF228"/>
  <c r="BF234"/>
  <c r="BF237"/>
  <c r="BF239"/>
  <c r="BF245"/>
  <c r="BF266"/>
  <c r="BF288"/>
  <c r="BF304"/>
  <c r="BF305"/>
  <c r="BF308"/>
  <c r="BF169"/>
  <c r="BF174"/>
  <c r="BF206"/>
  <c r="BF257"/>
  <c r="BF276"/>
  <c r="BF284"/>
  <c r="BF248"/>
  <c r="BF171"/>
  <c r="BF189"/>
  <c r="BF203"/>
  <c r="BF218"/>
  <c r="BF235"/>
  <c r="BF282"/>
  <c r="BF283"/>
  <c r="BF310"/>
  <c r="BF314"/>
  <c r="BF319"/>
  <c r="BF325"/>
  <c r="BF331"/>
  <c r="BF333"/>
  <c r="BF185"/>
  <c r="BF200"/>
  <c r="BF269"/>
  <c r="BF285"/>
  <c r="BF289"/>
  <c r="BF311"/>
  <c r="BF315"/>
  <c r="BF321"/>
  <c r="BF327"/>
  <c r="BF328"/>
  <c r="BF329"/>
  <c r="BF330"/>
  <c r="BF337"/>
  <c r="BF173"/>
  <c r="BF179"/>
  <c r="BF202"/>
  <c r="BF205"/>
  <c r="BF207"/>
  <c r="BF215"/>
  <c r="BF225"/>
  <c r="BF229"/>
  <c r="BF259"/>
  <c r="BF261"/>
  <c r="BF270"/>
  <c r="BF277"/>
  <c r="BF303"/>
  <c r="BF306"/>
  <c r="BF309"/>
  <c r="BF320"/>
  <c r="BF345"/>
  <c r="BF301"/>
  <c r="BF180"/>
  <c r="BF184"/>
  <c r="BF196"/>
  <c r="BF212"/>
  <c r="BF231"/>
  <c r="BF318"/>
  <c r="BF336"/>
  <c r="BF338"/>
  <c r="BF348"/>
  <c r="BF357"/>
  <c r="BF167"/>
  <c r="BF178"/>
  <c r="BF181"/>
  <c r="BF188"/>
  <c r="BF227"/>
  <c r="BF240"/>
  <c r="BF252"/>
  <c r="BF278"/>
  <c r="BF164"/>
  <c r="BF166"/>
  <c r="BF170"/>
  <c r="BF209"/>
  <c r="BF211"/>
  <c r="BF223"/>
  <c r="BF226"/>
  <c r="BF243"/>
  <c r="BF258"/>
  <c r="BF273"/>
  <c r="BF275"/>
  <c r="BF290"/>
  <c r="BF293"/>
  <c r="BF302"/>
  <c r="BF359"/>
  <c r="BF360"/>
  <c r="BF366"/>
  <c r="BF242"/>
  <c r="BF256"/>
  <c r="BF265"/>
  <c r="BF279"/>
  <c r="BF286"/>
  <c r="BF332"/>
  <c r="BF351"/>
  <c r="BF352"/>
  <c r="BF353"/>
  <c r="BF356"/>
  <c r="BF168"/>
  <c r="BF195"/>
  <c r="BF214"/>
  <c r="BF219"/>
  <c r="BF220"/>
  <c r="BF254"/>
  <c r="BF274"/>
  <c r="BF322"/>
  <c r="BF324"/>
  <c r="BF326"/>
  <c r="BF342"/>
  <c r="BF344"/>
  <c r="BF349"/>
  <c r="BF350"/>
  <c r="BF159"/>
  <c r="BF177"/>
  <c r="BF335"/>
  <c r="BF340"/>
  <c r="BF343"/>
  <c r="BF354"/>
  <c r="BF355"/>
  <c r="BF172"/>
  <c r="BF175"/>
  <c r="BF182"/>
  <c r="BF186"/>
  <c r="BF187"/>
  <c r="BF190"/>
  <c r="BF198"/>
  <c r="BF201"/>
  <c r="BF208"/>
  <c r="BF213"/>
  <c r="BF232"/>
  <c r="BF233"/>
  <c r="BF251"/>
  <c r="BF280"/>
  <c r="BF323"/>
  <c r="BF339"/>
  <c r="BF341"/>
  <c r="BF347"/>
  <c r="BF362"/>
  <c r="BF364"/>
  <c r="BF368"/>
  <c r="BF183"/>
  <c r="BF194"/>
  <c r="BF204"/>
  <c r="BF246"/>
  <c r="BF247"/>
  <c r="BF250"/>
  <c r="BF287"/>
  <c r="BF334"/>
  <c r="BF365"/>
  <c r="BF367"/>
  <c r="BF369"/>
  <c r="BF374"/>
  <c r="BF375"/>
  <c r="BF377"/>
  <c r="BF380"/>
  <c r="BF222"/>
  <c r="BF241"/>
  <c r="BF263"/>
  <c r="BF346"/>
  <c r="BF363"/>
  <c r="BF370"/>
  <c r="BF371"/>
  <c r="BF373"/>
  <c r="BF376"/>
  <c r="BF379"/>
  <c r="BF381"/>
  <c r="BF382"/>
  <c r="BF383"/>
  <c r="BF384"/>
  <c r="BF385"/>
  <c r="BF387"/>
  <c r="BF389"/>
  <c r="BF157" i="12"/>
  <c r="BF160"/>
  <c r="E125"/>
  <c r="J262" i="11"/>
  <c r="J108"/>
  <c r="BF166" i="12"/>
  <c r="BF169"/>
  <c r="BF151"/>
  <c r="BF164"/>
  <c r="BF170"/>
  <c r="BF159"/>
  <c r="BF150"/>
  <c r="BF153"/>
  <c r="J91"/>
  <c r="J134"/>
  <c r="BF161"/>
  <c r="BF184"/>
  <c r="BF162"/>
  <c r="BF174"/>
  <c r="BF178"/>
  <c r="BF145"/>
  <c r="BF146"/>
  <c r="BF147"/>
  <c r="BF180"/>
  <c r="BF154"/>
  <c r="BF176"/>
  <c r="F134"/>
  <c r="BF172"/>
  <c r="BF188"/>
  <c r="BF185"/>
  <c r="BF143"/>
  <c r="BF152"/>
  <c r="BF158"/>
  <c r="BF179"/>
  <c r="BF187"/>
  <c r="BF140"/>
  <c r="BF142"/>
  <c r="BF192"/>
  <c r="BF194"/>
  <c r="BF195"/>
  <c r="BF200"/>
  <c r="BF144"/>
  <c r="BF165"/>
  <c r="BF177"/>
  <c r="BF196"/>
  <c r="BF201"/>
  <c r="BF202"/>
  <c r="BF141"/>
  <c r="BF155"/>
  <c r="BF156"/>
  <c r="BF163"/>
  <c r="BF182"/>
  <c r="BF193"/>
  <c r="BF197"/>
  <c r="BF199"/>
  <c r="BF208"/>
  <c r="BF210"/>
  <c r="BF186"/>
  <c r="BF189"/>
  <c r="BF198"/>
  <c r="BF205"/>
  <c r="BF148"/>
  <c r="BF149"/>
  <c r="BF168"/>
  <c r="BF173"/>
  <c r="BF181"/>
  <c r="BF183"/>
  <c r="BF190"/>
  <c r="BF191"/>
  <c r="BF204"/>
  <c r="BF206"/>
  <c r="BF207"/>
  <c r="BF161" i="11"/>
  <c r="BF176"/>
  <c r="BF186"/>
  <c r="BF219"/>
  <c r="BF218"/>
  <c r="E130"/>
  <c r="BF179"/>
  <c r="BF187"/>
  <c r="BF190"/>
  <c r="BF191"/>
  <c r="BF225"/>
  <c r="BF226"/>
  <c r="BF227"/>
  <c r="BF232"/>
  <c r="BK188" i="10"/>
  <c r="J188" s="1"/>
  <c r="J106" s="1"/>
  <c r="BF175" i="11"/>
  <c r="BF183"/>
  <c r="BF224"/>
  <c r="BF228"/>
  <c r="BF236"/>
  <c r="F139"/>
  <c r="BF154"/>
  <c r="BF156"/>
  <c r="BF159"/>
  <c r="BF222"/>
  <c r="J94"/>
  <c r="BF171"/>
  <c r="BF196"/>
  <c r="BF199"/>
  <c r="BF204"/>
  <c r="BF215"/>
  <c r="BF207"/>
  <c r="BF217"/>
  <c r="BF178"/>
  <c r="BF181"/>
  <c r="BF184"/>
  <c r="BF235"/>
  <c r="J91"/>
  <c r="BF145"/>
  <c r="BF147"/>
  <c r="BF174"/>
  <c r="BF202"/>
  <c r="BF212"/>
  <c r="BF221"/>
  <c r="BF188"/>
  <c r="BF172"/>
  <c r="BK148" i="10"/>
  <c r="BK147" s="1"/>
  <c r="J147" s="1"/>
  <c r="J100" s="1"/>
  <c r="J34" s="1"/>
  <c r="J122" s="1"/>
  <c r="BF122" s="1"/>
  <c r="J40" s="1"/>
  <c r="AW109" i="1" s="1"/>
  <c r="BF170" i="11"/>
  <c r="BF180"/>
  <c r="BF197"/>
  <c r="BF234"/>
  <c r="BF150"/>
  <c r="BF152"/>
  <c r="BF155"/>
  <c r="BF157"/>
  <c r="BF158"/>
  <c r="BF168"/>
  <c r="BF169"/>
  <c r="BF189"/>
  <c r="BF193"/>
  <c r="BF238"/>
  <c r="BF146"/>
  <c r="BF148"/>
  <c r="BF149"/>
  <c r="BF151"/>
  <c r="BF153"/>
  <c r="BF160"/>
  <c r="BF163"/>
  <c r="BF164"/>
  <c r="BF203"/>
  <c r="BF243"/>
  <c r="BF192"/>
  <c r="BF201"/>
  <c r="BF205"/>
  <c r="BF208"/>
  <c r="BF233"/>
  <c r="BF162"/>
  <c r="BF166"/>
  <c r="BF167"/>
  <c r="BF173"/>
  <c r="BF198"/>
  <c r="BF210"/>
  <c r="BF242"/>
  <c r="BF246"/>
  <c r="BF248"/>
  <c r="BF249"/>
  <c r="BF165"/>
  <c r="BF214"/>
  <c r="BF216"/>
  <c r="BF251"/>
  <c r="BF252"/>
  <c r="BF223"/>
  <c r="BF229"/>
  <c r="BF237"/>
  <c r="BF239"/>
  <c r="BF245"/>
  <c r="BF254"/>
  <c r="BF264"/>
  <c r="BF271"/>
  <c r="BF177"/>
  <c r="BF182"/>
  <c r="BF209"/>
  <c r="BF211"/>
  <c r="BF220"/>
  <c r="BF230"/>
  <c r="BF231"/>
  <c r="BF240"/>
  <c r="BF244"/>
  <c r="BF255"/>
  <c r="BF256"/>
  <c r="BF258"/>
  <c r="BF241"/>
  <c r="BF257"/>
  <c r="BF267"/>
  <c r="BF268"/>
  <c r="BF270"/>
  <c r="BF185"/>
  <c r="BF194"/>
  <c r="BF247"/>
  <c r="BF253"/>
  <c r="BF260"/>
  <c r="BF263"/>
  <c r="BF269"/>
  <c r="BF272"/>
  <c r="BF273"/>
  <c r="BF274"/>
  <c r="BF160" i="10"/>
  <c r="BF181"/>
  <c r="BF186"/>
  <c r="E85"/>
  <c r="F96"/>
  <c r="BF168"/>
  <c r="BF172"/>
  <c r="BF173"/>
  <c r="BF192"/>
  <c r="BF155"/>
  <c r="BK181" i="9"/>
  <c r="J181" s="1"/>
  <c r="J105" s="1"/>
  <c r="BF182" i="10"/>
  <c r="BF194"/>
  <c r="BF195"/>
  <c r="BF205"/>
  <c r="BF209"/>
  <c r="BF166"/>
  <c r="BF170"/>
  <c r="BF159"/>
  <c r="BF156"/>
  <c r="BF163"/>
  <c r="BF176"/>
  <c r="BF203"/>
  <c r="BF215"/>
  <c r="BF216"/>
  <c r="J151" i="9"/>
  <c r="J102" s="1"/>
  <c r="BF167" i="10"/>
  <c r="BF169"/>
  <c r="BF196"/>
  <c r="BF220"/>
  <c r="BF184"/>
  <c r="BF151"/>
  <c r="BF161"/>
  <c r="BF162"/>
  <c r="BF175"/>
  <c r="BF177"/>
  <c r="BF179"/>
  <c r="BF180"/>
  <c r="BF185"/>
  <c r="BF171"/>
  <c r="BF199"/>
  <c r="BF202"/>
  <c r="BF214"/>
  <c r="BF222"/>
  <c r="J141"/>
  <c r="BF207"/>
  <c r="BF210"/>
  <c r="BF226"/>
  <c r="BF152"/>
  <c r="BF174"/>
  <c r="BF183"/>
  <c r="BF193"/>
  <c r="BF204"/>
  <c r="BF206"/>
  <c r="BF208"/>
  <c r="BF211"/>
  <c r="BF218"/>
  <c r="BF224"/>
  <c r="J144"/>
  <c r="BF238"/>
  <c r="BF191"/>
  <c r="BF241"/>
  <c r="BF231"/>
  <c r="BF235"/>
  <c r="BF243"/>
  <c r="BF228"/>
  <c r="BF153"/>
  <c r="BF197"/>
  <c r="BF237"/>
  <c r="BF240"/>
  <c r="BF247"/>
  <c r="BF245"/>
  <c r="BF251"/>
  <c r="BF198"/>
  <c r="BF200"/>
  <c r="BF201"/>
  <c r="BF212"/>
  <c r="BF213"/>
  <c r="BF223"/>
  <c r="BF227"/>
  <c r="BF232"/>
  <c r="BF236"/>
  <c r="BF246"/>
  <c r="BF150"/>
  <c r="BF164"/>
  <c r="BF165"/>
  <c r="BF178"/>
  <c r="BF187"/>
  <c r="BF190"/>
  <c r="BF217"/>
  <c r="BF219"/>
  <c r="BF221"/>
  <c r="BF225"/>
  <c r="BF254"/>
  <c r="BF256"/>
  <c r="BF257"/>
  <c r="BF229"/>
  <c r="BF234"/>
  <c r="BF255"/>
  <c r="BF261"/>
  <c r="BF242"/>
  <c r="BF244"/>
  <c r="BF248"/>
  <c r="BF249"/>
  <c r="BF252"/>
  <c r="BF253"/>
  <c r="BF259"/>
  <c r="F96" i="9"/>
  <c r="BF165"/>
  <c r="BF167"/>
  <c r="BF183"/>
  <c r="BF209"/>
  <c r="BF213"/>
  <c r="BF214"/>
  <c r="BF216"/>
  <c r="BF217"/>
  <c r="BF218"/>
  <c r="BF219"/>
  <c r="BF220"/>
  <c r="BF221"/>
  <c r="BF222"/>
  <c r="BF223"/>
  <c r="BF226"/>
  <c r="BF236"/>
  <c r="BF257"/>
  <c r="BF263"/>
  <c r="BF154"/>
  <c r="BF161"/>
  <c r="BF172"/>
  <c r="BF187"/>
  <c r="BF196"/>
  <c r="BF199"/>
  <c r="BF203"/>
  <c r="BF249"/>
  <c r="BF258"/>
  <c r="BF169"/>
  <c r="BF186"/>
  <c r="BF208"/>
  <c r="BF235"/>
  <c r="BF250"/>
  <c r="BF270"/>
  <c r="BK224" i="8"/>
  <c r="J224" s="1"/>
  <c r="J106" s="1"/>
  <c r="BK228"/>
  <c r="J228" s="1"/>
  <c r="J108" s="1"/>
  <c r="BF180" i="9"/>
  <c r="BF197"/>
  <c r="BF227"/>
  <c r="BF238"/>
  <c r="BF239"/>
  <c r="BF240"/>
  <c r="BF266"/>
  <c r="BF269"/>
  <c r="BF278"/>
  <c r="BF268"/>
  <c r="BF271"/>
  <c r="BF272"/>
  <c r="BF275"/>
  <c r="BF159"/>
  <c r="BF190"/>
  <c r="BF230"/>
  <c r="BF232"/>
  <c r="BF260"/>
  <c r="BF261"/>
  <c r="BF282"/>
  <c r="BF191"/>
  <c r="BF206"/>
  <c r="BF233"/>
  <c r="BF246"/>
  <c r="BF281"/>
  <c r="BF284"/>
  <c r="BF276"/>
  <c r="BF279"/>
  <c r="BF286"/>
  <c r="BF289"/>
  <c r="BF248"/>
  <c r="BF265"/>
  <c r="BF277"/>
  <c r="J96"/>
  <c r="BF198"/>
  <c r="BF201"/>
  <c r="BF234"/>
  <c r="E85"/>
  <c r="BF171"/>
  <c r="BF177"/>
  <c r="BF179"/>
  <c r="BF185"/>
  <c r="BF224"/>
  <c r="BF231"/>
  <c r="BF252"/>
  <c r="BF255"/>
  <c r="BF262"/>
  <c r="J145" i="8"/>
  <c r="J102"/>
  <c r="BF153" i="9"/>
  <c r="BF160"/>
  <c r="BF162"/>
  <c r="BF164"/>
  <c r="BF168"/>
  <c r="BF170"/>
  <c r="BF204"/>
  <c r="BF228"/>
  <c r="BF245"/>
  <c r="J143"/>
  <c r="BF156"/>
  <c r="BF166"/>
  <c r="BF173"/>
  <c r="BF188"/>
  <c r="BF193"/>
  <c r="BF152"/>
  <c r="BF155"/>
  <c r="BF158"/>
  <c r="BF176"/>
  <c r="BF189"/>
  <c r="BF205"/>
  <c r="BF241"/>
  <c r="BF243"/>
  <c r="BF280"/>
  <c r="BF283"/>
  <c r="BF290"/>
  <c r="BF302"/>
  <c r="BF274"/>
  <c r="BF285"/>
  <c r="BF288"/>
  <c r="BF292"/>
  <c r="BF163"/>
  <c r="BF192"/>
  <c r="BF247"/>
  <c r="BF259"/>
  <c r="BF273"/>
  <c r="BF298"/>
  <c r="BF307"/>
  <c r="BF202"/>
  <c r="BF207"/>
  <c r="BF210"/>
  <c r="BF211"/>
  <c r="BF212"/>
  <c r="BF215"/>
  <c r="BF229"/>
  <c r="BF300"/>
  <c r="BF309"/>
  <c r="BF311"/>
  <c r="BF318"/>
  <c r="BF157"/>
  <c r="BF175"/>
  <c r="BF184"/>
  <c r="BF200"/>
  <c r="BF253"/>
  <c r="BF264"/>
  <c r="BF287"/>
  <c r="BF296"/>
  <c r="BF244"/>
  <c r="BF291"/>
  <c r="BF293"/>
  <c r="BF294"/>
  <c r="BF303"/>
  <c r="BF310"/>
  <c r="BF312"/>
  <c r="BF314"/>
  <c r="BF319"/>
  <c r="BF323"/>
  <c r="BF324"/>
  <c r="BF325"/>
  <c r="BF330"/>
  <c r="BF237"/>
  <c r="BF242"/>
  <c r="BF267"/>
  <c r="BF299"/>
  <c r="BF304"/>
  <c r="BF306"/>
  <c r="BF313"/>
  <c r="BF316"/>
  <c r="BF326"/>
  <c r="BF332"/>
  <c r="BF327"/>
  <c r="BF329"/>
  <c r="BF331"/>
  <c r="BF225"/>
  <c r="BF251"/>
  <c r="BF254"/>
  <c r="BF256"/>
  <c r="BF295"/>
  <c r="BF297"/>
  <c r="BF315"/>
  <c r="BF317"/>
  <c r="BF308"/>
  <c r="BF321"/>
  <c r="BF333"/>
  <c r="BF335"/>
  <c r="BF337"/>
  <c r="BF338"/>
  <c r="J137" i="8"/>
  <c r="BF150"/>
  <c r="BF188"/>
  <c r="BF156"/>
  <c r="BF158"/>
  <c r="BF164"/>
  <c r="BF167"/>
  <c r="BF159"/>
  <c r="BF169"/>
  <c r="BF176"/>
  <c r="BF193"/>
  <c r="BK137" i="7"/>
  <c r="BK136" s="1"/>
  <c r="J136" s="1"/>
  <c r="J100" s="1"/>
  <c r="J34" s="1"/>
  <c r="J111" s="1"/>
  <c r="BF111" s="1"/>
  <c r="F40" s="1"/>
  <c r="BA104" i="1" s="1"/>
  <c r="BF153" i="8"/>
  <c r="BF147"/>
  <c r="BF155"/>
  <c r="E129"/>
  <c r="BF148"/>
  <c r="BF180"/>
  <c r="BF204"/>
  <c r="BF165"/>
  <c r="BF171"/>
  <c r="BF194"/>
  <c r="BF196"/>
  <c r="BF201"/>
  <c r="BF183"/>
  <c r="J140"/>
  <c r="BF162"/>
  <c r="BF161"/>
  <c r="F96"/>
  <c r="BF192"/>
  <c r="BF195"/>
  <c r="BF154"/>
  <c r="BF157"/>
  <c r="BF163"/>
  <c r="BF198"/>
  <c r="BF173"/>
  <c r="BF151"/>
  <c r="BF160"/>
  <c r="BF166"/>
  <c r="BF177"/>
  <c r="BF179"/>
  <c r="BF200"/>
  <c r="BF202"/>
  <c r="BF152"/>
  <c r="BF182"/>
  <c r="BF184"/>
  <c r="BF207"/>
  <c r="BF208"/>
  <c r="BF213"/>
  <c r="BF214"/>
  <c r="BF215"/>
  <c r="BF217"/>
  <c r="BF226"/>
  <c r="BF232"/>
  <c r="BF170"/>
  <c r="BF174"/>
  <c r="BF197"/>
  <c r="BF212"/>
  <c r="BF216"/>
  <c r="BF220"/>
  <c r="BF223"/>
  <c r="BF227"/>
  <c r="BF146"/>
  <c r="BF149"/>
  <c r="BF168"/>
  <c r="BF178"/>
  <c r="BF185"/>
  <c r="BF186"/>
  <c r="BF189"/>
  <c r="BF190"/>
  <c r="BF191"/>
  <c r="BF203"/>
  <c r="BF205"/>
  <c r="BF206"/>
  <c r="BF218"/>
  <c r="BF219"/>
  <c r="BF221"/>
  <c r="BF230"/>
  <c r="BF231"/>
  <c r="BF233"/>
  <c r="BF234"/>
  <c r="BF172"/>
  <c r="BF175"/>
  <c r="BF199"/>
  <c r="BF209"/>
  <c r="BF210"/>
  <c r="BF211"/>
  <c r="BK137" i="6"/>
  <c r="J137" s="1"/>
  <c r="J101" s="1"/>
  <c r="J96" i="7"/>
  <c r="E85"/>
  <c r="BF147"/>
  <c r="BF148"/>
  <c r="BF156"/>
  <c r="BF161"/>
  <c r="BF140"/>
  <c r="BF143"/>
  <c r="BF144"/>
  <c r="BF146"/>
  <c r="BF142"/>
  <c r="BF145"/>
  <c r="BF151"/>
  <c r="BF152"/>
  <c r="BF154"/>
  <c r="BF164"/>
  <c r="J93"/>
  <c r="F133"/>
  <c r="BF149"/>
  <c r="BF160"/>
  <c r="BF163"/>
  <c r="BF165"/>
  <c r="BF158"/>
  <c r="BF168"/>
  <c r="BF170"/>
  <c r="BF171"/>
  <c r="BF141"/>
  <c r="BF159"/>
  <c r="BF162"/>
  <c r="BF166"/>
  <c r="BF172"/>
  <c r="BF139"/>
  <c r="BF150"/>
  <c r="BF153"/>
  <c r="BF155"/>
  <c r="BF157"/>
  <c r="BF167"/>
  <c r="BF169"/>
  <c r="BF141" i="6"/>
  <c r="BF143"/>
  <c r="BF155"/>
  <c r="BK218" i="5"/>
  <c r="J218" s="1"/>
  <c r="J109" s="1"/>
  <c r="F96" i="6"/>
  <c r="E122"/>
  <c r="BF140"/>
  <c r="BF142"/>
  <c r="BF148"/>
  <c r="BF160"/>
  <c r="BF147"/>
  <c r="BF150"/>
  <c r="BF152"/>
  <c r="J130"/>
  <c r="J133"/>
  <c r="BF159"/>
  <c r="BF158"/>
  <c r="BF151"/>
  <c r="BF144"/>
  <c r="BF145"/>
  <c r="BF146"/>
  <c r="BF139"/>
  <c r="BF149"/>
  <c r="BF161"/>
  <c r="BF153"/>
  <c r="BF154"/>
  <c r="BF156"/>
  <c r="BF157"/>
  <c r="BF162"/>
  <c r="BF163"/>
  <c r="BF164"/>
  <c r="BF165"/>
  <c r="BF166"/>
  <c r="BF167"/>
  <c r="BF168"/>
  <c r="BF169"/>
  <c r="BF172"/>
  <c r="BF171"/>
  <c r="BF170"/>
  <c r="J149" i="4"/>
  <c r="J102" s="1"/>
  <c r="J93" i="5"/>
  <c r="BF165"/>
  <c r="BF166"/>
  <c r="BF170"/>
  <c r="BF148"/>
  <c r="F96"/>
  <c r="BF177"/>
  <c r="BF156"/>
  <c r="BF171"/>
  <c r="BF150"/>
  <c r="BF181"/>
  <c r="BF182"/>
  <c r="BF183"/>
  <c r="BF186"/>
  <c r="BF158"/>
  <c r="BF168"/>
  <c r="BF176"/>
  <c r="E131"/>
  <c r="BF163"/>
  <c r="BF173"/>
  <c r="BF167"/>
  <c r="BF157"/>
  <c r="J142"/>
  <c r="BF152"/>
  <c r="BF180"/>
  <c r="BF197"/>
  <c r="BF162"/>
  <c r="BF169"/>
  <c r="BF159"/>
  <c r="BF160"/>
  <c r="BF164"/>
  <c r="BF178"/>
  <c r="BF187"/>
  <c r="BF189"/>
  <c r="BF161"/>
  <c r="BF153"/>
  <c r="BF155"/>
  <c r="BF172"/>
  <c r="BF175"/>
  <c r="BF184"/>
  <c r="BF196"/>
  <c r="BF202"/>
  <c r="BF203"/>
  <c r="BF198"/>
  <c r="BF204"/>
  <c r="BF210"/>
  <c r="BF217"/>
  <c r="BF221"/>
  <c r="BF179"/>
  <c r="BF188"/>
  <c r="BF199"/>
  <c r="BF201"/>
  <c r="BF208"/>
  <c r="BF213"/>
  <c r="BF214"/>
  <c r="BF216"/>
  <c r="BF220"/>
  <c r="BF223"/>
  <c r="BF225"/>
  <c r="BF230"/>
  <c r="BF190"/>
  <c r="BF192"/>
  <c r="BF193"/>
  <c r="BF206"/>
  <c r="BF224"/>
  <c r="BF229"/>
  <c r="BF194"/>
  <c r="BF200"/>
  <c r="BF205"/>
  <c r="BF207"/>
  <c r="BF209"/>
  <c r="BF222"/>
  <c r="BF227"/>
  <c r="BF231"/>
  <c r="BF232"/>
  <c r="BF149"/>
  <c r="BF151"/>
  <c r="BF154"/>
  <c r="BF212"/>
  <c r="BF226"/>
  <c r="BF151" i="4"/>
  <c r="BF161"/>
  <c r="BF162"/>
  <c r="BF164"/>
  <c r="BF187"/>
  <c r="J141"/>
  <c r="BF154"/>
  <c r="BF189"/>
  <c r="F96"/>
  <c r="BF152"/>
  <c r="BF153"/>
  <c r="BF156"/>
  <c r="BF185"/>
  <c r="BF155"/>
  <c r="BF170"/>
  <c r="BF175"/>
  <c r="BF150"/>
  <c r="BF203"/>
  <c r="BF200"/>
  <c r="BK223" i="3"/>
  <c r="J223" s="1"/>
  <c r="J111" s="1"/>
  <c r="BF158" i="4"/>
  <c r="BF163"/>
  <c r="BF166"/>
  <c r="BF171"/>
  <c r="BF172"/>
  <c r="BF179"/>
  <c r="BF211"/>
  <c r="J96"/>
  <c r="BF193"/>
  <c r="BF196"/>
  <c r="BF205"/>
  <c r="BK147" i="3"/>
  <c r="E133" i="4"/>
  <c r="BF160"/>
  <c r="BF165"/>
  <c r="BF173"/>
  <c r="BF174"/>
  <c r="BF208"/>
  <c r="BF197"/>
  <c r="BF213"/>
  <c r="BF176"/>
  <c r="BF215"/>
  <c r="BF157"/>
  <c r="BF159"/>
  <c r="BF168"/>
  <c r="BF169"/>
  <c r="BF177"/>
  <c r="BF192"/>
  <c r="BF199"/>
  <c r="BF206"/>
  <c r="BF207"/>
  <c r="BF225"/>
  <c r="BF212"/>
  <c r="BF210"/>
  <c r="BF214"/>
  <c r="BF219"/>
  <c r="BF222"/>
  <c r="BF190"/>
  <c r="BF180"/>
  <c r="BF181"/>
  <c r="BF188"/>
  <c r="BF178"/>
  <c r="BF183"/>
  <c r="BF184"/>
  <c r="BF186"/>
  <c r="BF195"/>
  <c r="BF202"/>
  <c r="BF218"/>
  <c r="BF223"/>
  <c r="BF229"/>
  <c r="BF230"/>
  <c r="BF234"/>
  <c r="BF245"/>
  <c r="BF201"/>
  <c r="BF209"/>
  <c r="BF216"/>
  <c r="BF224"/>
  <c r="BF226"/>
  <c r="BF235"/>
  <c r="BF236"/>
  <c r="BF239"/>
  <c r="BF228"/>
  <c r="BF233"/>
  <c r="BF237"/>
  <c r="BF240"/>
  <c r="BF244"/>
  <c r="BF246"/>
  <c r="BF242"/>
  <c r="BF232"/>
  <c r="BF238"/>
  <c r="BF241"/>
  <c r="BF243"/>
  <c r="E132" i="3"/>
  <c r="BF163"/>
  <c r="BF170"/>
  <c r="BF158"/>
  <c r="BF169"/>
  <c r="BF176"/>
  <c r="J140"/>
  <c r="BF167"/>
  <c r="BF177"/>
  <c r="BF160"/>
  <c r="BF164"/>
  <c r="BF172"/>
  <c r="BF157"/>
  <c r="BF180"/>
  <c r="BF179"/>
  <c r="BF182"/>
  <c r="BF187"/>
  <c r="BF168"/>
  <c r="BF184"/>
  <c r="BF189"/>
  <c r="J96"/>
  <c r="BF152"/>
  <c r="BF162"/>
  <c r="BF155"/>
  <c r="BF165"/>
  <c r="BF171"/>
  <c r="BK292" i="2"/>
  <c r="J292" s="1"/>
  <c r="J112" s="1"/>
  <c r="BF161" i="3"/>
  <c r="BF166"/>
  <c r="BK287" i="2"/>
  <c r="J287" s="1"/>
  <c r="J110" s="1"/>
  <c r="F96" i="3"/>
  <c r="BF186"/>
  <c r="BF151"/>
  <c r="BF150"/>
  <c r="BF159"/>
  <c r="BF192"/>
  <c r="BF149"/>
  <c r="BF173"/>
  <c r="BF175"/>
  <c r="BF190"/>
  <c r="BF191"/>
  <c r="BF197"/>
  <c r="BF199"/>
  <c r="BF204"/>
  <c r="BF208"/>
  <c r="BF211"/>
  <c r="BF216"/>
  <c r="BF174"/>
  <c r="BF206"/>
  <c r="BF194"/>
  <c r="BF210"/>
  <c r="BF214"/>
  <c r="BF217"/>
  <c r="BF156"/>
  <c r="BF196"/>
  <c r="BF200"/>
  <c r="BF201"/>
  <c r="BF203"/>
  <c r="BF221"/>
  <c r="BF154"/>
  <c r="BF222"/>
  <c r="BF225"/>
  <c r="BF198"/>
  <c r="BF205"/>
  <c r="BF207"/>
  <c r="BF212"/>
  <c r="BF220"/>
  <c r="BF226"/>
  <c r="BF227"/>
  <c r="BF229"/>
  <c r="BF153"/>
  <c r="BF185"/>
  <c r="BF193"/>
  <c r="BF195"/>
  <c r="BF202"/>
  <c r="BF213"/>
  <c r="BF228"/>
  <c r="J144" i="2"/>
  <c r="BF171"/>
  <c r="BF173"/>
  <c r="BF190"/>
  <c r="BF214"/>
  <c r="BF218"/>
  <c r="BF221"/>
  <c r="BF230"/>
  <c r="F96"/>
  <c r="E133"/>
  <c r="BF172"/>
  <c r="BF176"/>
  <c r="BF231"/>
  <c r="BF240"/>
  <c r="BF254"/>
  <c r="BF159"/>
  <c r="BF161"/>
  <c r="BF185"/>
  <c r="BF196"/>
  <c r="BF219"/>
  <c r="BF223"/>
  <c r="BF224"/>
  <c r="BF239"/>
  <c r="BF244"/>
  <c r="BF246"/>
  <c r="BF248"/>
  <c r="BF255"/>
  <c r="BF157"/>
  <c r="BF164"/>
  <c r="BF184"/>
  <c r="BF193"/>
  <c r="BF194"/>
  <c r="BF195"/>
  <c r="BF197"/>
  <c r="BF198"/>
  <c r="BF199"/>
  <c r="BF210"/>
  <c r="BF211"/>
  <c r="BF227"/>
  <c r="BF276"/>
  <c r="BF277"/>
  <c r="BF232"/>
  <c r="BF233"/>
  <c r="BF238"/>
  <c r="BF243"/>
  <c r="BF249"/>
  <c r="BF261"/>
  <c r="BF262"/>
  <c r="BF264"/>
  <c r="BF273"/>
  <c r="BF275"/>
  <c r="J93"/>
  <c r="BF163"/>
  <c r="BF167"/>
  <c r="BF178"/>
  <c r="BF286"/>
  <c r="BF151"/>
  <c r="BF156"/>
  <c r="BF290"/>
  <c r="BF209"/>
  <c r="BF225"/>
  <c r="BF291"/>
  <c r="BF177"/>
  <c r="BF183"/>
  <c r="BF207"/>
  <c r="BF250"/>
  <c r="BF152"/>
  <c r="BF162"/>
  <c r="BF168"/>
  <c r="BF174"/>
  <c r="BF182"/>
  <c r="BF201"/>
  <c r="BF205"/>
  <c r="BF215"/>
  <c r="BF247"/>
  <c r="BF257"/>
  <c r="BF266"/>
  <c r="BF269"/>
  <c r="BF272"/>
  <c r="BF274"/>
  <c r="BF279"/>
  <c r="BF294"/>
  <c r="BF289"/>
  <c r="BF169"/>
  <c r="BF220"/>
  <c r="BF237"/>
  <c r="BF267"/>
  <c r="BF268"/>
  <c r="BF150"/>
  <c r="BF259"/>
  <c r="BF260"/>
  <c r="BF270"/>
  <c r="BF271"/>
  <c r="BF158"/>
  <c r="BF165"/>
  <c r="BF179"/>
  <c r="BF180"/>
  <c r="BF181"/>
  <c r="BF186"/>
  <c r="BF187"/>
  <c r="BF189"/>
  <c r="BF245"/>
  <c r="BF253"/>
  <c r="BF256"/>
  <c r="BF258"/>
  <c r="BF265"/>
  <c r="BF166"/>
  <c r="BF203"/>
  <c r="BF222"/>
  <c r="BF226"/>
  <c r="BF235"/>
  <c r="BF241"/>
  <c r="BF251"/>
  <c r="BF280"/>
  <c r="BF281"/>
  <c r="BF282"/>
  <c r="BF283"/>
  <c r="BF285"/>
  <c r="BF153"/>
  <c r="BF154"/>
  <c r="BF155"/>
  <c r="BF170"/>
  <c r="BF192"/>
  <c r="BF213"/>
  <c r="BF216"/>
  <c r="BF228"/>
  <c r="BF236"/>
  <c r="BF252"/>
  <c r="BF263"/>
  <c r="BF160"/>
  <c r="BF175"/>
  <c r="BF202"/>
  <c r="BF204"/>
  <c r="BF229"/>
  <c r="BF234"/>
  <c r="BF212"/>
  <c r="BF217"/>
  <c r="BF242"/>
  <c r="F43" i="10"/>
  <c r="BD109" i="1"/>
  <c r="F42" i="13"/>
  <c r="BC114" i="1" s="1"/>
  <c r="F43" i="20"/>
  <c r="BD122" i="1" s="1"/>
  <c r="F42" i="22"/>
  <c r="BC124" i="1" s="1"/>
  <c r="F41" i="8"/>
  <c r="BB106" i="1"/>
  <c r="BB105" s="1"/>
  <c r="AX105" s="1"/>
  <c r="F39" i="11"/>
  <c r="BB111" i="1" s="1"/>
  <c r="F41" i="15"/>
  <c r="BB116" i="1" s="1"/>
  <c r="F42" i="18"/>
  <c r="BC120" i="1"/>
  <c r="J39" i="21"/>
  <c r="AV123" i="1" s="1"/>
  <c r="F41" i="2"/>
  <c r="BB97" i="1"/>
  <c r="F43" i="6"/>
  <c r="BD103" i="1" s="1"/>
  <c r="J37" i="11"/>
  <c r="AV111" i="1" s="1"/>
  <c r="F39" i="15"/>
  <c r="AZ116" i="1" s="1"/>
  <c r="F41" i="18"/>
  <c r="BB120" i="1"/>
  <c r="F42" i="20"/>
  <c r="BC122" i="1" s="1"/>
  <c r="F39" i="23"/>
  <c r="BD125" i="1"/>
  <c r="AS95"/>
  <c r="F43" i="3"/>
  <c r="BD98" i="1" s="1"/>
  <c r="F43" i="4"/>
  <c r="BD100" i="1" s="1"/>
  <c r="F42" i="6"/>
  <c r="BC103" i="1" s="1"/>
  <c r="F37" i="11"/>
  <c r="AZ111" i="1" s="1"/>
  <c r="J39" i="15"/>
  <c r="AV116" i="1" s="1"/>
  <c r="F39" i="19"/>
  <c r="AZ121" i="1"/>
  <c r="F35" i="24"/>
  <c r="AZ126" i="1" s="1"/>
  <c r="F39" i="2"/>
  <c r="AZ97" i="1" s="1"/>
  <c r="F43" i="9"/>
  <c r="BD108" i="1" s="1"/>
  <c r="F42" i="14"/>
  <c r="BC115" i="1"/>
  <c r="F39" i="21"/>
  <c r="AZ123" i="1" s="1"/>
  <c r="F41" i="11"/>
  <c r="BD111" i="1" s="1"/>
  <c r="F39" i="17"/>
  <c r="AZ118" i="1" s="1"/>
  <c r="F41" i="22"/>
  <c r="BB124" i="1"/>
  <c r="F39" i="9"/>
  <c r="AZ108" i="1" s="1"/>
  <c r="F41" i="14"/>
  <c r="BB115" i="1" s="1"/>
  <c r="J39" i="17"/>
  <c r="AV118" i="1" s="1"/>
  <c r="F42" i="21"/>
  <c r="BC123" i="1"/>
  <c r="F42" i="4"/>
  <c r="BC100" i="1"/>
  <c r="F39" i="4"/>
  <c r="AZ100" i="1" s="1"/>
  <c r="F41" i="6"/>
  <c r="BB103" i="1"/>
  <c r="F41" i="10"/>
  <c r="BB109" i="1"/>
  <c r="J39" i="14"/>
  <c r="AV115" i="1"/>
  <c r="F43" i="17"/>
  <c r="BD118" i="1" s="1"/>
  <c r="F41" i="21"/>
  <c r="BB123" i="1"/>
  <c r="F37" i="24"/>
  <c r="BB126" i="1"/>
  <c r="F39" i="10"/>
  <c r="AZ109" i="1"/>
  <c r="F43" i="15"/>
  <c r="BD116" i="1" s="1"/>
  <c r="J39" i="3"/>
  <c r="AV98" i="1" s="1"/>
  <c r="F41" i="5"/>
  <c r="BB101" i="1"/>
  <c r="F37" i="12"/>
  <c r="AZ112" i="1" s="1"/>
  <c r="F39" i="16"/>
  <c r="AZ117" i="1" s="1"/>
  <c r="J39" i="19"/>
  <c r="AV121" i="1" s="1"/>
  <c r="J37" i="12"/>
  <c r="AV112" i="1"/>
  <c r="F41" i="16"/>
  <c r="BB117" i="1" s="1"/>
  <c r="F41" i="20"/>
  <c r="BB122" i="1" s="1"/>
  <c r="F37" i="23"/>
  <c r="BB125" i="1"/>
  <c r="F41" i="12"/>
  <c r="BD112" i="1"/>
  <c r="F42" i="15"/>
  <c r="BC116" i="1" s="1"/>
  <c r="F39" i="3"/>
  <c r="AZ98" i="1" s="1"/>
  <c r="F43" i="5"/>
  <c r="BD101" i="1"/>
  <c r="F41" i="4"/>
  <c r="BB100" i="1"/>
  <c r="J39" i="5"/>
  <c r="AV101" i="1" s="1"/>
  <c r="F42" i="2"/>
  <c r="BC97" i="1" s="1"/>
  <c r="F39" i="5"/>
  <c r="AZ101" i="1"/>
  <c r="J39" i="7"/>
  <c r="AV104" i="1"/>
  <c r="F42" i="7"/>
  <c r="BC104" i="1" s="1"/>
  <c r="F42" i="8"/>
  <c r="BC106" i="1" s="1"/>
  <c r="BC105" s="1"/>
  <c r="AY105" s="1"/>
  <c r="F41" i="9"/>
  <c r="BB108" i="1"/>
  <c r="F39" i="14"/>
  <c r="AZ115" i="1" s="1"/>
  <c r="F42" i="17"/>
  <c r="BC118" i="1" s="1"/>
  <c r="J39" i="22"/>
  <c r="AV124" i="1"/>
  <c r="J39" i="10"/>
  <c r="AV109" i="1"/>
  <c r="F43" i="14"/>
  <c r="BD115" i="1" s="1"/>
  <c r="F39" i="18"/>
  <c r="AZ120" i="1" s="1"/>
  <c r="F43" i="22"/>
  <c r="BD124" i="1"/>
  <c r="F39" i="12"/>
  <c r="BB112" i="1"/>
  <c r="F42" i="16"/>
  <c r="BC117" i="1" s="1"/>
  <c r="F42" i="19"/>
  <c r="BC121" i="1" s="1"/>
  <c r="F38" i="23"/>
  <c r="BC125" i="1"/>
  <c r="F40" i="12"/>
  <c r="BC112" i="1"/>
  <c r="F43" i="16"/>
  <c r="BD117" i="1" s="1"/>
  <c r="F41" i="19"/>
  <c r="BB121" i="1" s="1"/>
  <c r="F38" i="24"/>
  <c r="BC126" i="1"/>
  <c r="J39" i="2"/>
  <c r="AV97" i="1"/>
  <c r="F39" i="7"/>
  <c r="AZ104" i="1"/>
  <c r="F43" i="7"/>
  <c r="BD104" i="1"/>
  <c r="F39" i="8"/>
  <c r="AZ106" i="1" s="1"/>
  <c r="AZ105" s="1"/>
  <c r="AV105" s="1"/>
  <c r="J39" i="8"/>
  <c r="AV106" i="1"/>
  <c r="F42" i="9"/>
  <c r="BC108" i="1"/>
  <c r="F41" i="13"/>
  <c r="BB114" i="1" s="1"/>
  <c r="F43" i="18"/>
  <c r="BD120" i="1"/>
  <c r="F39" i="20"/>
  <c r="AZ122" i="1" s="1"/>
  <c r="F40" i="11"/>
  <c r="BC111" i="1" s="1"/>
  <c r="F41" i="17"/>
  <c r="BB118" i="1"/>
  <c r="F39" i="24"/>
  <c r="BD126" i="1"/>
  <c r="F41" i="3"/>
  <c r="BB98" i="1" s="1"/>
  <c r="F42" i="5"/>
  <c r="BC101" i="1" s="1"/>
  <c r="F42" i="10"/>
  <c r="BC109" i="1"/>
  <c r="J39" i="16"/>
  <c r="AV117" i="1"/>
  <c r="F43" i="19"/>
  <c r="BD121" i="1" s="1"/>
  <c r="J35" i="24"/>
  <c r="AV126" i="1" s="1"/>
  <c r="F41" i="7"/>
  <c r="BB104" i="1"/>
  <c r="F43" i="8"/>
  <c r="BD106" i="1"/>
  <c r="BD105" s="1"/>
  <c r="J39" i="9"/>
  <c r="AV108" i="1"/>
  <c r="J39" i="13"/>
  <c r="AV114" i="1" s="1"/>
  <c r="J39" i="18"/>
  <c r="AV120" i="1" s="1"/>
  <c r="F43" i="21"/>
  <c r="BD123" i="1"/>
  <c r="J35" i="23"/>
  <c r="AV125" i="1"/>
  <c r="AS110"/>
  <c r="F42" i="3"/>
  <c r="BC98" i="1"/>
  <c r="J39" i="4"/>
  <c r="AV100" i="1" s="1"/>
  <c r="F39" i="6"/>
  <c r="AZ103" i="1" s="1"/>
  <c r="F39" i="13"/>
  <c r="AZ114" i="1" s="1"/>
  <c r="J39" i="20"/>
  <c r="AV122" i="1"/>
  <c r="F35" i="23"/>
  <c r="AZ125" i="1"/>
  <c r="F43" i="2"/>
  <c r="BD97" i="1" s="1"/>
  <c r="J39" i="6"/>
  <c r="AV103" i="1" s="1"/>
  <c r="F43" i="13"/>
  <c r="BD114" i="1"/>
  <c r="F39" i="22"/>
  <c r="AZ124" i="1"/>
  <c r="J32" i="12" l="1"/>
  <c r="J114" s="1"/>
  <c r="J108" s="1"/>
  <c r="J33" s="1"/>
  <c r="J112" i="22"/>
  <c r="J34"/>
  <c r="J110" s="1"/>
  <c r="J104" s="1"/>
  <c r="P147" i="10"/>
  <c r="AU109" i="1" s="1"/>
  <c r="J110" i="21"/>
  <c r="J104" s="1"/>
  <c r="J35" s="1"/>
  <c r="J36" s="1"/>
  <c r="AG123" i="1" s="1"/>
  <c r="BK146" i="3"/>
  <c r="J146" s="1"/>
  <c r="J100" s="1"/>
  <c r="J34" s="1"/>
  <c r="BK146" i="5"/>
  <c r="J146" s="1"/>
  <c r="J101" s="1"/>
  <c r="J158" i="10"/>
  <c r="J105" s="1"/>
  <c r="J136" i="21"/>
  <c r="J101" s="1"/>
  <c r="BK278" i="15"/>
  <c r="J278" s="1"/>
  <c r="J109" s="1"/>
  <c r="J272" i="17"/>
  <c r="J112" s="1"/>
  <c r="J358" i="13"/>
  <c r="J117" s="1"/>
  <c r="BK271"/>
  <c r="J271" s="1"/>
  <c r="J111" s="1"/>
  <c r="BK209" i="16"/>
  <c r="J209" s="1"/>
  <c r="J112" s="1"/>
  <c r="J203" i="14"/>
  <c r="J103" s="1"/>
  <c r="J219" i="3"/>
  <c r="J110" s="1"/>
  <c r="J299" i="14"/>
  <c r="J113" s="1"/>
  <c r="BK265" i="11"/>
  <c r="J265" s="1"/>
  <c r="J109" s="1"/>
  <c r="J221" i="4"/>
  <c r="J111" s="1"/>
  <c r="BK127" i="23"/>
  <c r="J127" s="1"/>
  <c r="J96" s="1"/>
  <c r="J136" i="20"/>
  <c r="J101" s="1"/>
  <c r="J139" i="12"/>
  <c r="J100" s="1"/>
  <c r="BK334" i="14"/>
  <c r="J334"/>
  <c r="J115" s="1"/>
  <c r="T143" i="11"/>
  <c r="T142" s="1"/>
  <c r="R146" i="5"/>
  <c r="R145" s="1"/>
  <c r="P327" i="15"/>
  <c r="R289" i="14"/>
  <c r="T282" i="15"/>
  <c r="P154" i="16"/>
  <c r="P153" s="1"/>
  <c r="AU117" i="1" s="1"/>
  <c r="BK157" i="13"/>
  <c r="J157" s="1"/>
  <c r="J101" s="1"/>
  <c r="P143" i="11"/>
  <c r="P142"/>
  <c r="AU111" i="1" s="1"/>
  <c r="T220" i="4"/>
  <c r="R282" i="15"/>
  <c r="R154" i="16"/>
  <c r="R153" s="1"/>
  <c r="BK158" i="17"/>
  <c r="BK157" s="1"/>
  <c r="J157" s="1"/>
  <c r="J100" s="1"/>
  <c r="J34" s="1"/>
  <c r="T157" i="13"/>
  <c r="T156" s="1"/>
  <c r="T188" i="10"/>
  <c r="T147" s="1"/>
  <c r="P148" i="4"/>
  <c r="P147" s="1"/>
  <c r="AU100" i="1" s="1"/>
  <c r="R144" i="8"/>
  <c r="R143"/>
  <c r="BK316" i="17"/>
  <c r="J316" s="1"/>
  <c r="J115" s="1"/>
  <c r="T158"/>
  <c r="T157" s="1"/>
  <c r="T154" i="16"/>
  <c r="T316" i="17"/>
  <c r="BK327" i="15"/>
  <c r="J327" s="1"/>
  <c r="J115" s="1"/>
  <c r="T334" i="14"/>
  <c r="P158" i="15"/>
  <c r="R316" i="17"/>
  <c r="T158" i="15"/>
  <c r="T194" i="9"/>
  <c r="BK148" i="4"/>
  <c r="BK147" s="1"/>
  <c r="J147" s="1"/>
  <c r="J100" s="1"/>
  <c r="J34" s="1"/>
  <c r="J122" s="1"/>
  <c r="BF122" s="1"/>
  <c r="J40" s="1"/>
  <c r="AW100" i="1" s="1"/>
  <c r="AT100" s="1"/>
  <c r="R158" i="17"/>
  <c r="R143" i="11"/>
  <c r="R142" s="1"/>
  <c r="T327" i="15"/>
  <c r="T148" i="4"/>
  <c r="T147"/>
  <c r="T289" i="14"/>
  <c r="R147" i="3"/>
  <c r="R146" s="1"/>
  <c r="T158" i="14"/>
  <c r="T157" s="1"/>
  <c r="BK158" i="15"/>
  <c r="BK157" s="1"/>
  <c r="J157" s="1"/>
  <c r="J100" s="1"/>
  <c r="BK144" i="8"/>
  <c r="J144" s="1"/>
  <c r="J101" s="1"/>
  <c r="R188" i="10"/>
  <c r="R147" s="1"/>
  <c r="P282" i="15"/>
  <c r="R158" i="14"/>
  <c r="P271" i="17"/>
  <c r="R220" i="4"/>
  <c r="R327" i="15"/>
  <c r="P334" i="14"/>
  <c r="P157" s="1"/>
  <c r="AU115" i="1" s="1"/>
  <c r="T209" i="16"/>
  <c r="P316" i="17"/>
  <c r="BK143" i="11"/>
  <c r="J143" s="1"/>
  <c r="J99" s="1"/>
  <c r="R157" i="13"/>
  <c r="P156"/>
  <c r="AU114" i="1"/>
  <c r="R271" i="17"/>
  <c r="T144" i="8"/>
  <c r="T143" s="1"/>
  <c r="R158" i="15"/>
  <c r="R157" s="1"/>
  <c r="P194" i="9"/>
  <c r="P149" s="1"/>
  <c r="AU108" i="1" s="1"/>
  <c r="AU107" s="1"/>
  <c r="R271" i="13"/>
  <c r="T150" i="9"/>
  <c r="T149" s="1"/>
  <c r="T218" i="5"/>
  <c r="T145" s="1"/>
  <c r="T138" i="12"/>
  <c r="T137" s="1"/>
  <c r="R138"/>
  <c r="R137" s="1"/>
  <c r="BK194" i="9"/>
  <c r="J194" s="1"/>
  <c r="J107" s="1"/>
  <c r="R334" i="14"/>
  <c r="T148" i="2"/>
  <c r="T147" s="1"/>
  <c r="R316" i="13"/>
  <c r="R149" i="9"/>
  <c r="P146" i="5"/>
  <c r="P145" s="1"/>
  <c r="AU101" i="1" s="1"/>
  <c r="R148" i="4"/>
  <c r="R147" s="1"/>
  <c r="P147" i="3"/>
  <c r="P146"/>
  <c r="AU98" i="1" s="1"/>
  <c r="P148" i="2"/>
  <c r="P147" s="1"/>
  <c r="AU97" i="1" s="1"/>
  <c r="BK147" i="2"/>
  <c r="J147" s="1"/>
  <c r="J100" s="1"/>
  <c r="J34" s="1"/>
  <c r="J122" s="1"/>
  <c r="BF122" s="1"/>
  <c r="J40" s="1"/>
  <c r="AW97" i="1" s="1"/>
  <c r="AT97" s="1"/>
  <c r="J149" i="2"/>
  <c r="J102"/>
  <c r="BK267" i="13"/>
  <c r="J267" s="1"/>
  <c r="J109" s="1"/>
  <c r="BK176" i="16"/>
  <c r="J176" s="1"/>
  <c r="J108" s="1"/>
  <c r="BK267" i="17"/>
  <c r="J267"/>
  <c r="J109" s="1"/>
  <c r="BK131" i="24"/>
  <c r="J131" s="1"/>
  <c r="J97" s="1"/>
  <c r="BK150"/>
  <c r="J150"/>
  <c r="J99" s="1"/>
  <c r="J35" i="22"/>
  <c r="BF110" i="21"/>
  <c r="BK153" i="16"/>
  <c r="J153" s="1"/>
  <c r="J100" s="1"/>
  <c r="J34" s="1"/>
  <c r="BK157" i="14"/>
  <c r="J157" s="1"/>
  <c r="J100" s="1"/>
  <c r="J34" s="1"/>
  <c r="J132" s="1"/>
  <c r="BF132" s="1"/>
  <c r="J40" s="1"/>
  <c r="AW115" i="1" s="1"/>
  <c r="AT115" s="1"/>
  <c r="J138" i="12"/>
  <c r="J99" s="1"/>
  <c r="J148" i="10"/>
  <c r="J101"/>
  <c r="J137" i="7"/>
  <c r="J101" s="1"/>
  <c r="BK136" i="6"/>
  <c r="J136"/>
  <c r="J100" s="1"/>
  <c r="J34" s="1"/>
  <c r="J111" s="1"/>
  <c r="BF111" s="1"/>
  <c r="J40" s="1"/>
  <c r="AW103" i="1" s="1"/>
  <c r="AT103" s="1"/>
  <c r="BK145" i="5"/>
  <c r="J145" s="1"/>
  <c r="J100" s="1"/>
  <c r="J147" i="3"/>
  <c r="J101" s="1"/>
  <c r="AS94" i="1"/>
  <c r="AU119"/>
  <c r="BB96"/>
  <c r="J40" i="7"/>
  <c r="AW104" i="1" s="1"/>
  <c r="AT104" s="1"/>
  <c r="AZ96"/>
  <c r="AV96" s="1"/>
  <c r="AZ99"/>
  <c r="AV99" s="1"/>
  <c r="BC107"/>
  <c r="AY107" s="1"/>
  <c r="AT109"/>
  <c r="J104" i="18"/>
  <c r="J112" s="1"/>
  <c r="BD119" i="1"/>
  <c r="BB102"/>
  <c r="AX102" s="1"/>
  <c r="J116" i="10"/>
  <c r="J35" s="1"/>
  <c r="J36" s="1"/>
  <c r="AG109" i="1" s="1"/>
  <c r="J104" i="20"/>
  <c r="J112" s="1"/>
  <c r="BB107" i="1"/>
  <c r="AX107" s="1"/>
  <c r="AZ119"/>
  <c r="AV119" s="1"/>
  <c r="BD96"/>
  <c r="BB119"/>
  <c r="AX119" s="1"/>
  <c r="AU102"/>
  <c r="BC96"/>
  <c r="AY96" s="1"/>
  <c r="BC99"/>
  <c r="AY99" s="1"/>
  <c r="J105" i="7"/>
  <c r="J35" s="1"/>
  <c r="J36" s="1"/>
  <c r="AG104" i="1" s="1"/>
  <c r="F40" i="10"/>
  <c r="BA109" i="1" s="1"/>
  <c r="J112" i="21"/>
  <c r="BD102" i="1"/>
  <c r="BD107"/>
  <c r="AT122"/>
  <c r="BC119"/>
  <c r="AY119" s="1"/>
  <c r="AZ107"/>
  <c r="AV107" s="1"/>
  <c r="BC102"/>
  <c r="AY102" s="1"/>
  <c r="AZ113"/>
  <c r="AV113"/>
  <c r="BD99"/>
  <c r="F40" i="20"/>
  <c r="BA122" i="1" s="1"/>
  <c r="BB99"/>
  <c r="AX99" s="1"/>
  <c r="BC113"/>
  <c r="AY113" s="1"/>
  <c r="F40" i="21"/>
  <c r="BA123" i="1" s="1"/>
  <c r="AZ102"/>
  <c r="AV102" s="1"/>
  <c r="J40" i="19"/>
  <c r="AW121" i="1" s="1"/>
  <c r="AT121" s="1"/>
  <c r="J40" i="18"/>
  <c r="AW120" i="1"/>
  <c r="AT120" s="1"/>
  <c r="BB113"/>
  <c r="AX113"/>
  <c r="BD113"/>
  <c r="J104" i="19"/>
  <c r="J35" s="1"/>
  <c r="J36" s="1"/>
  <c r="AG121" i="1" s="1"/>
  <c r="J34" i="5" l="1"/>
  <c r="J120" s="1"/>
  <c r="J114" s="1"/>
  <c r="J122" s="1"/>
  <c r="J34" i="15"/>
  <c r="J132" s="1"/>
  <c r="J126" s="1"/>
  <c r="J134" s="1"/>
  <c r="J128" i="16"/>
  <c r="J122" s="1"/>
  <c r="J35" s="1"/>
  <c r="J36" s="1"/>
  <c r="AG117" i="1" s="1"/>
  <c r="J36" i="17"/>
  <c r="AG118" i="1" s="1"/>
  <c r="J132" i="17"/>
  <c r="J126" s="1"/>
  <c r="J35" s="1"/>
  <c r="J148" i="4"/>
  <c r="J101" s="1"/>
  <c r="BK149" i="9"/>
  <c r="J149" s="1"/>
  <c r="J100" s="1"/>
  <c r="J34" s="1"/>
  <c r="J124" s="1"/>
  <c r="BF124" s="1"/>
  <c r="J40" s="1"/>
  <c r="AW108" i="1" s="1"/>
  <c r="AT108" s="1"/>
  <c r="J158" i="15"/>
  <c r="J101" s="1"/>
  <c r="J158" i="17"/>
  <c r="J101" s="1"/>
  <c r="J116" i="12"/>
  <c r="J30" i="23"/>
  <c r="J34" i="12"/>
  <c r="AG112" i="1" s="1"/>
  <c r="BF114" i="12"/>
  <c r="J38" s="1"/>
  <c r="AW112" i="1" s="1"/>
  <c r="AT112" s="1"/>
  <c r="AN112" s="1"/>
  <c r="BK156" i="13"/>
  <c r="J156" s="1"/>
  <c r="J100" s="1"/>
  <c r="J34" s="1"/>
  <c r="J121" i="3"/>
  <c r="BF110" i="22"/>
  <c r="J40" s="1"/>
  <c r="AW124" i="1" s="1"/>
  <c r="AT124" s="1"/>
  <c r="J36" i="22"/>
  <c r="AG124" i="1" s="1"/>
  <c r="R156" i="13"/>
  <c r="P157" i="17"/>
  <c r="AU118" i="1"/>
  <c r="R157" i="17"/>
  <c r="P157" i="15"/>
  <c r="AU116" i="1"/>
  <c r="T153" i="16"/>
  <c r="R157" i="14"/>
  <c r="T157" i="15"/>
  <c r="BK142" i="11"/>
  <c r="J142"/>
  <c r="J98" s="1"/>
  <c r="J32" s="1"/>
  <c r="BK143" i="8"/>
  <c r="J143" s="1"/>
  <c r="J100" s="1"/>
  <c r="BK130" i="24"/>
  <c r="J130"/>
  <c r="J96" s="1"/>
  <c r="J35" i="20"/>
  <c r="J45" i="19"/>
  <c r="BF132" i="17"/>
  <c r="J35" i="18"/>
  <c r="J36" s="1"/>
  <c r="AG120" i="1" s="1"/>
  <c r="J35" i="15"/>
  <c r="J45" i="10"/>
  <c r="J45" i="7"/>
  <c r="J35" i="5"/>
  <c r="AN104" i="1"/>
  <c r="AN109"/>
  <c r="AN121"/>
  <c r="AN124"/>
  <c r="AU96"/>
  <c r="J116" i="2"/>
  <c r="J124" s="1"/>
  <c r="F40" i="4"/>
  <c r="BA100" i="1" s="1"/>
  <c r="F40" i="6"/>
  <c r="BA103" i="1"/>
  <c r="BA102" s="1"/>
  <c r="AW102" s="1"/>
  <c r="AT102" s="1"/>
  <c r="J105" i="6"/>
  <c r="J113"/>
  <c r="J113" i="7"/>
  <c r="BB95" i="1"/>
  <c r="AX95" s="1"/>
  <c r="AU99"/>
  <c r="F40" i="2"/>
  <c r="BA97" i="1"/>
  <c r="AX96"/>
  <c r="J124" i="10"/>
  <c r="J116" i="4"/>
  <c r="J35" s="1"/>
  <c r="J36" s="1"/>
  <c r="AG100" i="1" s="1"/>
  <c r="AZ95"/>
  <c r="AV95" s="1"/>
  <c r="F40" i="14"/>
  <c r="BA115" i="1" s="1"/>
  <c r="BC95"/>
  <c r="BD95"/>
  <c r="J126" i="14"/>
  <c r="J134" s="1"/>
  <c r="J40" i="17"/>
  <c r="AW118" i="1" s="1"/>
  <c r="AT118" s="1"/>
  <c r="AN118" s="1"/>
  <c r="J130" i="16"/>
  <c r="J134" i="17"/>
  <c r="J112" i="19"/>
  <c r="BD110" i="1"/>
  <c r="AZ110"/>
  <c r="AV110" s="1"/>
  <c r="F40" i="17"/>
  <c r="BA118" i="1" s="1"/>
  <c r="BC110"/>
  <c r="AY110" s="1"/>
  <c r="J36" i="20"/>
  <c r="AG122" i="1" s="1"/>
  <c r="AN122" s="1"/>
  <c r="BB110"/>
  <c r="AX110" s="1"/>
  <c r="J40" i="21"/>
  <c r="AW123" i="1" s="1"/>
  <c r="AT123" s="1"/>
  <c r="J119" i="11" l="1"/>
  <c r="J113" s="1"/>
  <c r="J33" s="1"/>
  <c r="J34" s="1"/>
  <c r="AG111" i="1" s="1"/>
  <c r="J120" i="8"/>
  <c r="J34"/>
  <c r="J118" s="1"/>
  <c r="J112" s="1"/>
  <c r="J111" i="24"/>
  <c r="J30"/>
  <c r="J109" s="1"/>
  <c r="J103" s="1"/>
  <c r="J31" s="1"/>
  <c r="J131" i="13"/>
  <c r="BF120" i="5"/>
  <c r="BF128" i="16"/>
  <c r="J36" i="15"/>
  <c r="AG116" i="1" s="1"/>
  <c r="F40" i="9"/>
  <c r="BA108" i="1" s="1"/>
  <c r="BA107" s="1"/>
  <c r="AW107" s="1"/>
  <c r="AT107" s="1"/>
  <c r="BF132" i="15"/>
  <c r="J115" i="3"/>
  <c r="BF121"/>
  <c r="J106" i="23"/>
  <c r="F40" i="22"/>
  <c r="BA124" i="1" s="1"/>
  <c r="BA119" s="1"/>
  <c r="AW119" s="1"/>
  <c r="AT119" s="1"/>
  <c r="J36" i="5"/>
  <c r="AG101" i="1" s="1"/>
  <c r="J45" i="22"/>
  <c r="J43" i="12"/>
  <c r="F38"/>
  <c r="BA112" i="1" s="1"/>
  <c r="J118" i="9"/>
  <c r="J126" s="1"/>
  <c r="J35" i="2"/>
  <c r="J35" i="8"/>
  <c r="BF118"/>
  <c r="J40" s="1"/>
  <c r="AW106" i="1" s="1"/>
  <c r="AT106" s="1"/>
  <c r="BF109" i="24"/>
  <c r="J45" i="21"/>
  <c r="J45" i="20"/>
  <c r="J45" i="17"/>
  <c r="J45" i="18"/>
  <c r="AN120" i="1"/>
  <c r="J35" i="14"/>
  <c r="J35" i="9"/>
  <c r="J35" i="6"/>
  <c r="AN100" i="1"/>
  <c r="J45" i="4"/>
  <c r="AN123" i="1"/>
  <c r="AU95"/>
  <c r="J36" i="2"/>
  <c r="AG97" i="1" s="1"/>
  <c r="J36" i="6"/>
  <c r="AG103" i="1" s="1"/>
  <c r="AG102" s="1"/>
  <c r="AN102" s="1"/>
  <c r="AY95"/>
  <c r="F36" i="24"/>
  <c r="BA126" i="1" s="1"/>
  <c r="AU113"/>
  <c r="AU110" s="1"/>
  <c r="J124" i="4"/>
  <c r="J36" i="9"/>
  <c r="AG108" i="1" s="1"/>
  <c r="AG107" s="1"/>
  <c r="AN107" s="1"/>
  <c r="AG119"/>
  <c r="J121" i="11"/>
  <c r="BC94" i="1"/>
  <c r="AY94" s="1"/>
  <c r="J36" i="14"/>
  <c r="AG115" i="1" s="1"/>
  <c r="AN115" s="1"/>
  <c r="BB94"/>
  <c r="AX94" s="1"/>
  <c r="BD94"/>
  <c r="W36" s="1"/>
  <c r="AZ94"/>
  <c r="AV94" s="1"/>
  <c r="J35" i="3" l="1"/>
  <c r="J36" s="1"/>
  <c r="J123"/>
  <c r="J40" i="5"/>
  <c r="AW101" i="1" s="1"/>
  <c r="AT101" s="1"/>
  <c r="AN101" s="1"/>
  <c r="F40" i="5"/>
  <c r="BA101" i="1" s="1"/>
  <c r="BA99" s="1"/>
  <c r="AW99" s="1"/>
  <c r="AT99" s="1"/>
  <c r="J36" i="8"/>
  <c r="AG106" i="1" s="1"/>
  <c r="AG105" s="1"/>
  <c r="AG99"/>
  <c r="AN99" s="1"/>
  <c r="J40" i="3"/>
  <c r="AW98" i="1" s="1"/>
  <c r="AT98" s="1"/>
  <c r="F40" i="3"/>
  <c r="BA98" i="1" s="1"/>
  <c r="BA96" s="1"/>
  <c r="AW96" s="1"/>
  <c r="AT96" s="1"/>
  <c r="BF119" i="11"/>
  <c r="F38" s="1"/>
  <c r="BA111" i="1" s="1"/>
  <c r="J40" i="16"/>
  <c r="F40"/>
  <c r="BA117" i="1" s="1"/>
  <c r="F40" i="15"/>
  <c r="BA116" i="1" s="1"/>
  <c r="J40" i="15"/>
  <c r="AW116" i="1" s="1"/>
  <c r="AT116" s="1"/>
  <c r="AN116" s="1"/>
  <c r="J100" i="23"/>
  <c r="BF106"/>
  <c r="J125" i="13"/>
  <c r="BF131"/>
  <c r="J32" i="24"/>
  <c r="AG126" i="1" s="1"/>
  <c r="J45" i="2"/>
  <c r="AN97" i="1"/>
  <c r="AN106"/>
  <c r="J45" i="8"/>
  <c r="AN119" i="1"/>
  <c r="J45" i="14"/>
  <c r="AN108" i="1"/>
  <c r="J45" i="9"/>
  <c r="J45" i="6"/>
  <c r="AN103" i="1"/>
  <c r="AU94"/>
  <c r="J36" i="24"/>
  <c r="AW126" i="1"/>
  <c r="AT126" s="1"/>
  <c r="W35"/>
  <c r="J38" i="11"/>
  <c r="AW111" i="1" s="1"/>
  <c r="AT111" s="1"/>
  <c r="AN111" s="1"/>
  <c r="F40" i="8"/>
  <c r="BA106" i="1"/>
  <c r="BA105" s="1"/>
  <c r="AW105" s="1"/>
  <c r="AT105" s="1"/>
  <c r="AN105" s="1"/>
  <c r="W34"/>
  <c r="J31" i="23" l="1"/>
  <c r="J32" s="1"/>
  <c r="J108"/>
  <c r="AG98" i="1"/>
  <c r="J45" i="3"/>
  <c r="J45" i="5"/>
  <c r="F40" i="13"/>
  <c r="BA114" i="1" s="1"/>
  <c r="BA113" s="1"/>
  <c r="AW113" s="1"/>
  <c r="AT113" s="1"/>
  <c r="J40" i="13"/>
  <c r="AW114" i="1" s="1"/>
  <c r="AT114" s="1"/>
  <c r="J36" i="23"/>
  <c r="AW125" i="1" s="1"/>
  <c r="AT125" s="1"/>
  <c r="F36" i="23"/>
  <c r="BA125" i="1" s="1"/>
  <c r="J35" i="13"/>
  <c r="J36" s="1"/>
  <c r="J133"/>
  <c r="AW117" i="1"/>
  <c r="AT117" s="1"/>
  <c r="AN117" s="1"/>
  <c r="J45" i="16"/>
  <c r="J45" i="15"/>
  <c r="J43" i="11"/>
  <c r="J41" i="24"/>
  <c r="AN126" i="1"/>
  <c r="BA95"/>
  <c r="AW95" s="1"/>
  <c r="AT95" s="1"/>
  <c r="AN98" l="1"/>
  <c r="AG96"/>
  <c r="BA110"/>
  <c r="AW110" s="1"/>
  <c r="AT110" s="1"/>
  <c r="AG114"/>
  <c r="J45" i="13"/>
  <c r="AG125" i="1"/>
  <c r="AN125" s="1"/>
  <c r="J41" i="23"/>
  <c r="AN96" i="1" l="1"/>
  <c r="AG95"/>
  <c r="AN114"/>
  <c r="AG113"/>
  <c r="BA94"/>
  <c r="W33" s="1"/>
  <c r="AN113" l="1"/>
  <c r="AG110"/>
  <c r="AN110" s="1"/>
  <c r="AN95"/>
  <c r="AW94"/>
  <c r="AK33" s="1"/>
  <c r="AG94" l="1"/>
  <c r="AT94"/>
  <c r="AG129" l="1"/>
  <c r="AG132"/>
  <c r="AG131"/>
  <c r="AK26"/>
  <c r="AG130"/>
  <c r="AN94"/>
  <c r="CD129" l="1"/>
  <c r="AV129"/>
  <c r="BY129" s="1"/>
  <c r="AK32" s="1"/>
  <c r="AG128"/>
  <c r="AV132"/>
  <c r="BY132" s="1"/>
  <c r="CD132"/>
  <c r="AV131"/>
  <c r="BY131" s="1"/>
  <c r="CD131"/>
  <c r="AN131"/>
  <c r="CD130"/>
  <c r="AV130"/>
  <c r="BY130" s="1"/>
  <c r="AK27" l="1"/>
  <c r="AK29" s="1"/>
  <c r="AK38" s="1"/>
  <c r="AG134"/>
  <c r="W32"/>
  <c r="AN129"/>
  <c r="AN128" s="1"/>
  <c r="AN134" s="1"/>
  <c r="AN130"/>
  <c r="AN132"/>
</calcChain>
</file>

<file path=xl/sharedStrings.xml><?xml version="1.0" encoding="utf-8"?>
<sst xmlns="http://schemas.openxmlformats.org/spreadsheetml/2006/main" count="35874" uniqueCount="3234">
  <si>
    <t>Export Komplet</t>
  </si>
  <si>
    <t/>
  </si>
  <si>
    <t>2.0</t>
  </si>
  <si>
    <t>False</t>
  </si>
  <si>
    <t>{593811c5-6a69-4e90-aef9-fddb9940d8f8}</t>
  </si>
  <si>
    <t>&gt;&gt;  skryté stĺpce  &lt;&lt;</t>
  </si>
  <si>
    <t>0,01</t>
  </si>
  <si>
    <t>23</t>
  </si>
  <si>
    <t>REKAPITULÁCIA STAVBY</t>
  </si>
  <si>
    <t>v ---  nižšie sa nachádzajú doplnkové a pomocné údaje k zostavám  --- v</t>
  </si>
  <si>
    <t>Návod na vyplnenie</t>
  </si>
  <si>
    <t>0,001</t>
  </si>
  <si>
    <t>Kód:</t>
  </si>
  <si>
    <t>projektant2025_oprav</t>
  </si>
  <si>
    <t>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</si>
  <si>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</si>
  <si>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Kanalizácia a ČOV Nacina Ves</t>
  </si>
  <si>
    <t>JKSO:</t>
  </si>
  <si>
    <t>KS:</t>
  </si>
  <si>
    <t>Miesto:</t>
  </si>
  <si>
    <t>Nacina Ves</t>
  </si>
  <si>
    <t>Dátum:</t>
  </si>
  <si>
    <t>7. 4. 2025</t>
  </si>
  <si>
    <t>Objednávateľ:</t>
  </si>
  <si>
    <t>IČO:</t>
  </si>
  <si>
    <t>Obec Nacina Ves</t>
  </si>
  <si>
    <t>IČ DPH:</t>
  </si>
  <si>
    <t>Zhotoviteľ:</t>
  </si>
  <si>
    <t>Vyplň údaj</t>
  </si>
  <si>
    <t>Projektant:</t>
  </si>
  <si>
    <t>Ing. Štefan Čižmár</t>
  </si>
  <si>
    <t>True</t>
  </si>
  <si>
    <t>Spracovateľ:</t>
  </si>
  <si>
    <t xml:space="preserve"> </t>
  </si>
  <si>
    <t>Poznámka:</t>
  </si>
  <si>
    <t>Náklady z rozpočtov</t>
  </si>
  <si>
    <t>Ostatné náklady zo súhrnného listu</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</si>
  <si>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</si>
  <si>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</si>
  <si>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</si>
  <si>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</si>
  <si>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</si>
  <si>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</si>
  <si>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</si>
  <si>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</si>
  <si>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</si>
  <si>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</si>
  <si>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</si>
  <si>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</si>
  <si>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</si>
  <si>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</si>
  <si>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</si>
  <si>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</si>
  <si>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</si>
  <si>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</si>
  <si>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</si>
  <si>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</si>
  <si>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</si>
  <si>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</si>
  <si>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</si>
  <si>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</si>
  <si>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</si>
  <si>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</si>
  <si>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</si>
  <si>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</si>
  <si>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</si>
  <si>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</si>
  <si>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</si>
  <si>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</si>
  <si>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</si>
  <si>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</si>
  <si>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</si>
  <si>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</si>
  <si>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</si>
  <si>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</si>
  <si>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1) Náklady z rozpočtov</t>
  </si>
  <si>
    <t>D</t>
  </si>
  <si>
    <t>0</t>
  </si>
  <si>
    <t>###NOIMPORT###</t>
  </si>
  <si>
    <t>IMPORT</t>
  </si>
  <si>
    <t>{00000000-0000-0000-0000-000000000000}</t>
  </si>
  <si>
    <t>1</t>
  </si>
  <si>
    <t>Kanalizácia a ČOV Nacina Ves - zmena stavby pred dokončením</t>
  </si>
  <si>
    <t>STA</t>
  </si>
  <si>
    <t>{3640cdcd-843d-4cfb-9571-7aff6a9a75d5}</t>
  </si>
  <si>
    <t>SO 01</t>
  </si>
  <si>
    <t>Výtlačné potrubie</t>
  </si>
  <si>
    <t>Časť</t>
  </si>
  <si>
    <t>2</t>
  </si>
  <si>
    <t>{5f328523-5fbb-4756-a0ba-638fc9766f6e}</t>
  </si>
  <si>
    <t>/</t>
  </si>
  <si>
    <t>SO 01.1</t>
  </si>
  <si>
    <t>Výtlačné potrubie VP</t>
  </si>
  <si>
    <t>3</t>
  </si>
  <si>
    <t>{9ff7f227-e0a5-4a0d-a6ba-989bf673d647}</t>
  </si>
  <si>
    <t>SO 01.2</t>
  </si>
  <si>
    <t>Výtlačné potrubie V1</t>
  </si>
  <si>
    <t>{e6f40cc3-eb0c-4d8d-b9ea-6d485b771c29}</t>
  </si>
  <si>
    <t>SO 02</t>
  </si>
  <si>
    <t>Čerpacia stanica</t>
  </si>
  <si>
    <t>{c513b9cf-6fa3-4f52-8aa2-e7133dd2a9eb}</t>
  </si>
  <si>
    <t>SO 02.1</t>
  </si>
  <si>
    <t>Čerpacia stanica PČS</t>
  </si>
  <si>
    <t>{f67c9682-df94-4158-a759-ee4eabd455a5}</t>
  </si>
  <si>
    <t>SO 02.2</t>
  </si>
  <si>
    <t>Čerpacia stanica ČS1</t>
  </si>
  <si>
    <t>{a8157e44-daa8-43de-8eb2-0a29451f51b5}</t>
  </si>
  <si>
    <t>SO 03</t>
  </si>
  <si>
    <t>Elektrická prípojka k ČS a odberné elektrické zariadenie</t>
  </si>
  <si>
    <t>{d2b17853-c57d-4ace-bbdc-c197cb1b8a97}</t>
  </si>
  <si>
    <t>SO 03.1</t>
  </si>
  <si>
    <t>Elektrická prípojka k PČS</t>
  </si>
  <si>
    <t>{ab3635f4-212a-4ecb-b5a4-96d8f867fe9a}</t>
  </si>
  <si>
    <t>SO 03.2</t>
  </si>
  <si>
    <t>Elektrická prípojka k ČS1</t>
  </si>
  <si>
    <t>{3baea38e-5ab0-4b21-a924-70ef4700b25c}</t>
  </si>
  <si>
    <t>SO 04</t>
  </si>
  <si>
    <t>Gravitačná kanalizácia</t>
  </si>
  <si>
    <t>{b4c6b3e1-dbda-4050-bfa0-612147a6efc3}</t>
  </si>
  <si>
    <t>SO 04.1</t>
  </si>
  <si>
    <t>Gravitačná kanalizácia Stoka B km 0,00 - 0,3275</t>
  </si>
  <si>
    <t>{dc35ea24-96ee-4968-8720-2096610004f4}</t>
  </si>
  <si>
    <t>PS 01</t>
  </si>
  <si>
    <t>Technologické vybavenie ČS</t>
  </si>
  <si>
    <t>{26afd010-4f68-494c-a65a-8c80746a9f3f}</t>
  </si>
  <si>
    <t>PS 01.1</t>
  </si>
  <si>
    <t xml:space="preserve">Technologické vybavenie, Elektrotecnická časť a Telemetria PČS </t>
  </si>
  <si>
    <t>{510ecd58-0af7-4d29-b717-722e8fa7450e}</t>
  </si>
  <si>
    <t>PS 01.2</t>
  </si>
  <si>
    <t xml:space="preserve">Technologické vybavenie, Elektrotecnická časť a Telemetria ČS1 </t>
  </si>
  <si>
    <t>{6fce99a2-7c05-440d-940a-cea521cf3185}</t>
  </si>
  <si>
    <t>Kanalizácia a ČOV Nacina Ves - aktualizácia</t>
  </si>
  <si>
    <t>{5d21b802-9b72-4d26-8d13-bfd655d6bd00}</t>
  </si>
  <si>
    <t>Kanalizačná sieť</t>
  </si>
  <si>
    <t>{10e2c880-697b-40d5-86f6-93d7df4eb157}</t>
  </si>
  <si>
    <t>Domové kanalizačné prípojky</t>
  </si>
  <si>
    <t>{0d176d76-7ccb-4aea-a581-dc2e0483bdcb}</t>
  </si>
  <si>
    <t>Čerpacie stanice</t>
  </si>
  <si>
    <t>{0a0708b8-61cd-412f-943d-be8f09c456a1}</t>
  </si>
  <si>
    <t>Čerpacia stanica ČS A1</t>
  </si>
  <si>
    <t>{769a7b64-35ce-41ba-84c6-6afa94338ec4}</t>
  </si>
  <si>
    <t>Čerpacia stanica ČS A2</t>
  </si>
  <si>
    <t>{c4dca032-e401-4512-a4ab-4e9ea654ccf0}</t>
  </si>
  <si>
    <t>SO 03.3</t>
  </si>
  <si>
    <t>Čerpacia stanica ČS A3</t>
  </si>
  <si>
    <t>{1a0838e7-a08a-4a07-b71c-ba03927ce781}</t>
  </si>
  <si>
    <t>SO 03.4</t>
  </si>
  <si>
    <t>Čerpacia stanica ČS B4</t>
  </si>
  <si>
    <t>{8194238e-9625-40d8-b9ca-7ec048c4530a}</t>
  </si>
  <si>
    <t>SO 03.5</t>
  </si>
  <si>
    <t>Čerpacia stanica ČS B5</t>
  </si>
  <si>
    <t>{58c8a95a-1e0c-45af-adec-9e191e89b4ea}</t>
  </si>
  <si>
    <t>NN elektrické prípojky k ČS</t>
  </si>
  <si>
    <t>{bccc57d1-db14-47a9-86ce-f3c8456db2dd}</t>
  </si>
  <si>
    <t>Elektricka_pripojka k CS A1</t>
  </si>
  <si>
    <t>{596f9a85-9b68-454c-b126-4612047feb1f}</t>
  </si>
  <si>
    <t>SO 04.2</t>
  </si>
  <si>
    <t>Elektricka_pripojka k CS A2</t>
  </si>
  <si>
    <t>{52cf94c1-3667-4b93-ad01-45589c3d858b}</t>
  </si>
  <si>
    <t>SO 04.3</t>
  </si>
  <si>
    <t>Elektricka_pripojka k CS A3</t>
  </si>
  <si>
    <t>{7e3356c3-aa67-4620-aafa-fd7fba572673}</t>
  </si>
  <si>
    <t>SO 04.4</t>
  </si>
  <si>
    <t>Elektricka_pripojka k CS B4</t>
  </si>
  <si>
    <t>{b85163bb-9110-4ac7-87a1-00bd22466d68}</t>
  </si>
  <si>
    <t>SO 04.5</t>
  </si>
  <si>
    <t>Elektricka_pripojka k CS B5</t>
  </si>
  <si>
    <t>{986f6d29-3472-4896-b9cc-ea91ef62a704}</t>
  </si>
  <si>
    <t>VP 01</t>
  </si>
  <si>
    <t>Všeobecné položky</t>
  </si>
  <si>
    <t>{b1e4538a-7255-46ca-aa7c-97cb7576db68}</t>
  </si>
  <si>
    <t>AK 01</t>
  </si>
  <si>
    <t>Adaptácia na zmenu klímy - výsadba zelene</t>
  </si>
  <si>
    <t>{00211655-c4c1-478c-9987-e52b93d3f367}</t>
  </si>
  <si>
    <t>2) Ostatné náklady zo súhrnného listu</t>
  </si>
  <si>
    <t>Percent. zadanie_x000D_
[% nákladov rozpočtu]</t>
  </si>
  <si>
    <t>Zaradenie nákladov</t>
  </si>
  <si>
    <t>Ostatné náklady</t>
  </si>
  <si>
    <t>stavebná časť</t>
  </si>
  <si>
    <t>OSTATNENAKLADY</t>
  </si>
  <si>
    <t>Vyplň vlastné</t>
  </si>
  <si>
    <t>OSTATNENAKLADYVLASTNE</t>
  </si>
  <si>
    <t>Celkové náklady za stavbu 1) + 2)</t>
  </si>
  <si>
    <t>KRYCÍ LIST ROZPOČTU</t>
  </si>
  <si>
    <t>Objekt:</t>
  </si>
  <si>
    <t>1 - Kanalizácia a ČOV Nacina Ves - zmena stavby pred dokončením</t>
  </si>
  <si>
    <t>Časť:</t>
  </si>
  <si>
    <t>SO 01 - Výtlačné potrubie</t>
  </si>
  <si>
    <t>Úroveň 3:</t>
  </si>
  <si>
    <t>SO 01.1 - Výtlačné potrubie VP</t>
  </si>
  <si>
    <t>Náklady z rozpočtu</t>
  </si>
  <si>
    <t>REKAPITULÁCIA ROZPOČTU</t>
  </si>
  <si>
    <t>Kód dielu - Popis</t>
  </si>
  <si>
    <t>Cena celkom [EUR]</t>
  </si>
  <si>
    <t>1) Náklady z rozpočtu</t>
  </si>
  <si>
    <t>-1</t>
  </si>
  <si>
    <t>HSV - Práce a dodávky HSV</t>
  </si>
  <si>
    <t xml:space="preserve">    1 - Zemné práce</t>
  </si>
  <si>
    <t xml:space="preserve">    3 - Zvislé a kompletné konštrukcie</t>
  </si>
  <si>
    <t xml:space="preserve">    4 - Vodorovné konštrukcie</t>
  </si>
  <si>
    <t xml:space="preserve">    5 - Komunikácie</t>
  </si>
  <si>
    <t xml:space="preserve">    6 - Úpravy povrchov, podlahy, osadenie</t>
  </si>
  <si>
    <t xml:space="preserve">    8 - Rúrové vedenie</t>
  </si>
  <si>
    <t xml:space="preserve">    9 - Ostatné konštrukcie a práce-búranie</t>
  </si>
  <si>
    <t xml:space="preserve">    99 - Presun hmôt HSV</t>
  </si>
  <si>
    <t>PSV - Práce a dodávky PSV</t>
  </si>
  <si>
    <t xml:space="preserve">    782 - Obklady z prírodného a konglomerovaného kameňa</t>
  </si>
  <si>
    <t>M - Práce a dodávky M</t>
  </si>
  <si>
    <t xml:space="preserve">    23-M - Montáže potrubia</t>
  </si>
  <si>
    <t>2) Ostatné náklady</t>
  </si>
  <si>
    <t>GZS</t>
  </si>
  <si>
    <t>VRN</t>
  </si>
  <si>
    <t>Projektové práce</t>
  </si>
  <si>
    <t>Sťažené podmienky</t>
  </si>
  <si>
    <t>Vplyv prostredia</t>
  </si>
  <si>
    <t>Iné VRN</t>
  </si>
  <si>
    <t>Kompletačná činnosť</t>
  </si>
  <si>
    <t>KOMPLETACNA</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</si>
  <si>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</si>
  <si>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</si>
  <si>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</si>
  <si>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</si>
  <si>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</si>
  <si>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</si>
  <si>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</si>
  <si>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</si>
  <si>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</si>
  <si>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</si>
  <si>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</si>
  <si>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</si>
  <si>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</si>
  <si>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</si>
  <si>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</si>
  <si>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Zemné práce</t>
  </si>
  <si>
    <t>K</t>
  </si>
  <si>
    <t>111101102.S</t>
  </si>
  <si>
    <t>Odstránenie travín a tŕstia s príp. premiestnením a uložením na hromady do 50 m, pri celk. ploche nad 1000 do 10000m2</t>
  </si>
  <si>
    <t>m2</t>
  </si>
  <si>
    <t>4</t>
  </si>
  <si>
    <t>108091003</t>
  </si>
  <si>
    <t>111201102.S</t>
  </si>
  <si>
    <t>Odstránenie krovín a stromov s koreňom s priemerom kmeňa do 100 mm, nad 1000 do 10000 m2</t>
  </si>
  <si>
    <t>1453145746</t>
  </si>
  <si>
    <t>113107212.S</t>
  </si>
  <si>
    <t>Odstránenie krytu v ploche nad 200 m2 z kameniva ťaženého, hr. vrstvy 100 do 200 mm,  -0,24000t</t>
  </si>
  <si>
    <t>-1631418228</t>
  </si>
  <si>
    <t>113107223.S</t>
  </si>
  <si>
    <t>Odstránenie krytu v ploche nad 200 m2 z kameniva hrubého drveného, hr. 200 do 300 mm,  -0,40000t</t>
  </si>
  <si>
    <t>1814151466</t>
  </si>
  <si>
    <t>5</t>
  </si>
  <si>
    <t>113107242.S</t>
  </si>
  <si>
    <t>Odstránenie krytu asfaltového v ploche nad 200 m2, hr. nad 50 do 100 mm,  -0,25000t</t>
  </si>
  <si>
    <t>-147571441</t>
  </si>
  <si>
    <t>6</t>
  </si>
  <si>
    <t>115001102.S</t>
  </si>
  <si>
    <t>Odvedenie vody potrubím pri priemere potrubia DN nad 100 do 150</t>
  </si>
  <si>
    <t>m</t>
  </si>
  <si>
    <t>-1685513016</t>
  </si>
  <si>
    <t>7</t>
  </si>
  <si>
    <t>115101201.S</t>
  </si>
  <si>
    <t>Čerpanie vody na dopravnú výšku do 10 m s priemerným prítokom litrov za minútu nad 100 do 500 l</t>
  </si>
  <si>
    <t>hod</t>
  </si>
  <si>
    <t>-1984352360</t>
  </si>
  <si>
    <t>8</t>
  </si>
  <si>
    <t>115101301.S</t>
  </si>
  <si>
    <t>Pohotovosť záložnej čerpacej súpravy pre výšku do 10 m, s prítokom litrov za minútu nad 100 do 500 l</t>
  </si>
  <si>
    <t>deň</t>
  </si>
  <si>
    <t>-1914635683</t>
  </si>
  <si>
    <t>9</t>
  </si>
  <si>
    <t>119001411.S</t>
  </si>
  <si>
    <t>Dočasné zaistenie podzemného potrubia DN do 200</t>
  </si>
  <si>
    <t>1445978995</t>
  </si>
  <si>
    <t>10</t>
  </si>
  <si>
    <t>119001412.S</t>
  </si>
  <si>
    <t>Dočasné zaistenie podzemného potrubia DN 200-500</t>
  </si>
  <si>
    <t>277842810</t>
  </si>
  <si>
    <t>11</t>
  </si>
  <si>
    <t>119001423.S</t>
  </si>
  <si>
    <t>Dočasné zaistenie káblov a káblových tratí nad 6 káblov</t>
  </si>
  <si>
    <t>-167909578</t>
  </si>
  <si>
    <t>12</t>
  </si>
  <si>
    <t>119001801.S</t>
  </si>
  <si>
    <t>Ochranné zábradlie okolo výkopu, drevené výšky 1,10 m dvojtyčové</t>
  </si>
  <si>
    <t>-1369756196</t>
  </si>
  <si>
    <t>13</t>
  </si>
  <si>
    <t>121101113.S</t>
  </si>
  <si>
    <t>Odstránenie ornice s premiestn. na hromady, so zložením na vzdialenosť do 100 m a do 10000 m3</t>
  </si>
  <si>
    <t>m3</t>
  </si>
  <si>
    <t>1583721961</t>
  </si>
  <si>
    <t>14</t>
  </si>
  <si>
    <t>130001101.S</t>
  </si>
  <si>
    <t>Príplatok k cenám za sťaženie výkopu v blízkosti podzemného vedenia alebo výbušbnín - pre všetky triedy</t>
  </si>
  <si>
    <t>-342800543</t>
  </si>
  <si>
    <t>15</t>
  </si>
  <si>
    <t>130201001.S</t>
  </si>
  <si>
    <t>Výkop jamy a ryhy v obmedzenom priestore horn. tr.3 ručne</t>
  </si>
  <si>
    <t>-868901606</t>
  </si>
  <si>
    <t>16</t>
  </si>
  <si>
    <t>130901121.S</t>
  </si>
  <si>
    <t>Búranie konštrukcií z prostého betónu neprekladaného kameňom vo vykopávkach</t>
  </si>
  <si>
    <t>1313438806</t>
  </si>
  <si>
    <t>17</t>
  </si>
  <si>
    <t>132201203.S</t>
  </si>
  <si>
    <t>Výkop ryhy šírky 600-2000mm horn.3 nad 1000 do 10000m3</t>
  </si>
  <si>
    <t>1567998941</t>
  </si>
  <si>
    <t>18</t>
  </si>
  <si>
    <t>132201209.S</t>
  </si>
  <si>
    <t>Príplatok k cenám za lepivosť pri hĺbení rýh š. nad 600 do 2 000 mm zapaž. i nezapažených, s urovnaním dna v hornine 3</t>
  </si>
  <si>
    <t>2068847446</t>
  </si>
  <si>
    <t>19</t>
  </si>
  <si>
    <t>133201202.S</t>
  </si>
  <si>
    <t>Výkop šachty nezapaženej, hornina 3 nad 100 m3</t>
  </si>
  <si>
    <t>765492748</t>
  </si>
  <si>
    <t>20</t>
  </si>
  <si>
    <t>133201209.S</t>
  </si>
  <si>
    <t>Príplatok k cenám za lepivosť horniny tr.3</t>
  </si>
  <si>
    <t>-1548364367</t>
  </si>
  <si>
    <t>21</t>
  </si>
  <si>
    <t>151101101.S</t>
  </si>
  <si>
    <t>Paženie a rozopretie stien rýh pre podzemné vedenie, príložné do 2 m</t>
  </si>
  <si>
    <t>-1089300885</t>
  </si>
  <si>
    <t>22</t>
  </si>
  <si>
    <t>151101111.S</t>
  </si>
  <si>
    <t>Odstránenie paženia rýh pre podzemné vedenie, príložné hĺbky do 2 m</t>
  </si>
  <si>
    <t>1011600442</t>
  </si>
  <si>
    <t>162301112.S</t>
  </si>
  <si>
    <t>Vodorovné premiestnenie výkopku po nespevnenej ceste z  horniny tr.1-4, na vzdialenosť do 1000 m</t>
  </si>
  <si>
    <t>-852843537</t>
  </si>
  <si>
    <t>24</t>
  </si>
  <si>
    <t>162301500.S</t>
  </si>
  <si>
    <t>Vodorovné premiestnenie vyklčovaných krovín do priemeru kmeňa 100 mm na vzdialenosť 3000 m</t>
  </si>
  <si>
    <t>-1663108576</t>
  </si>
  <si>
    <t>25</t>
  </si>
  <si>
    <t>162501102.S</t>
  </si>
  <si>
    <t>Vodorovné premiestnenie výkopku po spevnenej ceste z horniny tr.1-4, na vzdialenosť do 3000 m</t>
  </si>
  <si>
    <t>-1297156732</t>
  </si>
  <si>
    <t>26</t>
  </si>
  <si>
    <t>166101101.S</t>
  </si>
  <si>
    <t>Prehodenie neuľahnutého výkopku z horniny 1 až 4</t>
  </si>
  <si>
    <t>637736106</t>
  </si>
  <si>
    <t>27</t>
  </si>
  <si>
    <t>167101101.S</t>
  </si>
  <si>
    <t xml:space="preserve">Nakladanie neuľahnutého výkopku z hornín tr.1-4 </t>
  </si>
  <si>
    <t>572298361</t>
  </si>
  <si>
    <t>28</t>
  </si>
  <si>
    <t>171201101.S</t>
  </si>
  <si>
    <t>Uloženie sypaniny do násypov s rozprestretím sypaniny vo vrstvách a s hrubým urovnaním nezhutnených</t>
  </si>
  <si>
    <t>-842117204</t>
  </si>
  <si>
    <t>29</t>
  </si>
  <si>
    <t>174101003.S</t>
  </si>
  <si>
    <t>Zásyp sypaninou so zhutnením jám, šachiet, rýh, zárezov alebo okolo objektov nad 1000 do 10000 m3</t>
  </si>
  <si>
    <t>-735851361</t>
  </si>
  <si>
    <t>30</t>
  </si>
  <si>
    <t>175101102.S</t>
  </si>
  <si>
    <t>Obsyp potrubia sypaninou z vhodných hornín 1 až 4 s prehodením sypaniny</t>
  </si>
  <si>
    <t>1672191337</t>
  </si>
  <si>
    <t>31</t>
  </si>
  <si>
    <t>M</t>
  </si>
  <si>
    <t>583410001000.S</t>
  </si>
  <si>
    <t>Kamenivo drvené drobné frakcia 0-4 mm</t>
  </si>
  <si>
    <t>t</t>
  </si>
  <si>
    <t>1080136260</t>
  </si>
  <si>
    <t>32</t>
  </si>
  <si>
    <t>175101202.S</t>
  </si>
  <si>
    <t>Obsyp objektov sypaninou z vhodných hornín 1 až 4 s prehodením sypaniny</t>
  </si>
  <si>
    <t>-1528569630</t>
  </si>
  <si>
    <t>33</t>
  </si>
  <si>
    <t>583410002900.S</t>
  </si>
  <si>
    <t>Kamenivo drvené hrubé frakcia 16-32 mm</t>
  </si>
  <si>
    <t>981277029</t>
  </si>
  <si>
    <t>34</t>
  </si>
  <si>
    <t>181201101.S</t>
  </si>
  <si>
    <t>Úprava pláne v násypoch v hornine 1-4 bez zhutnenia</t>
  </si>
  <si>
    <t>913884925</t>
  </si>
  <si>
    <t>35</t>
  </si>
  <si>
    <t>181201102.S</t>
  </si>
  <si>
    <t>Úprava pláne v násypoch v hornine 1-4 so zhutnením</t>
  </si>
  <si>
    <t>891146610</t>
  </si>
  <si>
    <t>36</t>
  </si>
  <si>
    <t>181301113.S</t>
  </si>
  <si>
    <t>Rozprestretie ornice v rovine, plocha nad 500 m2, hr. do 200 mm</t>
  </si>
  <si>
    <t>499524250</t>
  </si>
  <si>
    <t>37</t>
  </si>
  <si>
    <t>182001111.S</t>
  </si>
  <si>
    <t>Plošná úprava terénu pri nerovnostiach terénu nad 50-100mm v rovine alebo na svahu do 1:5</t>
  </si>
  <si>
    <t>-1462547927</t>
  </si>
  <si>
    <t>38</t>
  </si>
  <si>
    <t>182201101.S</t>
  </si>
  <si>
    <t>Svahovanie trvalých svahov v násype</t>
  </si>
  <si>
    <t>-1717878221</t>
  </si>
  <si>
    <t>Zvislé a kompletné konštrukcie</t>
  </si>
  <si>
    <t>39</t>
  </si>
  <si>
    <t>338121125.S</t>
  </si>
  <si>
    <t>Osadenie stĺpika železobetónového so zabetónovaním pätky o objeme do 0.20 m3</t>
  </si>
  <si>
    <t>ks</t>
  </si>
  <si>
    <t>-1089854036</t>
  </si>
  <si>
    <t>40</t>
  </si>
  <si>
    <t>592310001899.S</t>
  </si>
  <si>
    <t>Stĺpik žb.betónový orientačný, farba hnedo biela</t>
  </si>
  <si>
    <t>-17082629</t>
  </si>
  <si>
    <t>Vodorovné konštrukcie</t>
  </si>
  <si>
    <t>41</t>
  </si>
  <si>
    <t>451572111.S</t>
  </si>
  <si>
    <t>Lôžko pod potrubie, stoky a drobné objekty, v otvorenom výkope z kameniva drobného ťaženého 0-4 mm</t>
  </si>
  <si>
    <t>461722667</t>
  </si>
  <si>
    <t>42</t>
  </si>
  <si>
    <t>452111141.S</t>
  </si>
  <si>
    <t>Osadenie bet.dielca, podvalu pod potrubie v otvorenom výkope, prierez. plochy nad 75000 mm2</t>
  </si>
  <si>
    <t>760240722</t>
  </si>
  <si>
    <t>43</t>
  </si>
  <si>
    <t>592460022909.S</t>
  </si>
  <si>
    <t>Platňa betónová, rozmer 500x500x100 mm</t>
  </si>
  <si>
    <t>1512897806</t>
  </si>
  <si>
    <t>44</t>
  </si>
  <si>
    <t>452112121.S</t>
  </si>
  <si>
    <t>Osadenie prstenca  pod poklopy a mreže, výšky nad 100 do 200 mm</t>
  </si>
  <si>
    <t>184515555</t>
  </si>
  <si>
    <t>45</t>
  </si>
  <si>
    <t>592240009400.S</t>
  </si>
  <si>
    <t>Betónový roznášací prstenec, prefabrikát pre vstupný komín v.150mm</t>
  </si>
  <si>
    <t>-1527178135</t>
  </si>
  <si>
    <t>46</t>
  </si>
  <si>
    <t>452311141.S</t>
  </si>
  <si>
    <t>Dosky, bloky, sedlá z betónu v otvorenom výkope tr. C 16/20</t>
  </si>
  <si>
    <t>-1991905708</t>
  </si>
  <si>
    <t>47</t>
  </si>
  <si>
    <t>452351101.S</t>
  </si>
  <si>
    <t>Debnenie v otvorenom výkope dosiek, sedlových lôžok a blokov pod potrubie,stoky a drobné objekty</t>
  </si>
  <si>
    <t>-800059375</t>
  </si>
  <si>
    <t>48</t>
  </si>
  <si>
    <t>469521112.S</t>
  </si>
  <si>
    <t>Spevnenie dna alebo svahov drv. kamenivom zrna 63-125 mm hr. 200 mm po prekopoch</t>
  </si>
  <si>
    <t>1099378430</t>
  </si>
  <si>
    <t>Komunikácie</t>
  </si>
  <si>
    <t>49</t>
  </si>
  <si>
    <t>566902234.S</t>
  </si>
  <si>
    <t>Vyspravenie podkladu po prekopoch inžinierskych sietí plochy nad 15 m2 kamenivom hrubým drveným, po zhutnení hr. 250 mm</t>
  </si>
  <si>
    <t>-74474734</t>
  </si>
  <si>
    <t>50</t>
  </si>
  <si>
    <t>566902251.S</t>
  </si>
  <si>
    <t>Vyspravenie podkladu po prekopoch inžinierskych sietí plochy nad 15 m2 asfaltovým betónom ACP, po zhutnení hr. 100 mm</t>
  </si>
  <si>
    <t>1827534232</t>
  </si>
  <si>
    <t>51</t>
  </si>
  <si>
    <t>566902262.S</t>
  </si>
  <si>
    <t>Vyspravenie podkladu po prekopoch inžinierskych sietí plochy nad 15 m2 podkladovým betónom PB I tr. C 20/25 hr. 150 mm</t>
  </si>
  <si>
    <t>-988510309</t>
  </si>
  <si>
    <t>52</t>
  </si>
  <si>
    <t>596912211.S</t>
  </si>
  <si>
    <t>Kladenie betónovej dlažby z vegetačných tvárnic hr. 80 mm, do lôžka z kameniva ťaženého, veľkosti do 0,25 m2, plochy do 50 m2 - spätná úprava kanálov</t>
  </si>
  <si>
    <t>1621360093</t>
  </si>
  <si>
    <t>53</t>
  </si>
  <si>
    <t>592460013500.S</t>
  </si>
  <si>
    <t>Dlažba betónová zatrávňovacia, rozmer 610x405x80 mm, prírodná</t>
  </si>
  <si>
    <t>-1256236854</t>
  </si>
  <si>
    <t>Úpravy povrchov, podlahy, osadenie</t>
  </si>
  <si>
    <t>54</t>
  </si>
  <si>
    <t>625452111.S</t>
  </si>
  <si>
    <t>Vonkajšie úpravy povrchov šachiet z vodotesnej malty</t>
  </si>
  <si>
    <t>1462717645</t>
  </si>
  <si>
    <t>Rúrové vedenie</t>
  </si>
  <si>
    <t>55</t>
  </si>
  <si>
    <t>230204193.S</t>
  </si>
  <si>
    <t>Montáž nákružku integrovaného lemového PE 100 SDR 11 D 110 mm</t>
  </si>
  <si>
    <t>64</t>
  </si>
  <si>
    <t>1931645631</t>
  </si>
  <si>
    <t>56</t>
  </si>
  <si>
    <t>286530151200.S</t>
  </si>
  <si>
    <t>Elektrotvarovka lemový nákružok PE 100 SDR 11 D 110 mm</t>
  </si>
  <si>
    <t>128</t>
  </si>
  <si>
    <t>-1089543271</t>
  </si>
  <si>
    <t>57</t>
  </si>
  <si>
    <t>286530177899</t>
  </si>
  <si>
    <t>Príruba PP oceľ DN 100 PN 16</t>
  </si>
  <si>
    <t>-2074156690</t>
  </si>
  <si>
    <t>58</t>
  </si>
  <si>
    <t>230204195.S</t>
  </si>
  <si>
    <t>Montáž nákružku integrovaného lemového PE 100 SDR 11 D 160 mm</t>
  </si>
  <si>
    <t>-1027318408</t>
  </si>
  <si>
    <t>59</t>
  </si>
  <si>
    <t>286530151500.S</t>
  </si>
  <si>
    <t>Elektrotvarovka lemový nákružok PE 100 SDR 11 D 160 mm</t>
  </si>
  <si>
    <t>-415904904</t>
  </si>
  <si>
    <t>60</t>
  </si>
  <si>
    <t>286530177999</t>
  </si>
  <si>
    <t>Príruba PP oceľ DN 150 PN 16</t>
  </si>
  <si>
    <t>-536763308</t>
  </si>
  <si>
    <t>61</t>
  </si>
  <si>
    <t>850375121.S</t>
  </si>
  <si>
    <t>Výrez alebo výsek D 160mm - napojenie do exist. šachty</t>
  </si>
  <si>
    <t>-183438649</t>
  </si>
  <si>
    <t>62</t>
  </si>
  <si>
    <t>286530244100.S</t>
  </si>
  <si>
    <t>Stenová šachtová vložka-systému dodatočného pripojenia  DN/D 150/160 mm na žb. šachtu</t>
  </si>
  <si>
    <t>-691770678</t>
  </si>
  <si>
    <t>63</t>
  </si>
  <si>
    <t>857242121.1.S</t>
  </si>
  <si>
    <t>Montáž liatinovej tvarovky jednoosovej na potrubí z rúr prírubových DN 50</t>
  </si>
  <si>
    <t>1182581742</t>
  </si>
  <si>
    <t>552520040240.S</t>
  </si>
  <si>
    <t>Prírubové koleno s patkou DN 50 PN 40</t>
  </si>
  <si>
    <t>94119507</t>
  </si>
  <si>
    <t>65</t>
  </si>
  <si>
    <t>552520021700.S</t>
  </si>
  <si>
    <t>Tvarovka FF z tvárnej liatiny, prírubová DN 50, dĺ. 500 mm, PN 40</t>
  </si>
  <si>
    <t>622283553</t>
  </si>
  <si>
    <t>66</t>
  </si>
  <si>
    <t>857242121.S</t>
  </si>
  <si>
    <t>Montáž liatinovej tvarovky jednoosovej na potrubí z rúr prírubových DN 80</t>
  </si>
  <si>
    <t>1507579330</t>
  </si>
  <si>
    <t>67</t>
  </si>
  <si>
    <t>552520052300.S</t>
  </si>
  <si>
    <t>Prechod prírubový liatinový FFR, DN 80/50, PN 16 s epoxidovou ochrannou vrstvou, na vodu</t>
  </si>
  <si>
    <t>2061312959</t>
  </si>
  <si>
    <t>68</t>
  </si>
  <si>
    <t>857262121.S</t>
  </si>
  <si>
    <t>Montáž liatinovej tvarovky jednoosovej na potrubí z rúr prírubových DN 100</t>
  </si>
  <si>
    <t>1019351978</t>
  </si>
  <si>
    <t>69</t>
  </si>
  <si>
    <t>552520088400.S</t>
  </si>
  <si>
    <t>Koleno liatinové prírubové s pätkou DN 100</t>
  </si>
  <si>
    <t>-1679980067</t>
  </si>
  <si>
    <t>139</t>
  </si>
  <si>
    <t>552520025200.S</t>
  </si>
  <si>
    <t>Tvarovka FF z tvárnej liatiny, prírubová DN 100, dĺ. 200 mm, PN 16</t>
  </si>
  <si>
    <t>1955993840</t>
  </si>
  <si>
    <t>71</t>
  </si>
  <si>
    <t>857314121.S</t>
  </si>
  <si>
    <t>Montáž lliatinovej tvarovky odbočnej na potrubí z rúr prírubových DN 150</t>
  </si>
  <si>
    <t>-1239256557</t>
  </si>
  <si>
    <t>72</t>
  </si>
  <si>
    <t>552520035710.S</t>
  </si>
  <si>
    <t>Tvarovka prírubová z tvárnej liatiny, s prírubovou odbočkou DN 150/80, PN 16</t>
  </si>
  <si>
    <t>-1373686759</t>
  </si>
  <si>
    <t>73</t>
  </si>
  <si>
    <t>552520035720.S</t>
  </si>
  <si>
    <t>Tvarovka prírubová z tvárnej liatiny, s prírubovou odbočkou DN 150/100, PN 16</t>
  </si>
  <si>
    <t>1512472877</t>
  </si>
  <si>
    <t>75</t>
  </si>
  <si>
    <t>871331074.S</t>
  </si>
  <si>
    <t>Montáž kanalizačného potrubia z PE 100 SDR17/PN10 zváraných natupo D 160x9,5 mm</t>
  </si>
  <si>
    <t>1272317417</t>
  </si>
  <si>
    <t>76</t>
  </si>
  <si>
    <t>286130031800.S</t>
  </si>
  <si>
    <t>Rúra HDPE  PE100 PN10 SDR17 160x9,5x12 m</t>
  </si>
  <si>
    <t>-188999255</t>
  </si>
  <si>
    <t>77</t>
  </si>
  <si>
    <t>871361082.S</t>
  </si>
  <si>
    <t>Montáž potrubia z PE 100 SDR17/PN10 zváraných natupo D 250x14,8 mm - montáž chráničiek</t>
  </si>
  <si>
    <t>-458641121</t>
  </si>
  <si>
    <t>78</t>
  </si>
  <si>
    <t>286130032200.S</t>
  </si>
  <si>
    <t>Rúra HDPE PE100 PN10 SDR17 250x14,8x12 m - chráničky</t>
  </si>
  <si>
    <t>-1553211507</t>
  </si>
  <si>
    <t>79</t>
  </si>
  <si>
    <t>877265072.S</t>
  </si>
  <si>
    <t>Montáž elektrotvarovky pre kanalizačné potrubia z PE 100 D 110 mm</t>
  </si>
  <si>
    <t>1773673976</t>
  </si>
  <si>
    <t>80</t>
  </si>
  <si>
    <t>286530227700.S</t>
  </si>
  <si>
    <t>Elektrospojka PE 100, na kanalizáciu, SDR 11, D 110 mm</t>
  </si>
  <si>
    <t>242958643</t>
  </si>
  <si>
    <t>81</t>
  </si>
  <si>
    <t>877325018.S</t>
  </si>
  <si>
    <t>Montáž tvarovky kanalizačného potrubia z PE 100 zváranej natupo D 160 mm</t>
  </si>
  <si>
    <t>825210547</t>
  </si>
  <si>
    <t>82</t>
  </si>
  <si>
    <t>286530023900.S</t>
  </si>
  <si>
    <t>Koleno 45° na tupo PE 100, na kanalizáciu, SDR 11 D 160 mm</t>
  </si>
  <si>
    <t>193472807</t>
  </si>
  <si>
    <t>84</t>
  </si>
  <si>
    <t>286530026600.S</t>
  </si>
  <si>
    <t>Koleno 30° na tupo PE 100, na kanalizáciu, SDR 11 D 160 mm</t>
  </si>
  <si>
    <t>-1615939862</t>
  </si>
  <si>
    <t>85</t>
  </si>
  <si>
    <t>286530029300.S</t>
  </si>
  <si>
    <t>Koleno 15° na tupo PE 100, na kanalizáciu, SDR 11 D 160 mm</t>
  </si>
  <si>
    <t>721574747</t>
  </si>
  <si>
    <t>86</t>
  </si>
  <si>
    <t>877325078.S</t>
  </si>
  <si>
    <t>Montáž elektrotvarovky pre kanalizačné potrubia z PE 100 D 160 mm</t>
  </si>
  <si>
    <t>781932128</t>
  </si>
  <si>
    <t>87</t>
  </si>
  <si>
    <t>286530228000.S</t>
  </si>
  <si>
    <t>Elektrospojka PE 100, na kanalizáciu, SDR 11, D 160 mm</t>
  </si>
  <si>
    <t>-204402374</t>
  </si>
  <si>
    <t>88</t>
  </si>
  <si>
    <t>891213321.S</t>
  </si>
  <si>
    <t>Montáž ventila mechanického a plavákového prírubového na vonkajších radoch DN 50</t>
  </si>
  <si>
    <t>742558055</t>
  </si>
  <si>
    <t>89</t>
  </si>
  <si>
    <t>44916000PC.01.S</t>
  </si>
  <si>
    <t>Preplachovacia súprava na odpadovú vodu DN 50</t>
  </si>
  <si>
    <t>-1138633173</t>
  </si>
  <si>
    <t>90</t>
  </si>
  <si>
    <t>891261221.S</t>
  </si>
  <si>
    <t>Montáž vodovodnej armatúry na potrubí, posúvač v šachte s ručným kolieskom DN 100</t>
  </si>
  <si>
    <t>-504339761</t>
  </si>
  <si>
    <t>91</t>
  </si>
  <si>
    <t>422210001100.S</t>
  </si>
  <si>
    <t>Posúvač uzatvárací DN 100, liatinový, PN 16</t>
  </si>
  <si>
    <t>-1019911125</t>
  </si>
  <si>
    <t>92</t>
  </si>
  <si>
    <t>551180015000.S</t>
  </si>
  <si>
    <t>Ručné koliesko zo šedej liatiny DN 100 pre armatúry, uzatváracie uzávery</t>
  </si>
  <si>
    <t>1940025209</t>
  </si>
  <si>
    <t>93</t>
  </si>
  <si>
    <t>891311221.S</t>
  </si>
  <si>
    <t>Montáž vodovodnej armatúry na potrubí, posúvač v šachte s ručným kolieskom DN 150</t>
  </si>
  <si>
    <t>-1134625308</t>
  </si>
  <si>
    <t>94</t>
  </si>
  <si>
    <t>422210001200.S</t>
  </si>
  <si>
    <t>Posúvač uzatvárací DN 150, liatinový, PN 16</t>
  </si>
  <si>
    <t>-1348762439</t>
  </si>
  <si>
    <t>95</t>
  </si>
  <si>
    <t>551180015200.S</t>
  </si>
  <si>
    <t xml:space="preserve">Ručné koliesko zo šedej liatiny DN 150 pre armatúry, uzatváracie uzávery </t>
  </si>
  <si>
    <t>-1194801095</t>
  </si>
  <si>
    <t>96</t>
  </si>
  <si>
    <t>891313321.S</t>
  </si>
  <si>
    <t>Montáž vodovodného ventilu mechanického a plavák. prírubového na vonkajších radoch DN 100</t>
  </si>
  <si>
    <t>1006649189</t>
  </si>
  <si>
    <t>97</t>
  </si>
  <si>
    <t>551110002600.S</t>
  </si>
  <si>
    <t>Ventil odvzdušňovací DN 100, PN 16</t>
  </si>
  <si>
    <t>1486535316</t>
  </si>
  <si>
    <t>98</t>
  </si>
  <si>
    <t>892351111.S</t>
  </si>
  <si>
    <t>Ostatné práce na rúrovom vedení, tlakové skúšky kanalizačného potrubia DN 150mm</t>
  </si>
  <si>
    <t>-1802240809</t>
  </si>
  <si>
    <t>99</t>
  </si>
  <si>
    <t>892372111.S</t>
  </si>
  <si>
    <t>Zabezpečenie koncov potrubia pri tlakových skúškach DN do 300</t>
  </si>
  <si>
    <t>24143312</t>
  </si>
  <si>
    <t>100</t>
  </si>
  <si>
    <t>894401111.S</t>
  </si>
  <si>
    <t>Osadenie betónového dielca pre šachty, rovná alebo prechodová skruž TBS</t>
  </si>
  <si>
    <t>-11954800</t>
  </si>
  <si>
    <t>101</t>
  </si>
  <si>
    <t>592240000700.S</t>
  </si>
  <si>
    <t>Skruž betónová pre kanalizačnú šachtu DN 800, rozmer 800x1000x100 mm - HK1-HK3</t>
  </si>
  <si>
    <t>1536525675</t>
  </si>
  <si>
    <t>102</t>
  </si>
  <si>
    <t>894403011.S</t>
  </si>
  <si>
    <t>Osadenie betónového dielca pre šachty, stropný akéhokoľvek druhu</t>
  </si>
  <si>
    <t>-1075201647</t>
  </si>
  <si>
    <t>103</t>
  </si>
  <si>
    <t>594310004900.S</t>
  </si>
  <si>
    <t>Strop železobetónový D2200/hr.160 mm pre šachtu DN 2000, 1x otvor 600x600mm -  HV1-HV3</t>
  </si>
  <si>
    <t>936839983</t>
  </si>
  <si>
    <t>104</t>
  </si>
  <si>
    <t>894411151.S</t>
  </si>
  <si>
    <t xml:space="preserve">Zhotovenie šachty kanaliz. z betónových dielcov s obložením dna betónom tr. C 25/30, jimka s mriežkou, prespádovanie dna </t>
  </si>
  <si>
    <t>635023649</t>
  </si>
  <si>
    <t>105</t>
  </si>
  <si>
    <t>592240010799.S</t>
  </si>
  <si>
    <t>Skrúž žel.bet. šachtová D2200/DN2000/v.500/hr.st.100 - HV1-HV3</t>
  </si>
  <si>
    <t>-835743786</t>
  </si>
  <si>
    <t>106</t>
  </si>
  <si>
    <t>592240007099</t>
  </si>
  <si>
    <t>Skrúž žel.bet. šachtové dno D2200/DN2000/v.500/hr.st.100/hr.dna 250mm s jimkou - HV1-HV3.</t>
  </si>
  <si>
    <t>49053398</t>
  </si>
  <si>
    <t>107</t>
  </si>
  <si>
    <t>894411311.S</t>
  </si>
  <si>
    <t>Osadenie železobetónového dielca pre šachty, skruž rovná alebo prechodová TZS - vstupný komín</t>
  </si>
  <si>
    <t>-159014230</t>
  </si>
  <si>
    <t>108</t>
  </si>
  <si>
    <t>592240008499.S</t>
  </si>
  <si>
    <t>Vstupný komín štvorcový hr.150mmmm - HV1-HV3</t>
  </si>
  <si>
    <t>1016182837</t>
  </si>
  <si>
    <t>109</t>
  </si>
  <si>
    <t>899103111.S</t>
  </si>
  <si>
    <t>Osadenie poklopu liatinového a oceľového vrátane rámu hmotn. nad 100 do 150 kg</t>
  </si>
  <si>
    <t>1104628216</t>
  </si>
  <si>
    <t>110</t>
  </si>
  <si>
    <t>552410002600.S</t>
  </si>
  <si>
    <t>Poklop ťažký štvorcový s rámom 600x600 mm so zámkom - HV1-HV3</t>
  </si>
  <si>
    <t>-212963651</t>
  </si>
  <si>
    <t>111</t>
  </si>
  <si>
    <t>899304111.S</t>
  </si>
  <si>
    <t>Osadenie poklopu železobetónového vrátane rámu akejkoľvek hmotnosti</t>
  </si>
  <si>
    <t>1204390042</t>
  </si>
  <si>
    <t>112</t>
  </si>
  <si>
    <t>592240000100.S</t>
  </si>
  <si>
    <t>Doska zákrytová betónová dvojdielná pre kanalizačnú šachtu DN 800 - HK1-HK3</t>
  </si>
  <si>
    <t>-782115999</t>
  </si>
  <si>
    <t>113</t>
  </si>
  <si>
    <t>899401112.S</t>
  </si>
  <si>
    <t>Osadenie poklopu liatinového posúvačového</t>
  </si>
  <si>
    <t>1908937039</t>
  </si>
  <si>
    <t>114</t>
  </si>
  <si>
    <t>552410000100.S</t>
  </si>
  <si>
    <t>Poklop posúvačový Y 4504 - pre vyvedenie vyhľadavacieho vodiča</t>
  </si>
  <si>
    <t>430731827</t>
  </si>
  <si>
    <t>115</t>
  </si>
  <si>
    <t>899503211.S</t>
  </si>
  <si>
    <t>Rebrík do šachiet a drobných objektov poplastované osadené do stien šachiet - HV1-HV3</t>
  </si>
  <si>
    <t>1968333238</t>
  </si>
  <si>
    <t>116</t>
  </si>
  <si>
    <t>899623151.S</t>
  </si>
  <si>
    <t>Obetónovanie potrubia alebo muriva stôk betónom  prostým tr. C 16/20 v otvorenom výkope</t>
  </si>
  <si>
    <t>461383829</t>
  </si>
  <si>
    <t>117</t>
  </si>
  <si>
    <t>899643111.S</t>
  </si>
  <si>
    <t>Debnenie pre obetónovanie potrubia v otvorenom výkope</t>
  </si>
  <si>
    <t>568450453</t>
  </si>
  <si>
    <t>118</t>
  </si>
  <si>
    <t>899713111.S</t>
  </si>
  <si>
    <t>Orientačná tabuľka na vodovodných a kanalizačných radoch na stĺpiku oceľovom alebo betónovom</t>
  </si>
  <si>
    <t>735793035</t>
  </si>
  <si>
    <t>119</t>
  </si>
  <si>
    <t>899721121.S</t>
  </si>
  <si>
    <t>Signalizačný vodič na potrubí PVC DN do 150</t>
  </si>
  <si>
    <t>-630965224</t>
  </si>
  <si>
    <t>120</t>
  </si>
  <si>
    <t>899721132.S</t>
  </si>
  <si>
    <t>Označenie kanalizačného potrubia hnedou výstražnou fóliou</t>
  </si>
  <si>
    <t>1397843180</t>
  </si>
  <si>
    <t>121</t>
  </si>
  <si>
    <t>283230008200.S</t>
  </si>
  <si>
    <t>Výstražná fólia PE, š. 300 mm, pre kanalizáciu, farba hnedá</t>
  </si>
  <si>
    <t>-413531974</t>
  </si>
  <si>
    <t>122</t>
  </si>
  <si>
    <t>769021599.1.S</t>
  </si>
  <si>
    <t>Montáž manžety pre potrubné systémy priemeru d160-250 mm</t>
  </si>
  <si>
    <t>-870205097</t>
  </si>
  <si>
    <t>123</t>
  </si>
  <si>
    <t>429850029999.S</t>
  </si>
  <si>
    <t>Manžeta pružná prechodová d160/250mm</t>
  </si>
  <si>
    <t>-1953489583</t>
  </si>
  <si>
    <t>124</t>
  </si>
  <si>
    <t>899912132.S</t>
  </si>
  <si>
    <t>Montáž kĺznej dištančnej objímky montovanej  na potrubie DN 150</t>
  </si>
  <si>
    <t>1318555644</t>
  </si>
  <si>
    <t>125</t>
  </si>
  <si>
    <t>42985009PC.03.S</t>
  </si>
  <si>
    <t>Kĺzne dištančné objímky RACI F 25, typ F výška 25mm, vonkajší priemer rúry 160-250mm</t>
  </si>
  <si>
    <t>-544419585</t>
  </si>
  <si>
    <t>Ostatné konštrukcie a práce-búranie</t>
  </si>
  <si>
    <t>126</t>
  </si>
  <si>
    <t>919735112.S</t>
  </si>
  <si>
    <t>Rezanie existujúceho asfaltového krytu alebo podkladu hĺbky nad 50 do 100 mm</t>
  </si>
  <si>
    <t>129536000</t>
  </si>
  <si>
    <t>127</t>
  </si>
  <si>
    <t>979084216.S</t>
  </si>
  <si>
    <t>Vodorovná doprava vybúraných hmôt po suchu bez naloženia, ale so zložením na vzdialenosť do 5 km</t>
  </si>
  <si>
    <t>1889264210</t>
  </si>
  <si>
    <t>979084219.S</t>
  </si>
  <si>
    <t>Príplatok k cene za každých ďalších aj začatých 5 km nad 5 km</t>
  </si>
  <si>
    <t>-580992224</t>
  </si>
  <si>
    <t>129</t>
  </si>
  <si>
    <t>979087213.S</t>
  </si>
  <si>
    <t>Nakladanie na dopravné prostriedky pre vodorovnú dopravu vybúraných hmôt</t>
  </si>
  <si>
    <t>-1516548155</t>
  </si>
  <si>
    <t>130</t>
  </si>
  <si>
    <t>979089212.S</t>
  </si>
  <si>
    <t>Poplatok za skládku - asfalty (17 03 ), ostatné</t>
  </si>
  <si>
    <t>1242246126</t>
  </si>
  <si>
    <t>Presun hmôt HSV</t>
  </si>
  <si>
    <t>131</t>
  </si>
  <si>
    <t>998276101.S</t>
  </si>
  <si>
    <t>Presun hmôt pre rúrové vedenie hĺbené z rúr z plast., hmôt alebo sklolamin. v otvorenom výkope</t>
  </si>
  <si>
    <t>-2134379024</t>
  </si>
  <si>
    <t>132</t>
  </si>
  <si>
    <t>998276115.S</t>
  </si>
  <si>
    <t>Príplatok k cenám za zväčšený presun pre rúrové vedenie hĺbené z rúr z plast., hmôt alebo sklolamin. nad vymedzenú najväčšiu dopravnú vzdialenosť do 1000 m</t>
  </si>
  <si>
    <t>1856671348</t>
  </si>
  <si>
    <t>PSV</t>
  </si>
  <si>
    <t>Práce a dodávky PSV</t>
  </si>
  <si>
    <t>782</t>
  </si>
  <si>
    <t>Obklady z prírodného a konglomerovaného kameňa</t>
  </si>
  <si>
    <t>135</t>
  </si>
  <si>
    <t>782231160.S</t>
  </si>
  <si>
    <t>Montáž obkladu štiepanými kamennými doskami s nepravidelným tvarom rubu a líca v existujúcej šachte</t>
  </si>
  <si>
    <t>1079737664</t>
  </si>
  <si>
    <t>136</t>
  </si>
  <si>
    <t>583810001900.S</t>
  </si>
  <si>
    <t>Kameň lomový upravený, z usadených hornín, hrúbky 350 mm</t>
  </si>
  <si>
    <t>-1072310995</t>
  </si>
  <si>
    <t>137</t>
  </si>
  <si>
    <t>998782101.S</t>
  </si>
  <si>
    <t>Presun hmôt pre kamenné obklady v objektoch výšky do 6 m</t>
  </si>
  <si>
    <t>1215965879</t>
  </si>
  <si>
    <t>Práce a dodávky M</t>
  </si>
  <si>
    <t>23-M</t>
  </si>
  <si>
    <t>Montáže potrubia</t>
  </si>
  <si>
    <t>138</t>
  </si>
  <si>
    <t>230200122.S</t>
  </si>
  <si>
    <t>Nasunutie potrubnej sekcie do chráničky DN 250</t>
  </si>
  <si>
    <t>51409379</t>
  </si>
  <si>
    <t>SO 01.2 - Výtlačné potrubie V1</t>
  </si>
  <si>
    <t>982418326</t>
  </si>
  <si>
    <t>1998724792</t>
  </si>
  <si>
    <t>1407068181</t>
  </si>
  <si>
    <t>-197834194</t>
  </si>
  <si>
    <t>-1628332906</t>
  </si>
  <si>
    <t>-1628901424</t>
  </si>
  <si>
    <t>-1078274058</t>
  </si>
  <si>
    <t>1266129168</t>
  </si>
  <si>
    <t>247918773</t>
  </si>
  <si>
    <t>1982942347</t>
  </si>
  <si>
    <t>1938256432</t>
  </si>
  <si>
    <t>-2104092016</t>
  </si>
  <si>
    <t>1445635330</t>
  </si>
  <si>
    <t>-2052499049</t>
  </si>
  <si>
    <t>476808719</t>
  </si>
  <si>
    <t>1351458965</t>
  </si>
  <si>
    <t>970750320</t>
  </si>
  <si>
    <t>2060289886</t>
  </si>
  <si>
    <t>-1716404282</t>
  </si>
  <si>
    <t>-251896007</t>
  </si>
  <si>
    <t>1708903813</t>
  </si>
  <si>
    <t>1057390032</t>
  </si>
  <si>
    <t>459521999</t>
  </si>
  <si>
    <t>-1607191586</t>
  </si>
  <si>
    <t>267289151</t>
  </si>
  <si>
    <t>650325739</t>
  </si>
  <si>
    <t>797255835</t>
  </si>
  <si>
    <t>-1090118591</t>
  </si>
  <si>
    <t>383857992</t>
  </si>
  <si>
    <t>567165125</t>
  </si>
  <si>
    <t>1446502189</t>
  </si>
  <si>
    <t>603682317</t>
  </si>
  <si>
    <t>-1863006704</t>
  </si>
  <si>
    <t>1895208773</t>
  </si>
  <si>
    <t>2049996185</t>
  </si>
  <si>
    <t>573231111.S</t>
  </si>
  <si>
    <t>Postrek asfaltový spojovací bez posypu kamenivom z cestnej emulzie v množstve 0,80 kg/m2</t>
  </si>
  <si>
    <t>1022209151</t>
  </si>
  <si>
    <t>1340947953</t>
  </si>
  <si>
    <t>775260506</t>
  </si>
  <si>
    <t>-1726398450</t>
  </si>
  <si>
    <t>85037PC.01.S</t>
  </si>
  <si>
    <t>Výrez alebo výsek D 110mm - napojenie do exist. šachty</t>
  </si>
  <si>
    <t>328878536</t>
  </si>
  <si>
    <t>28653024PC.02.S</t>
  </si>
  <si>
    <t>Stenová šachtová vložka-systému dodatočného pripojenia  DN/D 100/110 mm na žb. šachtu</t>
  </si>
  <si>
    <t>-1817351368</t>
  </si>
  <si>
    <t>871271068.S</t>
  </si>
  <si>
    <t>Montáž kanalizačného potrubia z PE 100 SDR17/PN10 zváraných natupo D 110x6,6 mm</t>
  </si>
  <si>
    <t>-113967986</t>
  </si>
  <si>
    <t>286130031400.S</t>
  </si>
  <si>
    <t>Rúra HDPE PE100 PN10 SDR17 110x6,6x12 m</t>
  </si>
  <si>
    <t>295730527</t>
  </si>
  <si>
    <t>871341076.S</t>
  </si>
  <si>
    <t>Montáž potrubia z PE 100 SDR17/PN10 zváraných natupo D 180x10,7 mm - montáž chráničky</t>
  </si>
  <si>
    <t>2114839086</t>
  </si>
  <si>
    <t>286130031900.S</t>
  </si>
  <si>
    <t>Rúra HDPE na vodu PE100 PN10 SDR17 180x10,7x12 m - chránička</t>
  </si>
  <si>
    <t>-2115097501</t>
  </si>
  <si>
    <t>-81648089</t>
  </si>
  <si>
    <t>-15310150</t>
  </si>
  <si>
    <t>286530232500.S</t>
  </si>
  <si>
    <t>Elektrokoleno 30°, 60° PE 100, na vodu, plyn a kanalizáciu, SDR 11, D 110 mm</t>
  </si>
  <si>
    <t>-1065272532</t>
  </si>
  <si>
    <t>892271111.S</t>
  </si>
  <si>
    <t>Ostatné práce na rúrovom vedení, tlakové skúšky kanalizačného potrubia DN 100 alebo 125</t>
  </si>
  <si>
    <t>104702833</t>
  </si>
  <si>
    <t>1368722346</t>
  </si>
  <si>
    <t>1685377588</t>
  </si>
  <si>
    <t>-2100581027</t>
  </si>
  <si>
    <t>161720513</t>
  </si>
  <si>
    <t>924666473</t>
  </si>
  <si>
    <t>2131854642</t>
  </si>
  <si>
    <t>474680702</t>
  </si>
  <si>
    <t>1406142872</t>
  </si>
  <si>
    <t>-2031060948</t>
  </si>
  <si>
    <t>463105709</t>
  </si>
  <si>
    <t>1688847027</t>
  </si>
  <si>
    <t>-389682091</t>
  </si>
  <si>
    <t>272636402</t>
  </si>
  <si>
    <t>1108263599</t>
  </si>
  <si>
    <t>-1487957944</t>
  </si>
  <si>
    <t>-1178151176</t>
  </si>
  <si>
    <t>-1290269933</t>
  </si>
  <si>
    <t>230200120.S</t>
  </si>
  <si>
    <t>Nasunutie potrubnej sekcie do chráničky DN 150</t>
  </si>
  <si>
    <t>-1512621040</t>
  </si>
  <si>
    <t>769021598.1.S</t>
  </si>
  <si>
    <t>Montáž manžety pre potrubné systémy priemeru d110-180 mm</t>
  </si>
  <si>
    <t>447012200</t>
  </si>
  <si>
    <t>429850029998.S</t>
  </si>
  <si>
    <t>Manžeta pružná prechodová d110/180mm</t>
  </si>
  <si>
    <t>1704736469</t>
  </si>
  <si>
    <t>70</t>
  </si>
  <si>
    <t>899912131.S</t>
  </si>
  <si>
    <t>Montáž kĺznej dištančnej objímky montovanej na potrubie DN 100</t>
  </si>
  <si>
    <t>1960773135</t>
  </si>
  <si>
    <t>42985009PC.04.S</t>
  </si>
  <si>
    <t>Kĺzne dištančné objímky RACI A 19, typ A výška 19mm, vonkajší priemer rúry 110-180mm</t>
  </si>
  <si>
    <t>864847097</t>
  </si>
  <si>
    <t>SO 02 - Čerpacia stanica</t>
  </si>
  <si>
    <t>SO 02.1 - Čerpacia stanica PČS</t>
  </si>
  <si>
    <t>D1 - Práce a dodávky HSV</t>
  </si>
  <si>
    <t xml:space="preserve">    2 - Zakladanie</t>
  </si>
  <si>
    <t xml:space="preserve">    711 - Izolácie proti vode a vlhkosti</t>
  </si>
  <si>
    <t xml:space="preserve">    766 - Konštrukcie stolárske</t>
  </si>
  <si>
    <t xml:space="preserve">    767 - Konštrukcie doplnkové kovové</t>
  </si>
  <si>
    <t>D1</t>
  </si>
  <si>
    <t>115001101.S</t>
  </si>
  <si>
    <t>Odvedenie vody potrubím pri priemere potrubia DN do 100</t>
  </si>
  <si>
    <t>1844383588</t>
  </si>
  <si>
    <t>-123394427</t>
  </si>
  <si>
    <t>1180035049</t>
  </si>
  <si>
    <t>219720754</t>
  </si>
  <si>
    <t>131201101.S</t>
  </si>
  <si>
    <t>Výkop nezapaženej jamy v hornine 3, do 100 m3</t>
  </si>
  <si>
    <t>-1451259607</t>
  </si>
  <si>
    <t>131201109.S</t>
  </si>
  <si>
    <t>Hĺbenie nezapažených jám a zárezov. Príplatok za lepivosť horniny 3</t>
  </si>
  <si>
    <t>-12651291</t>
  </si>
  <si>
    <t>133201102.S</t>
  </si>
  <si>
    <t>Výkop šachty zapaženej, hornina 3 nad 100 m3</t>
  </si>
  <si>
    <t>-91117377</t>
  </si>
  <si>
    <t>133201109.S</t>
  </si>
  <si>
    <t>Príplatok k cenám za lepivosť pri hĺbení šachiet zapažených i nezapažených v hornine 3</t>
  </si>
  <si>
    <t>1327007247</t>
  </si>
  <si>
    <t>161101501.S</t>
  </si>
  <si>
    <t>Zvislé premiestnenie výkopku z horniny I až IV</t>
  </si>
  <si>
    <t>709121727</t>
  </si>
  <si>
    <t>162201102.S</t>
  </si>
  <si>
    <t>Vodorovné premiestnenie výkopku z horniny 1-4 nad 20-50m</t>
  </si>
  <si>
    <t>-263797125</t>
  </si>
  <si>
    <t>Vodorovné premiestnenie výkopku po spevnenej ceste z horniny tr.1-4, do 100 m3 na vzdialenosť do 3000 m</t>
  </si>
  <si>
    <t>336266794</t>
  </si>
  <si>
    <t>1057794353</t>
  </si>
  <si>
    <t>Nakladanie neuľahnutého výkopku z hornín tr.1-4 do 100 m3</t>
  </si>
  <si>
    <t>-2063893842</t>
  </si>
  <si>
    <t>-1628049380</t>
  </si>
  <si>
    <t>174101002.S</t>
  </si>
  <si>
    <t>Zásyp sypaninou so zhutnením jám, šachiet, rýh, zárezov alebo okolo objektov nad 100 do 1000 m3</t>
  </si>
  <si>
    <t>-1619890957</t>
  </si>
  <si>
    <t>181101102.S</t>
  </si>
  <si>
    <t>Úprava pláne v zárezoch v hornine 1-4 so zhutnením</t>
  </si>
  <si>
    <t>-1785397128</t>
  </si>
  <si>
    <t>Úprava pláne v násypoch v hornine 1-4 so zhutnením po vrstvách</t>
  </si>
  <si>
    <t>1737614235</t>
  </si>
  <si>
    <t>Zakladanie</t>
  </si>
  <si>
    <t>231943211.S</t>
  </si>
  <si>
    <t>Steny baranené z oceľových štetovníc z terénu zabaranenie na dĺžku do 10 m</t>
  </si>
  <si>
    <t>1783073222</t>
  </si>
  <si>
    <t>134600000100.S</t>
  </si>
  <si>
    <t>Pažnice oceľové</t>
  </si>
  <si>
    <t>-873561371</t>
  </si>
  <si>
    <t>234952919.S</t>
  </si>
  <si>
    <t xml:space="preserve">Príplatok k cene za dopravné hlavného materiálu oceňované v špecifikácii </t>
  </si>
  <si>
    <t>-1863430631</t>
  </si>
  <si>
    <t>237941111.S</t>
  </si>
  <si>
    <t>Vytiahnutie štetovnicových stien z oceľových štetovníc zabaranených do 2 rokov, do 10m</t>
  </si>
  <si>
    <t>2125566899</t>
  </si>
  <si>
    <t>242111111.S</t>
  </si>
  <si>
    <t>Osadenie plášťa vodárenskej studne z betónových skruží celokruhových DN 800</t>
  </si>
  <si>
    <t>-552271886</t>
  </si>
  <si>
    <t>592240000600.S</t>
  </si>
  <si>
    <t>Skruž betónová DN 800, rozmer 800x500x120 mm</t>
  </si>
  <si>
    <t>2087284467</t>
  </si>
  <si>
    <t>271521111.S</t>
  </si>
  <si>
    <t>Vankúše zhutnené pod základy z kameniva hrubého drveného, frakcie 16 - 32 mm</t>
  </si>
  <si>
    <t>1408850841</t>
  </si>
  <si>
    <t>273326241.S</t>
  </si>
  <si>
    <t>Základové dosky z betónu železového vodostavebného C 25/30 (bez výstuže)</t>
  </si>
  <si>
    <t>-1236917758</t>
  </si>
  <si>
    <t>273351217.S</t>
  </si>
  <si>
    <t>Debnenie stien základových dosiek, zhotovenie-tradičné</t>
  </si>
  <si>
    <t>-285627321</t>
  </si>
  <si>
    <t>273351218.S</t>
  </si>
  <si>
    <t>Debnenie stien základových dosiek, odstránenie-tradičné</t>
  </si>
  <si>
    <t>-1708116973</t>
  </si>
  <si>
    <t>273362021.S</t>
  </si>
  <si>
    <t>Výstuž základových dosiek zo zvár. sietí KARI</t>
  </si>
  <si>
    <t>1221677302</t>
  </si>
  <si>
    <t>279100105.S</t>
  </si>
  <si>
    <t>Prestup v strope šachty hr.300mm z rúr, pre odvetranie DN 50</t>
  </si>
  <si>
    <t>-23352678</t>
  </si>
  <si>
    <t>279100136.S</t>
  </si>
  <si>
    <t>Prestup v stene šachty hr.300mm z rúr, pre nerez potr DN 125</t>
  </si>
  <si>
    <t>1294351866</t>
  </si>
  <si>
    <t>279100230.S</t>
  </si>
  <si>
    <t xml:space="preserve">Prestup v stene šachty hr.300mm z rúr, pre PP potrubie DN 400 </t>
  </si>
  <si>
    <t>-296143410</t>
  </si>
  <si>
    <t>338121123.S</t>
  </si>
  <si>
    <t>Osadenie stĺpika železobetónového so zabetónovaním pätky o objeme do 0.15 m3</t>
  </si>
  <si>
    <t>-471777970</t>
  </si>
  <si>
    <t>592340000300.S</t>
  </si>
  <si>
    <t>Stĺpik betónový KZS 3-280, šxhrxv 90x90x2800 mm</t>
  </si>
  <si>
    <t>1629162040</t>
  </si>
  <si>
    <t>592340000400.S</t>
  </si>
  <si>
    <t>Stĺpik rohový betónový KZS 8-280, šxhrxv 90x90x2800 mm</t>
  </si>
  <si>
    <t>1919717372</t>
  </si>
  <si>
    <t>592340000500.S</t>
  </si>
  <si>
    <t>Vzpera betónová KZS 12-240, šxhrxv 90x90x2400 mm</t>
  </si>
  <si>
    <t>-1587146262</t>
  </si>
  <si>
    <t>380326232.S</t>
  </si>
  <si>
    <t>Kompletné konštrukcie šachiet odpadových vôd zo železobetónu vodostavebného C 25/30, hr. 150-300 mm</t>
  </si>
  <si>
    <t>1778273562</t>
  </si>
  <si>
    <t>380356241.S</t>
  </si>
  <si>
    <t>Debnenie komplet. konštruk. čist., odpad. vôd neom. z bet. vodostav. plôch rovinných zhotovenie</t>
  </si>
  <si>
    <t>338916971</t>
  </si>
  <si>
    <t>380356242.S</t>
  </si>
  <si>
    <t>Debnenie komplet. konštruk. čist., odpad. vôd neom. z bet. vodostav. plôch rovinných odstránenie</t>
  </si>
  <si>
    <t>-893748331</t>
  </si>
  <si>
    <t>380361002.S</t>
  </si>
  <si>
    <t>Výstuž komplet. konstr. čist., odpadových vôd a nádrží z ocele S235 (11373)</t>
  </si>
  <si>
    <t>1937914268</t>
  </si>
  <si>
    <t>452311141</t>
  </si>
  <si>
    <t>-1832851802</t>
  </si>
  <si>
    <t>452351101</t>
  </si>
  <si>
    <t>93924097</t>
  </si>
  <si>
    <t>564750211.S</t>
  </si>
  <si>
    <t>Podklad alebo kryt z kameniva hrubého drveného veľ. 16-32 mm s rozprestretím a zhutnením hr. 150 mm</t>
  </si>
  <si>
    <t>950390492</t>
  </si>
  <si>
    <t>584121111.S</t>
  </si>
  <si>
    <t>Osadenie cestných panelov zo železového betónu, so zhotovením podkladu z kam. ťaženého do hr. 40 mm - dočasná spevnená plocha pod žeriav</t>
  </si>
  <si>
    <t>-1336260288</t>
  </si>
  <si>
    <t>593810000300.S</t>
  </si>
  <si>
    <t>Cestný panel IZD 300/100/15 JP 20 ton, lxšxv 3000x1000x150 mm</t>
  </si>
  <si>
    <t>-385650434</t>
  </si>
  <si>
    <t>894201115.S</t>
  </si>
  <si>
    <t>Dno šachiet armatúrnych z vodost betónu tr. C 25/30 - vytvarovanie dna s prespádovaním</t>
  </si>
  <si>
    <t>667426645</t>
  </si>
  <si>
    <t>Osadenie poklopu vrátane rámu akejkoľvek hmotnosti</t>
  </si>
  <si>
    <t>344280081</t>
  </si>
  <si>
    <t>552410002399.S</t>
  </si>
  <si>
    <t>Plastový poklop uzamykateľný, vodotesný, rozmer otvoru 600x1650mm a zaťaženie do 40t</t>
  </si>
  <si>
    <t>-1573445035</t>
  </si>
  <si>
    <t>552410002699.S</t>
  </si>
  <si>
    <t>Plastový poklop uzamykateľný, vodotesný, rozmer otvoru 700x700mm a zaťaženie do 40t</t>
  </si>
  <si>
    <t>1797414594</t>
  </si>
  <si>
    <t>552410002799.S</t>
  </si>
  <si>
    <t>Plastový poklop uzamykateľný, vodotesný, rozmer otvoru 600x600mm a zaťaženie do 40t</t>
  </si>
  <si>
    <t>-234888203</t>
  </si>
  <si>
    <t>931991111.S</t>
  </si>
  <si>
    <t>Zhotovenie tesnenia dilatačnej škáry gumovým profilovým pásom alebo pásom z PVC v dne</t>
  </si>
  <si>
    <t>-1569161352</t>
  </si>
  <si>
    <t>273230000400.S</t>
  </si>
  <si>
    <t>Pás tesniaci gumový vytlačovaný, pryžový</t>
  </si>
  <si>
    <t>-1513836244</t>
  </si>
  <si>
    <t>931991112.S</t>
  </si>
  <si>
    <t>Zhotovenie tesnenia dilatačnej škáry gumovým profilovým pásom alebo pásom z PVC v stene</t>
  </si>
  <si>
    <t>1364700660</t>
  </si>
  <si>
    <t>-1519558184</t>
  </si>
  <si>
    <t>933901111.S</t>
  </si>
  <si>
    <t>Skúšky vodotesnosti betónovej nádrže akéhokoľvek druhu a tvaru, s obsahom do 1000 m3</t>
  </si>
  <si>
    <t>203969224</t>
  </si>
  <si>
    <t>933901311.S</t>
  </si>
  <si>
    <t>Naplnenie a vyprázdnenie nádrže pre účely skúšky tesnosti s obsahom do 1000 m3</t>
  </si>
  <si>
    <t>-1058306706</t>
  </si>
  <si>
    <t>082110000200.S</t>
  </si>
  <si>
    <t>Voda pitná pre priemysel a služby</t>
  </si>
  <si>
    <t>-2132478724</t>
  </si>
  <si>
    <t>941941041.S</t>
  </si>
  <si>
    <t>Montáž lešenia ľahkého pracovného radového s podlahami šírky nad 1,00 do 1,20 m, výšky do 10 m</t>
  </si>
  <si>
    <t>-1898000260</t>
  </si>
  <si>
    <t>941941291.S</t>
  </si>
  <si>
    <t>Príplatok za prvý a každý ďalší i začatý mesiac použitia lešenia ľahkého pracovného radového s podlahami šírky nad 1,00 do 1,20 m, výšky do 10 m</t>
  </si>
  <si>
    <t>-125711669</t>
  </si>
  <si>
    <t>941941841.S</t>
  </si>
  <si>
    <t>Demontáž lešenia ľahkého pracovného radového s podlahami šírky nad 1,00 do 1,20 m, výšky do 10 m</t>
  </si>
  <si>
    <t>831921934</t>
  </si>
  <si>
    <t>941955004.S</t>
  </si>
  <si>
    <t>Lešenie ľahké pracovné pomocné s výškou lešeňovej podlahy nad 2,50 do 3,5 m</t>
  </si>
  <si>
    <t>1302310562</t>
  </si>
  <si>
    <t>952901411.S</t>
  </si>
  <si>
    <t xml:space="preserve">Vyčistenie ostatných objektov </t>
  </si>
  <si>
    <t>-1633528356</t>
  </si>
  <si>
    <t>-1535154495</t>
  </si>
  <si>
    <t>1652743201</t>
  </si>
  <si>
    <t>711</t>
  </si>
  <si>
    <t>Izolácie proti vode a vlhkosti</t>
  </si>
  <si>
    <t>711112001.S</t>
  </si>
  <si>
    <t>Zhotovenie  izolácie proti zemnej vlhkosti zvislá penetračným náterom za studena</t>
  </si>
  <si>
    <t>-1095497059</t>
  </si>
  <si>
    <t>246170000900.S</t>
  </si>
  <si>
    <t>Lak asfaltový penetračný</t>
  </si>
  <si>
    <t>-142389432</t>
  </si>
  <si>
    <t>711112002.S</t>
  </si>
  <si>
    <t>Zhotovenie  izolácie proti zemnej vlhkosti zvislá asfaltovým lakom za studena</t>
  </si>
  <si>
    <t>809127308</t>
  </si>
  <si>
    <t>246170001000.S</t>
  </si>
  <si>
    <t xml:space="preserve">Lak asfaltový </t>
  </si>
  <si>
    <t>-1194012868</t>
  </si>
  <si>
    <t>998711101.S</t>
  </si>
  <si>
    <t>Presun hmôt pre izoláciu proti vode v objektoch výšky do 6 m</t>
  </si>
  <si>
    <t>2082493589</t>
  </si>
  <si>
    <t>766</t>
  </si>
  <si>
    <t>Konštrukcie stolárske</t>
  </si>
  <si>
    <t>766621400.S</t>
  </si>
  <si>
    <t xml:space="preserve">Montáž okien plastových </t>
  </si>
  <si>
    <t>1903600267</t>
  </si>
  <si>
    <t>611410091060.S</t>
  </si>
  <si>
    <t>Okno plastové jednokrídlové pevné, izolačné dvojsklo 900x900mm</t>
  </si>
  <si>
    <t>-1223081216</t>
  </si>
  <si>
    <t>998766101.S</t>
  </si>
  <si>
    <t>Presun hmot pre konštrukcie stolárske v objektoch výšky do 6 m</t>
  </si>
  <si>
    <t>1456944566</t>
  </si>
  <si>
    <t>767</t>
  </si>
  <si>
    <t>Konštrukcie doplnkové kovové</t>
  </si>
  <si>
    <t>76721PC.01.S</t>
  </si>
  <si>
    <t>Dodávka a Montáž vstupného nerezového rebríka, rozmery šírka 400mm, výška 4,9m</t>
  </si>
  <si>
    <t>1213324329</t>
  </si>
  <si>
    <t>76721PC.02.S</t>
  </si>
  <si>
    <t>Dodávka a Montáž nerezovej plošiny 900x2400mm, vrátane zábradlia</t>
  </si>
  <si>
    <t>-391350593</t>
  </si>
  <si>
    <t>74</t>
  </si>
  <si>
    <t>76739PC.03.S</t>
  </si>
  <si>
    <t>Dodávka a Montáž trapezového plechu prestrešenie a obvodové opláštenie s uchytením na OK, vrátanie oplechovania a olištovania - PČS nad úrovňou terénu</t>
  </si>
  <si>
    <t>418868455</t>
  </si>
  <si>
    <t>767646520.S</t>
  </si>
  <si>
    <t>Montáž dverí kovových</t>
  </si>
  <si>
    <t>1902363201</t>
  </si>
  <si>
    <t>553410013500.S</t>
  </si>
  <si>
    <t xml:space="preserve">Dvere kovové šxv 900x2000 mm </t>
  </si>
  <si>
    <t>1662219219</t>
  </si>
  <si>
    <t>76783PC.04.S</t>
  </si>
  <si>
    <t>Dodávka a Montáž odvetrávacieho potrubia DN 50</t>
  </si>
  <si>
    <t>1469857124</t>
  </si>
  <si>
    <t>767911120.S</t>
  </si>
  <si>
    <t>Montáž oplotenia strojového pletiva, s výškou do 1,6 m</t>
  </si>
  <si>
    <t>1741676930</t>
  </si>
  <si>
    <t>313290003800.S</t>
  </si>
  <si>
    <t>Pletivo poplastované na pozinkovanej oceli pletené štvorhranné, oko 50 mm, drôt d 2,5 mm, vxl 2,0x25 m, bez napínacieho drôtu</t>
  </si>
  <si>
    <t>-710778942</t>
  </si>
  <si>
    <t>767912130.S</t>
  </si>
  <si>
    <t>Montáž napínacieho drôtu</t>
  </si>
  <si>
    <t>1961061686</t>
  </si>
  <si>
    <t>156140002500.S</t>
  </si>
  <si>
    <t>Drôt napínací pozinkovaný d 3,5 mm, dĺžka 78 m</t>
  </si>
  <si>
    <t>-596974476</t>
  </si>
  <si>
    <t>553510009300.S</t>
  </si>
  <si>
    <t>Napinák PVC (biely, zelený) pre napínanie pletiva s napínacím drôtom</t>
  </si>
  <si>
    <t>842792457</t>
  </si>
  <si>
    <t>83</t>
  </si>
  <si>
    <t>767920140.S</t>
  </si>
  <si>
    <t>Montáž vrát a vrátok k oploteniu osadzovaných na stĺpiky murované alebo betónované, 6-8 m2</t>
  </si>
  <si>
    <t>-2044223364</t>
  </si>
  <si>
    <t>553510011199.S</t>
  </si>
  <si>
    <t>Bránka dvojkrídlová, šxv 4,0x2,0 m, úprava Zn+PVC, rám jokel 60x40mm, výplň jokel 25x25 mm, farba RAL</t>
  </si>
  <si>
    <t>-1206085944</t>
  </si>
  <si>
    <t>76799PC.05.S</t>
  </si>
  <si>
    <t>Dodávka a Montáž oceľovej konštrukcie HEA 140 pre kotvenie trapezového plechu, vrátane povrchovej úpravy, ozn. 11 373, podľa EN ISO S185</t>
  </si>
  <si>
    <t>kg</t>
  </si>
  <si>
    <t>-2082023913</t>
  </si>
  <si>
    <t>998767101.S</t>
  </si>
  <si>
    <t>Presun hmôt pre kovové stavebné doplnkové konštrukcie v objektoch výšky do 6 m</t>
  </si>
  <si>
    <t>394254385</t>
  </si>
  <si>
    <t>SO 02.2 - Čerpacia stanica ČS1</t>
  </si>
  <si>
    <t>-295112287</t>
  </si>
  <si>
    <t>-531105912</t>
  </si>
  <si>
    <t>-371189560</t>
  </si>
  <si>
    <t>367080981</t>
  </si>
  <si>
    <t>-1895956098</t>
  </si>
  <si>
    <t>1459175284</t>
  </si>
  <si>
    <t>151101103.S</t>
  </si>
  <si>
    <t>Paženie a rozopretie stien rýh pre podzemné vedenie, príložné do 8 m</t>
  </si>
  <si>
    <t>-1522243185</t>
  </si>
  <si>
    <t>151101113.S</t>
  </si>
  <si>
    <t>Odstránenie paženia rýh pre podzemné vedenie, príložné hĺbky do 8 m</t>
  </si>
  <si>
    <t>2080368734</t>
  </si>
  <si>
    <t>151101402.S</t>
  </si>
  <si>
    <t>Vzopretie zapažených stien s prepažovaním pri pažení príložnom hĺbky do 8 m</t>
  </si>
  <si>
    <t>-1849532205</t>
  </si>
  <si>
    <t>151101412.S</t>
  </si>
  <si>
    <t>Odstránenie vzopretia stien pri pažení príložnom hĺbky do 8 m</t>
  </si>
  <si>
    <t>1603890887</t>
  </si>
  <si>
    <t>-78512412</t>
  </si>
  <si>
    <t>1894224872</t>
  </si>
  <si>
    <t>1974344082</t>
  </si>
  <si>
    <t>1796316241</t>
  </si>
  <si>
    <t>-516670116</t>
  </si>
  <si>
    <t>-169968435</t>
  </si>
  <si>
    <t>180402111.S</t>
  </si>
  <si>
    <t>Založenie trávnika parkového výsevom v rovine do 1:5</t>
  </si>
  <si>
    <t>1877575759</t>
  </si>
  <si>
    <t>005720001300.S</t>
  </si>
  <si>
    <t>Osivá tráv - trávové semeno</t>
  </si>
  <si>
    <t>-1072851381</t>
  </si>
  <si>
    <t>-775420489</t>
  </si>
  <si>
    <t>-443898277</t>
  </si>
  <si>
    <t>-419724079</t>
  </si>
  <si>
    <t>-1932054333</t>
  </si>
  <si>
    <t>181301103.S</t>
  </si>
  <si>
    <t>Rozprestretie ornice v rovine , plocha do 500 m2, hr.do 200 mm</t>
  </si>
  <si>
    <t>235427086</t>
  </si>
  <si>
    <t>Plošná úprava terénu pri nerovnostiach terénu nad 50-100 mm v rovine alebo na svahu do 1:5</t>
  </si>
  <si>
    <t>679747412</t>
  </si>
  <si>
    <t>183403153.S</t>
  </si>
  <si>
    <t>Obrobenie pôdy hrabaním v rovine alebo na svahu do 1:5</t>
  </si>
  <si>
    <t>862515991</t>
  </si>
  <si>
    <t>183403161.S</t>
  </si>
  <si>
    <t>Obrobenie pôdy valcovaním v rovine alebo na svahu do 1:5</t>
  </si>
  <si>
    <t>-511273976</t>
  </si>
  <si>
    <t>201041076</t>
  </si>
  <si>
    <t>914683334</t>
  </si>
  <si>
    <t>805440621</t>
  </si>
  <si>
    <t>273321312.S</t>
  </si>
  <si>
    <t>Betón základových dosiek, železový (bez výstuže), tr. C 20/25, XC1</t>
  </si>
  <si>
    <t>-1329760292</t>
  </si>
  <si>
    <t>1043138974</t>
  </si>
  <si>
    <t>-466046532</t>
  </si>
  <si>
    <t>-218362472</t>
  </si>
  <si>
    <t xml:space="preserve">Prestup v stene šachty hr.120mm z rúr, DN 50, potrubie vonk.pr. 63 mm </t>
  </si>
  <si>
    <t>-311637481</t>
  </si>
  <si>
    <t>Prestup v stene šachty hr.120mm z rúr, DN 80, potrubie vonk.pr. 90 mm</t>
  </si>
  <si>
    <t>-1761943353</t>
  </si>
  <si>
    <t xml:space="preserve">Prestup v stene šachty hr.120mm z rúr, DN 300, potrubie vonk.pr. 315 mm </t>
  </si>
  <si>
    <t>-560903777</t>
  </si>
  <si>
    <t>1624419070</t>
  </si>
  <si>
    <t>-288262286</t>
  </si>
  <si>
    <t>457313811.S</t>
  </si>
  <si>
    <t>Tesniaca vrstva, stierka stien šachiet z vodovzdornej tesniacej malty</t>
  </si>
  <si>
    <t>-2135028246</t>
  </si>
  <si>
    <t>585690003600</t>
  </si>
  <si>
    <t>Spojovací mostík, na výstuž a betón s antikorozívnym účinkom</t>
  </si>
  <si>
    <t>-1621550234</t>
  </si>
  <si>
    <t>585690003100</t>
  </si>
  <si>
    <t xml:space="preserve">Vandex UNI vodovdorná tesniasniaca malta   </t>
  </si>
  <si>
    <t>415389423</t>
  </si>
  <si>
    <t>2138066599</t>
  </si>
  <si>
    <t>-170982296</t>
  </si>
  <si>
    <t>-217625397</t>
  </si>
  <si>
    <t>894102112.S</t>
  </si>
  <si>
    <t>Osadenie železobetónovej nádrže prečerpávacej stanice, hmotnosti nad 4 do 10 t</t>
  </si>
  <si>
    <t>-936992467</t>
  </si>
  <si>
    <t>594310008499.S</t>
  </si>
  <si>
    <t>Prefabrikovaná železobetónová skrúž rovná výšky 1000mm s hrúbkou steny 120mm a s dnom hr. 200mm, D 2500 mm z betónu C35/45-XC2(SK)-XA2</t>
  </si>
  <si>
    <t>-1393480592</t>
  </si>
  <si>
    <t>894102212.S</t>
  </si>
  <si>
    <t>Osadenie železobetónového stropu prečerpávacej stanice, hmotnosti nad 1 t</t>
  </si>
  <si>
    <t>1404317347</t>
  </si>
  <si>
    <t>594310008599.S</t>
  </si>
  <si>
    <t>Prefabrikovaná železobetonová stropná doska hr.220mm, z betónu C35/45-XC2(SK)-XA2, navrhnutá na prejazdné zaťaženie do 40t</t>
  </si>
  <si>
    <t>-341904979</t>
  </si>
  <si>
    <t>894102312.S</t>
  </si>
  <si>
    <t>Osadenie železobetónového nádstavca alebo prstenca prečerpávacej stanice, hmotnosti nad 2 do 4 t</t>
  </si>
  <si>
    <t>1205365690</t>
  </si>
  <si>
    <t>594310005799.S</t>
  </si>
  <si>
    <t>Prefabrikovaná železobetónová skrúž rovná, výšky 1000mm s hrúbkou steny 120mm, D2500 z betónu C35/45-XC2(SK)-XA2</t>
  </si>
  <si>
    <t>2120051871</t>
  </si>
  <si>
    <t>594310005789.S</t>
  </si>
  <si>
    <t>Prefabrikovaná železobetónová skrúž rovná, výšky 500mm s hrúbkou steny 120mm, DN 2500 z betónu C35/45-XC2(SK)-XA2</t>
  </si>
  <si>
    <t>-1826102152</t>
  </si>
  <si>
    <t>Dno alebo steny šachiet armatúrnych hr. nad 200 mm z prostého betónu tr. C 16/20 - vytvarovanie dna do konusovitého tvaru</t>
  </si>
  <si>
    <t>845224957</t>
  </si>
  <si>
    <t>-1238450555</t>
  </si>
  <si>
    <t>Plastový poklop uzamykateľný, vodotesný, rozmer otvoru 700x1500mm a zaťaženie do 40t</t>
  </si>
  <si>
    <t>-442796116</t>
  </si>
  <si>
    <t>Plastový poklop uzamykateľný, vodotesný, rozmer otvoru 600x500mm a zaťaženie do 40t</t>
  </si>
  <si>
    <t>-1818510923</t>
  </si>
  <si>
    <t>Osadenie poklopu liatinového šupatkového</t>
  </si>
  <si>
    <t>1916671238</t>
  </si>
  <si>
    <t>Poklop šupatkový</t>
  </si>
  <si>
    <t>1483457833</t>
  </si>
  <si>
    <t>899623151</t>
  </si>
  <si>
    <t>Obetónovanie potrubia alebo muriva stôk betónom  prostým tr. C 16/20 v otvorenom výkope - betónový prstenec okolo ČS</t>
  </si>
  <si>
    <t>-1075558030</t>
  </si>
  <si>
    <t>899643111</t>
  </si>
  <si>
    <t>-1181814955</t>
  </si>
  <si>
    <t>754523399</t>
  </si>
  <si>
    <t>1647960900</t>
  </si>
  <si>
    <t>1243493333</t>
  </si>
  <si>
    <t>526471422</t>
  </si>
  <si>
    <t>951256227</t>
  </si>
  <si>
    <t>-9713112</t>
  </si>
  <si>
    <t>1103717195</t>
  </si>
  <si>
    <t>681488315</t>
  </si>
  <si>
    <t>-6331730</t>
  </si>
  <si>
    <t>711761624.S</t>
  </si>
  <si>
    <t>Zhotovenie detailov, uzáver dilatač.škár vodor.gumovým pásom r.š. 400 alebo 500 mm gumeným klinom</t>
  </si>
  <si>
    <t>458712347</t>
  </si>
  <si>
    <t>273110031799.S</t>
  </si>
  <si>
    <t>Tesnenie gumové 30x25 mm, dl. 10m</t>
  </si>
  <si>
    <t>-1918028031</t>
  </si>
  <si>
    <t>231710001100.S</t>
  </si>
  <si>
    <t>Pena polyuretanová, 750 ml</t>
  </si>
  <si>
    <t>185058528</t>
  </si>
  <si>
    <t>1494667994</t>
  </si>
  <si>
    <t>Dodávka a Montáž vstupného nerezového rebríka, rozmery šírka 600mm, výška 4,5m</t>
  </si>
  <si>
    <t>2077992799</t>
  </si>
  <si>
    <t>Výroba a Montáž odvetrávacieho potrubia DN 50</t>
  </si>
  <si>
    <t>-876352229</t>
  </si>
  <si>
    <t>14000047PC.04.S</t>
  </si>
  <si>
    <t>Rúrka bezšvová nerez DN 50 hrúbka steny 5,0 mm, ozn. 17 240, podľa EN 1.4301, ASTM 304</t>
  </si>
  <si>
    <t>-2108786949</t>
  </si>
  <si>
    <t>1747518625</t>
  </si>
  <si>
    <t>SO 03 - Elektrická prípojka k ČS a odberné elektrické zariadenie</t>
  </si>
  <si>
    <t>SO 03.1 - Elektrická prípojka k PČS</t>
  </si>
  <si>
    <t xml:space="preserve">    D2 - M21 - NN rozvody</t>
  </si>
  <si>
    <t>D2</t>
  </si>
  <si>
    <t>M21 - NN rozvody</t>
  </si>
  <si>
    <t>21001-0136</t>
  </si>
  <si>
    <t>Rúrka PE uložená pevne 100mm</t>
  </si>
  <si>
    <t>345 658K005</t>
  </si>
  <si>
    <t>Chránička HDPE/LDPE kábelová ohybná KF 09090 : KOPOFLEX 90</t>
  </si>
  <si>
    <t>256</t>
  </si>
  <si>
    <t>21001-0066</t>
  </si>
  <si>
    <t>Rúrka tuhá kovová, závitová, uložená pevne 42mm</t>
  </si>
  <si>
    <t>345 655I304</t>
  </si>
  <si>
    <t>Rúrka el-inšt Fe tuhá 019916 : GSR 40 LA, so závitom, lakovaná, čierna</t>
  </si>
  <si>
    <t>21001-0245</t>
  </si>
  <si>
    <t>Rúrka pevne uložená 100/2-4mm</t>
  </si>
  <si>
    <t>345 655I306</t>
  </si>
  <si>
    <t>Rúrka el-inšt tuhá HDPE100 mm</t>
  </si>
  <si>
    <t>21090-1090</t>
  </si>
  <si>
    <t>Kábel 1kV pevne uložený AYKY 4x25</t>
  </si>
  <si>
    <t>341 410M100</t>
  </si>
  <si>
    <t>Kábel Al : 1-AYKY-J 4x25</t>
  </si>
  <si>
    <t>21010-0252</t>
  </si>
  <si>
    <t>Ukončenie káblov celoplastových smršť. záklopkou 4x16-25</t>
  </si>
  <si>
    <t>kus</t>
  </si>
  <si>
    <t>354 3506R03</t>
  </si>
  <si>
    <t>Teplom zmraštiteľná rozdeľovacia hlava 1kV : 502K033/S, 4x(4-35mm2)</t>
  </si>
  <si>
    <t>21010-0003</t>
  </si>
  <si>
    <t>Ukončenie vodiča v rozvádzači a zapojenie 10-16</t>
  </si>
  <si>
    <t>21019-0002</t>
  </si>
  <si>
    <t>Montáž rozvodnice do 50kg</t>
  </si>
  <si>
    <t>46027-00r1</t>
  </si>
  <si>
    <t>Montáž piliera pre elektromerový rozvádzač</t>
  </si>
  <si>
    <t>357 539H109</t>
  </si>
  <si>
    <t>Rozvodnica elektromerová ER 2.0 F403 - 16A P0, IP43/20 (P)</t>
  </si>
  <si>
    <t>46001-0011</t>
  </si>
  <si>
    <t>Vytýčenie trasy M21 NN vedenia v prehľadnom teréne</t>
  </si>
  <si>
    <t>km</t>
  </si>
  <si>
    <t>46020-0163</t>
  </si>
  <si>
    <t>Káblové ryhy šírky 35, hĺbky 80, zemina tr 3</t>
  </si>
  <si>
    <t>46042-0021</t>
  </si>
  <si>
    <t>Zriadenie káblového lôžka 35/5 cm, pieskom</t>
  </si>
  <si>
    <t>46049-0011</t>
  </si>
  <si>
    <t>Zakrytie káblov výstražnou fóliou PVC šírky 22cm</t>
  </si>
  <si>
    <t>283 2F0507</t>
  </si>
  <si>
    <t>Fólia výstražná Červená, šír.300, hr.0,075 mm - 84 30 60</t>
  </si>
  <si>
    <t>46056-0163</t>
  </si>
  <si>
    <t>Zásyp ryhy šírky 35, hĺbky 80, zemina tr 3</t>
  </si>
  <si>
    <t>46062-0013</t>
  </si>
  <si>
    <t>Provizórna úprava terénu, zemina tr 3</t>
  </si>
  <si>
    <t>46030-0203</t>
  </si>
  <si>
    <t>Pretlačovanie otvoru strojom do D 150mm</t>
  </si>
  <si>
    <t>21022-0001</t>
  </si>
  <si>
    <t>Vedenie uzemňovacie v zemi FeZn do 120mm2, vrátane svoriek</t>
  </si>
  <si>
    <t>354 9000A34</t>
  </si>
  <si>
    <t>Pásovina uzemňovacia FeZn 30x4</t>
  </si>
  <si>
    <t>21022-0302</t>
  </si>
  <si>
    <t>Svorka bleskozvodná nad 2 skrutky (SR02-3)</t>
  </si>
  <si>
    <t>354 9040A42</t>
  </si>
  <si>
    <t>Svorka SR 02, odbočná, spojovacia pre pásovinu 30x4</t>
  </si>
  <si>
    <t>354 9040A51</t>
  </si>
  <si>
    <t>Svorka SR 03, pre spojenie kruhových vodičov a pásoviny</t>
  </si>
  <si>
    <t>21022-0002</t>
  </si>
  <si>
    <t>Vedenie uzemňovacie na povrch FeZn D 8-10mm, vrátane svoriek</t>
  </si>
  <si>
    <t>354 9000A01</t>
  </si>
  <si>
    <t>Drôt uzemňovací, zvodový FeZn D10</t>
  </si>
  <si>
    <t>22178-0051-PM</t>
  </si>
  <si>
    <t>Prirážka pre podružný materiál</t>
  </si>
  <si>
    <t>%</t>
  </si>
  <si>
    <t>22178-0053</t>
  </si>
  <si>
    <t>Doprava</t>
  </si>
  <si>
    <t>22178-0055</t>
  </si>
  <si>
    <t>Pridružené výkony</t>
  </si>
  <si>
    <t>21329-1000</t>
  </si>
  <si>
    <t>Spracovanie východiskovej revízie a vypracovanie správy</t>
  </si>
  <si>
    <t>21999-vsd</t>
  </si>
  <si>
    <t>Elektromontáže, silnoprúd HZS D2</t>
  </si>
  <si>
    <t>SO 03.2 - Elektrická prípojka k ČS1</t>
  </si>
  <si>
    <t>Rozvodnica elektromerová ER 2.0 F403 - 32A P0, IP43/20 (P)</t>
  </si>
  <si>
    <t>SO 04 - Gravitačná kanalizácia</t>
  </si>
  <si>
    <t>SO 04.1 - Gravitačná kanalizácia Stoka B km 0,00 - 0,3275</t>
  </si>
  <si>
    <t>112101101.S</t>
  </si>
  <si>
    <t>Odstránenie listnatých stromov do priemeru 300 mm, motorovou pílou</t>
  </si>
  <si>
    <t>1702050665</t>
  </si>
  <si>
    <t>112201101.S</t>
  </si>
  <si>
    <t>Odstránenie pňov na vzdial. 50 m priemeru nad 100 do 300 mm</t>
  </si>
  <si>
    <t>533615150</t>
  </si>
  <si>
    <t>1879002690</t>
  </si>
  <si>
    <t>690111846</t>
  </si>
  <si>
    <t>301833188</t>
  </si>
  <si>
    <t>105524676</t>
  </si>
  <si>
    <t>119001422.S</t>
  </si>
  <si>
    <t>Dočasné zaistenie káblov a káblových tratí do 6 káblov</t>
  </si>
  <si>
    <t>362302681</t>
  </si>
  <si>
    <t>-1440580247</t>
  </si>
  <si>
    <t>120001101.S</t>
  </si>
  <si>
    <t>Príplatok k cenám výkopov za sťaženie výkopu v blízkosti podzemného vedenia alebo výbušnín</t>
  </si>
  <si>
    <t>108587508</t>
  </si>
  <si>
    <t>121101112.S</t>
  </si>
  <si>
    <t>Odstránenie ornice s premiestn. na hromady, so zložením na vzdialenosť do 100 m a do 1000 m3</t>
  </si>
  <si>
    <t>2057405923</t>
  </si>
  <si>
    <t>1412398588</t>
  </si>
  <si>
    <t>-372664946</t>
  </si>
  <si>
    <t>132201101.S</t>
  </si>
  <si>
    <t>Výkop ryhy do šírky 600 mm v horn.3 do 100 m3</t>
  </si>
  <si>
    <t>1248141753</t>
  </si>
  <si>
    <t>132201109.S</t>
  </si>
  <si>
    <t>Príplatok k cene za lepivosť pri hĺbení rýh šírky do 600 mm zapažených i nezapažených s urovnaním dna v hornine 3</t>
  </si>
  <si>
    <t>1116323512</t>
  </si>
  <si>
    <t>132201202.S</t>
  </si>
  <si>
    <t>Výkop ryhy šírky 600-2000mm horn.3 od 100 do 1000 m3</t>
  </si>
  <si>
    <t>1551150084</t>
  </si>
  <si>
    <t>-656075187</t>
  </si>
  <si>
    <t>613989396</t>
  </si>
  <si>
    <t>1643027608</t>
  </si>
  <si>
    <t>-910361343</t>
  </si>
  <si>
    <t>151101102.S</t>
  </si>
  <si>
    <t>Paženie a rozopretie stien rýh pre podzemné vedenie, príložné do 4 m</t>
  </si>
  <si>
    <t>2135487652</t>
  </si>
  <si>
    <t>1916930855</t>
  </si>
  <si>
    <t>151101112.S</t>
  </si>
  <si>
    <t>Odstránenie paženia rýh pre podzemné vedenie, príložné hĺbky do 4 m</t>
  </si>
  <si>
    <t>1084711486</t>
  </si>
  <si>
    <t>162301161.S</t>
  </si>
  <si>
    <t>Vodorovné premiestnenie výkopku po nespevnenej ceste z horniny tr.1-4, nad 1000 do 10000 m3 na vzdialenosť nad 50 do 500 m</t>
  </si>
  <si>
    <t>-963832714</t>
  </si>
  <si>
    <t>162401411.S</t>
  </si>
  <si>
    <t>Vodorovné premiestnenie konárov stromov nad 100 do 300 mm do 3000 m</t>
  </si>
  <si>
    <t>-1234259560</t>
  </si>
  <si>
    <t>17541300</t>
  </si>
  <si>
    <t>162601411.S</t>
  </si>
  <si>
    <t>Vodorovné premiestnenie pňov nad 100 do 300 mm do 3000 m</t>
  </si>
  <si>
    <t>-711089994</t>
  </si>
  <si>
    <t>1744463685</t>
  </si>
  <si>
    <t>167101102.S</t>
  </si>
  <si>
    <t>Nakladanie neuľahnutého výkopku z hornín tr.1-4 nad 100 do 1000 m3</t>
  </si>
  <si>
    <t>-1145228216</t>
  </si>
  <si>
    <t>-1784477134</t>
  </si>
  <si>
    <t>-1789833461</t>
  </si>
  <si>
    <t>-15518674</t>
  </si>
  <si>
    <t>583410001200.S</t>
  </si>
  <si>
    <t>1312080388</t>
  </si>
  <si>
    <t>617301862</t>
  </si>
  <si>
    <t>73784828</t>
  </si>
  <si>
    <t>-141223353</t>
  </si>
  <si>
    <t>1393774651</t>
  </si>
  <si>
    <t>-1549080216</t>
  </si>
  <si>
    <t>592240009000.S</t>
  </si>
  <si>
    <t>Betónový roznášací prstenec hr.150 mm pre revízne šachty DN 600</t>
  </si>
  <si>
    <t>-1459854651</t>
  </si>
  <si>
    <t>1800375783</t>
  </si>
  <si>
    <t>-1183646292</t>
  </si>
  <si>
    <t>871324024.S</t>
  </si>
  <si>
    <t>Montáž kanalizačného PP potrubia hladkého plnostenného SN 12 DN 150</t>
  </si>
  <si>
    <t>-1662886465</t>
  </si>
  <si>
    <t>286140003100.S</t>
  </si>
  <si>
    <t>Rúra hladká PP pre gravitačnú kanalizáciu D 160, SN 12, dĺ. 6 m</t>
  </si>
  <si>
    <t>1892332267</t>
  </si>
  <si>
    <t>871374030.S</t>
  </si>
  <si>
    <t>Montáž kanalizačného PP potrubia hladkého plnostenného SN 12 DN 300</t>
  </si>
  <si>
    <t>1373795689</t>
  </si>
  <si>
    <t>286140004000.S</t>
  </si>
  <si>
    <t>Rúra hladká PP pre gravitačnú kanalizáciu D 315, SN 12, dĺ. 6 m</t>
  </si>
  <si>
    <t>1287693793</t>
  </si>
  <si>
    <t>877324004.S</t>
  </si>
  <si>
    <t>Montáž kanalizačného PP kolena DN 150</t>
  </si>
  <si>
    <t>-1536932687</t>
  </si>
  <si>
    <t>286540071200.S</t>
  </si>
  <si>
    <t>Koleno PP SN 12, DN 160x15°,30°,45° hladké pre gravitačnú kanalizáciu</t>
  </si>
  <si>
    <t>-839681809</t>
  </si>
  <si>
    <t>877324076.S</t>
  </si>
  <si>
    <t>Montáž kanalizačnej PP zátky DN 150</t>
  </si>
  <si>
    <t>1823967159</t>
  </si>
  <si>
    <t>286510012500.S</t>
  </si>
  <si>
    <t>Zátka vnútorná PP SN 12, DN 160 hladká pre gravitačnú kanalizáciu</t>
  </si>
  <si>
    <t>-128769761</t>
  </si>
  <si>
    <t>877324102.S</t>
  </si>
  <si>
    <t>Montáž kanalizačnej PP presuvky DN 150</t>
  </si>
  <si>
    <t>-1000223545</t>
  </si>
  <si>
    <t>286540152900.S</t>
  </si>
  <si>
    <t>Presuvka PP, DN 160 hladká pre gravitačnú kanalizáciu</t>
  </si>
  <si>
    <t>1212480351</t>
  </si>
  <si>
    <t>877374010.S</t>
  </si>
  <si>
    <t>Montáž kanalizačného PP kolena DN 300</t>
  </si>
  <si>
    <t>-1302440749</t>
  </si>
  <si>
    <t>286520003400.S</t>
  </si>
  <si>
    <t>Koleno PVC, DN 300x15°, 30° pre hladký, kanalizačný, gravitačný systém</t>
  </si>
  <si>
    <t>1361836636</t>
  </si>
  <si>
    <t>877374034.S</t>
  </si>
  <si>
    <t>Montáž kanalizačnej PP odbočky DN 300</t>
  </si>
  <si>
    <t>-448531636</t>
  </si>
  <si>
    <t>286540118700.S</t>
  </si>
  <si>
    <t>Odbočka 45° PP, DN 315/160 hladká pre gravitačnú kanalizáciu</t>
  </si>
  <si>
    <t>396703457</t>
  </si>
  <si>
    <t>877374108.S</t>
  </si>
  <si>
    <t>Montáž kanalizačnej PP presuvky DN 300</t>
  </si>
  <si>
    <t>498169084</t>
  </si>
  <si>
    <t>286540153200.S</t>
  </si>
  <si>
    <t>Presuvka PP, DN 315 hladká pre gravitačnú kanalizáciu</t>
  </si>
  <si>
    <t>1528712653</t>
  </si>
  <si>
    <t>892311000.S</t>
  </si>
  <si>
    <t>Skúška tesnosti kanalizácie DN 150 mm</t>
  </si>
  <si>
    <t>-631968809</t>
  </si>
  <si>
    <t>892371000.S</t>
  </si>
  <si>
    <t>Skúška tesnosti kanalizácie DN 300 mm</t>
  </si>
  <si>
    <t>-1507539225</t>
  </si>
  <si>
    <t>Zabezpečenie koncov kanalizačného potrubia pri skúškach DN do 300</t>
  </si>
  <si>
    <t>1060164296</t>
  </si>
  <si>
    <t>894118001.S</t>
  </si>
  <si>
    <t>Príplatok za každých ďalších 600 mm výšky vstupu šachty</t>
  </si>
  <si>
    <t>-1020185424</t>
  </si>
  <si>
    <t>894431133.S</t>
  </si>
  <si>
    <t>Montáž revíznej šachty z PVC, DN 400/160 (DN šachty/DN potr. ved.), tlak 12,5 t, hĺ. 1400 do 1700mm</t>
  </si>
  <si>
    <t>-1443667949</t>
  </si>
  <si>
    <t>286610001700.S</t>
  </si>
  <si>
    <t>Priebežné dno DN 400, vtok/výtok DN 160, pre PP revízne šachty na PVC hladkú kanalizáciu s predĺžením</t>
  </si>
  <si>
    <t>-960925851</t>
  </si>
  <si>
    <t>286610027000.S</t>
  </si>
  <si>
    <t>Predĺženie DN 400, dĺžka 1,5 m, hladka rúra PVC, pre PP revízne šachty</t>
  </si>
  <si>
    <t>2067879472</t>
  </si>
  <si>
    <t>286620000600.S</t>
  </si>
  <si>
    <t>Plastový PP poklop tr. zaťaženia A15, D 425 mm</t>
  </si>
  <si>
    <t>188252874</t>
  </si>
  <si>
    <t>894810015.S</t>
  </si>
  <si>
    <t>Montáž PP revíznej kanalizačnej šachty, priemeru 1000 mm, výška šachty 2,5 m, s roznášacím prstencom a poklopom</t>
  </si>
  <si>
    <t>1789838462</t>
  </si>
  <si>
    <t>286610041100.S</t>
  </si>
  <si>
    <t>Šachtové dno prietočné DN 315x0°-90° s výkyvom, ku kanalizačnej revíznej vlnovcovej šachte 1000 mm, pre hladké potrubia, PP</t>
  </si>
  <si>
    <t>-859076070</t>
  </si>
  <si>
    <t>286610045201.S</t>
  </si>
  <si>
    <t>Vlnovcová šachtová skrúž kanalizačná  DN 1000 mm, výška 500 mm, PP</t>
  </si>
  <si>
    <t>-2053561524</t>
  </si>
  <si>
    <t>286610045202.S</t>
  </si>
  <si>
    <t>Vlnovcová šachtová skrúž kanalizačná SN 1000 mm, dĺžka 250 mm, PP</t>
  </si>
  <si>
    <t>601637584</t>
  </si>
  <si>
    <t>286610046100.S</t>
  </si>
  <si>
    <t>Prechodový kónus 600/1000 mm ku kanalizačnej revíznej šachte 1000 mm, PP</t>
  </si>
  <si>
    <t>1910917322</t>
  </si>
  <si>
    <t>286710036000.S</t>
  </si>
  <si>
    <t>Gumové tesnenie šachtovej rúry 1000 mm ku kanalizačnej revíznej šachte 1000 mm</t>
  </si>
  <si>
    <t>-211397858</t>
  </si>
  <si>
    <t>-1490492223</t>
  </si>
  <si>
    <t>552410002300.S</t>
  </si>
  <si>
    <t>Poklop liatinový D400 priemer 600 mm</t>
  </si>
  <si>
    <t>-495187292</t>
  </si>
  <si>
    <t>899912106.S</t>
  </si>
  <si>
    <t>Montáž oceľových chráničiek D 426x10</t>
  </si>
  <si>
    <t>-1094939534</t>
  </si>
  <si>
    <t>143110000300.S</t>
  </si>
  <si>
    <t>Rúra oceľová pozdĺžne alebo špirálovite zváraná d 406 mm, hr. steny 6,3 mm, ozn. 11 373.0 (EN S235JRG1)</t>
  </si>
  <si>
    <t>-1281158243</t>
  </si>
  <si>
    <t>-43963921</t>
  </si>
  <si>
    <t>767911130.S</t>
  </si>
  <si>
    <t>Spätná montáž pôvodného oplotenia strojového pletiva, s výškou nad 1,6 m</t>
  </si>
  <si>
    <t>-1339449215</t>
  </si>
  <si>
    <t>767914830.S</t>
  </si>
  <si>
    <t>Demontáž oplotenia na oceľové stĺpiky, výšky nad 1 do 2 m,  -0,00900t</t>
  </si>
  <si>
    <t>-554641738</t>
  </si>
  <si>
    <t>230200125.S</t>
  </si>
  <si>
    <t>Nasunutie potrubnej sekcie do oceľovej chráničky DN 400</t>
  </si>
  <si>
    <t>-1272022584</t>
  </si>
  <si>
    <t>769021571.1.S</t>
  </si>
  <si>
    <t>Montáž manžety pre potrubné systémy priemeru 315-406 mm</t>
  </si>
  <si>
    <t>-1566494411</t>
  </si>
  <si>
    <t>429850030499.S</t>
  </si>
  <si>
    <t>Manžeta pružná prechodová d315/406mm</t>
  </si>
  <si>
    <t>-2054178528</t>
  </si>
  <si>
    <t>899912135.S</t>
  </si>
  <si>
    <t>Montáž kĺznej dištančnej objímky montovanej  na potrubie DN 300</t>
  </si>
  <si>
    <t>1291247597</t>
  </si>
  <si>
    <t>42985009PC.01.S</t>
  </si>
  <si>
    <t>Kĺzne dištančné objímky RACI M 36, typ M výška 36mm, vonkajší priemer rúry 315-400mm</t>
  </si>
  <si>
    <t>96070679</t>
  </si>
  <si>
    <t>PS 01 - Technologické vybavenie ČS</t>
  </si>
  <si>
    <t xml:space="preserve">PS 01.1 - Technologické vybavenie, Elektrotecnická časť a Telemetria PČS </t>
  </si>
  <si>
    <t xml:space="preserve">    21-M - Elektromontáže</t>
  </si>
  <si>
    <t xml:space="preserve">    22-M - Montáže oznam. a zabezp. zariadení</t>
  </si>
  <si>
    <t xml:space="preserve">    35-M - Montáž čerpadiel, kompresorov a vodohospodárskych zariadení</t>
  </si>
  <si>
    <t xml:space="preserve">    36-M - Montáž prevádzkových, meracích a regulačných zariadení</t>
  </si>
  <si>
    <t xml:space="preserve">    V - Riadiaci systém</t>
  </si>
  <si>
    <t xml:space="preserve">    46-M - Zemné práce pri extr.mont.prácach</t>
  </si>
  <si>
    <t>HZS - Hodinové zúčtovacie sadzby</t>
  </si>
  <si>
    <t>OST - Ostatné</t>
  </si>
  <si>
    <t>85724PC.01.S</t>
  </si>
  <si>
    <t>Montáž rúrových dielov z nerezu DN 50-150mm</t>
  </si>
  <si>
    <t>-78733216</t>
  </si>
  <si>
    <t>55252002PC.01.S</t>
  </si>
  <si>
    <t>Potrubie z nerezu DN 100, dĺ. 1000mm</t>
  </si>
  <si>
    <t>1942982839</t>
  </si>
  <si>
    <t>55252002PC.02.S</t>
  </si>
  <si>
    <t>Tvarovka koleno 90° navarovacie z nerezu DN 100mm</t>
  </si>
  <si>
    <t>786380410</t>
  </si>
  <si>
    <t>55252004PC.03.S</t>
  </si>
  <si>
    <t>Tvarovka T-kus navarovacia z nerezu DN 100/100</t>
  </si>
  <si>
    <t>1894023994</t>
  </si>
  <si>
    <t>24599000PC.04.S</t>
  </si>
  <si>
    <t xml:space="preserve">Tvarovka T-kus navarovacia z nerezu DN 100/50 </t>
  </si>
  <si>
    <t>470735472</t>
  </si>
  <si>
    <t>42282000PC.05.S</t>
  </si>
  <si>
    <t>Tvaroivka F-kus s prírubou z nerezu DN 100mm</t>
  </si>
  <si>
    <t>2093358246</t>
  </si>
  <si>
    <t>55181000PC.06.S</t>
  </si>
  <si>
    <t>Tvarovka F-kus z nerezu DN 150mm</t>
  </si>
  <si>
    <t>-541747587</t>
  </si>
  <si>
    <t>55252004PC.07.S</t>
  </si>
  <si>
    <t>Tvarovka sacie potrubie z nerezu DN 150mm so skosením</t>
  </si>
  <si>
    <t>-1278946694</t>
  </si>
  <si>
    <t>42221000PC.08.S</t>
  </si>
  <si>
    <t xml:space="preserve">Tvarovka redukcia nesúosá navarovacia 150/100 z nerezu </t>
  </si>
  <si>
    <t>-1235408759</t>
  </si>
  <si>
    <t>42221000PC.09.S</t>
  </si>
  <si>
    <t>Tvarovka redukcia súosá navarovacia 100/80 z nerezu</t>
  </si>
  <si>
    <t>224215863</t>
  </si>
  <si>
    <t>55252002PC.10.S</t>
  </si>
  <si>
    <t xml:space="preserve">Tvarovka redukcia súosá navarovacia 150/100 z nerezu </t>
  </si>
  <si>
    <t>-1534376185</t>
  </si>
  <si>
    <t>76716PC.17</t>
  </si>
  <si>
    <t>Príruba privarovacia plochá z ocele tr. 17 (z nerezu) DN 80-150 PN 10, vrátane všetkého potrebného materiálu a vybavenia na montáž, vrátane kompletnej montáže</t>
  </si>
  <si>
    <t>-2106777402</t>
  </si>
  <si>
    <t>76717PC.18</t>
  </si>
  <si>
    <t>Ploché tesnenie pre prírubu  DN 80-150 PN 10, vrátane všetkého potrebného materiálu a vybavenia na montáž, vrátane kompletnej montáže</t>
  </si>
  <si>
    <t>1711761560</t>
  </si>
  <si>
    <t>76718PC.19</t>
  </si>
  <si>
    <t>Prírubový spoj - nerezové skrutky, matice, podložky - pre spoj DN 80-150, PN 10, vrátane všetkého potrebného materiálu a vybavenia na montáž, vrátane kompletnej montáže</t>
  </si>
  <si>
    <t>1145212823</t>
  </si>
  <si>
    <t>85724PC.02.S</t>
  </si>
  <si>
    <t>Montáž armatúr prírubových DN 50-150mm</t>
  </si>
  <si>
    <t>1550443771</t>
  </si>
  <si>
    <t>55252002PC.13.S</t>
  </si>
  <si>
    <t>Nožový posúvač DN 150mm, PN16</t>
  </si>
  <si>
    <t>-617585302</t>
  </si>
  <si>
    <t>55252002PC.14.S</t>
  </si>
  <si>
    <t>Guľová spätná klapka DN 100mm, PN16</t>
  </si>
  <si>
    <t>-61767229</t>
  </si>
  <si>
    <t>55252002PC.15.S</t>
  </si>
  <si>
    <t>Nožový posúvač DN 100mm, PN16</t>
  </si>
  <si>
    <t>-1630022452</t>
  </si>
  <si>
    <t>55252002PC.16.S</t>
  </si>
  <si>
    <t>Montážna vložka DN 100mm, PN16</t>
  </si>
  <si>
    <t>-1865203697</t>
  </si>
  <si>
    <t>55252002PC.17.S</t>
  </si>
  <si>
    <t>Indukčný prietokomer DN 100mm, PN16</t>
  </si>
  <si>
    <t>1490593571</t>
  </si>
  <si>
    <t>55252002PC.18.S</t>
  </si>
  <si>
    <t>Nožový posúvač DN 50mm, PN16</t>
  </si>
  <si>
    <t>1068912242</t>
  </si>
  <si>
    <t>55252002PC.19.S</t>
  </si>
  <si>
    <t>Odvzdušňovací ventil DN 50mm, PN10</t>
  </si>
  <si>
    <t>1941482593</t>
  </si>
  <si>
    <t>1534199875</t>
  </si>
  <si>
    <t>943955141.S</t>
  </si>
  <si>
    <t>Montáž lešeňovej podlahy  šachte s plochou do 6 m2 s priečnikmi alebo pozdľžnikmi</t>
  </si>
  <si>
    <t>182794813</t>
  </si>
  <si>
    <t>943955841.S</t>
  </si>
  <si>
    <t>Demontáž lešeňovej podlahy šachte s plochou do 6 m2 s priečnikmi alebo pozdľžnikmi</t>
  </si>
  <si>
    <t>-334003095</t>
  </si>
  <si>
    <t>1890343463</t>
  </si>
  <si>
    <t>-245278925</t>
  </si>
  <si>
    <t>76783410PC.05.S</t>
  </si>
  <si>
    <t xml:space="preserve">Dodávka a montáž hrablicového koša </t>
  </si>
  <si>
    <t>56344613</t>
  </si>
  <si>
    <t>76706PC.06.S</t>
  </si>
  <si>
    <t>Vyťahovací hrablicový kôš z nerezu (z ocele triedy 17) 800x460x455 mm</t>
  </si>
  <si>
    <t>-777212616</t>
  </si>
  <si>
    <t>767871119.S</t>
  </si>
  <si>
    <t>Dodávka a montáž konštrukcií strojných zdvíhacích zariadení do 100 kg</t>
  </si>
  <si>
    <t>359716164</t>
  </si>
  <si>
    <t>76708PC.08.S</t>
  </si>
  <si>
    <t>Zdvihacie otočné zariadenie s pätkou z antikoroznej ocele, nosnosti min. 100 kg - kompletný, vrátane podstavca pre žeriav, ložiska, lanka, navijáku a kotviacih prvkov</t>
  </si>
  <si>
    <t>-1128286728</t>
  </si>
  <si>
    <t>767995104.S</t>
  </si>
  <si>
    <t>Montáž ostatných atypických kovových stavebných doplnkových konštrukcií nad 20 do 50 kg - prislušenstvo mechanické PČS</t>
  </si>
  <si>
    <t>196498396</t>
  </si>
  <si>
    <t>76701PC.01</t>
  </si>
  <si>
    <t>Vodiaca tyč 2"; L=5 m (2 kusy pre hrablicový kôš)</t>
  </si>
  <si>
    <t>-824262606</t>
  </si>
  <si>
    <t>76702PC.02</t>
  </si>
  <si>
    <t>Horný a dolný držiak vodiacich tyčí 2" - antikorózna oceľ AISI 316</t>
  </si>
  <si>
    <t>1638238445</t>
  </si>
  <si>
    <t>76703PC.03</t>
  </si>
  <si>
    <t>Oko pre Pump Lift (štandard) - 1.2 t</t>
  </si>
  <si>
    <t>1211077486</t>
  </si>
  <si>
    <t>76704PC.04</t>
  </si>
  <si>
    <t>Reťaz pre Pump Lift (štandard) 1.2 t</t>
  </si>
  <si>
    <t>-2024491598</t>
  </si>
  <si>
    <t xml:space="preserve"> 7605PC.05</t>
  </si>
  <si>
    <t>Pomocný nerezový materiál</t>
  </si>
  <si>
    <t>-1198992935</t>
  </si>
  <si>
    <t>-1775285880</t>
  </si>
  <si>
    <t>21-M</t>
  </si>
  <si>
    <t>Elektromontáže</t>
  </si>
  <si>
    <t>210010149.S</t>
  </si>
  <si>
    <t>Rúrka ohybná elektroinštalačná z HDPE, D 40 uložená pevne</t>
  </si>
  <si>
    <t>-180147261</t>
  </si>
  <si>
    <t>345710005500.S</t>
  </si>
  <si>
    <t>Rúrka ohybná 09040 dvojplášťová korugovaná z HDPE, bezhalogénová, D 40 mm</t>
  </si>
  <si>
    <t>-574342075</t>
  </si>
  <si>
    <t>210010351.S</t>
  </si>
  <si>
    <t>Krabicová rozvodka z lisovaného izolantu vrátane ukončenia káblov a zapojenia vodičov typ 6455-11 do 4 m</t>
  </si>
  <si>
    <t>-72485573</t>
  </si>
  <si>
    <t>345410013000.S</t>
  </si>
  <si>
    <t>Krabica rozvodná PVC na stenu 6455-11, IP 66</t>
  </si>
  <si>
    <t>2055298541</t>
  </si>
  <si>
    <t>210010582.S</t>
  </si>
  <si>
    <t>Rúrka tuhá elektroinštalačná z PVC, D 20 uložená pevne</t>
  </si>
  <si>
    <t>1526480832</t>
  </si>
  <si>
    <t>345710000740.S</t>
  </si>
  <si>
    <t>Rúrka tuhá hrdlovaná 4020 so strednou mechanickou odolnosťou z PVC, samozhášavá, D 20 mm</t>
  </si>
  <si>
    <t>1345019987</t>
  </si>
  <si>
    <t>345710020015.S</t>
  </si>
  <si>
    <t>Spojka 0220 z PVC pra tuhé elektroinštal. rúrky, samozhášavé, D 20 mm</t>
  </si>
  <si>
    <t>-1923343625</t>
  </si>
  <si>
    <t>345710038512.S</t>
  </si>
  <si>
    <t>Príchytka 5320 z PVC pre tuhé elektroinštal. rúrky D 20 mm, samozhášavé</t>
  </si>
  <si>
    <t>1159280659</t>
  </si>
  <si>
    <t>210010584.S</t>
  </si>
  <si>
    <t>Rúrka tuhá elektroinštalačná z PVC, D 32 uložená pevne</t>
  </si>
  <si>
    <t>-592708886</t>
  </si>
  <si>
    <t>345710000750.S</t>
  </si>
  <si>
    <t>Rúrka tuhá hrdlovaná 4032 so strednou mechanickou odolnosťou z PVC, samozhášavá, D 32 mm</t>
  </si>
  <si>
    <t>-2020226545</t>
  </si>
  <si>
    <t>345710020040.S</t>
  </si>
  <si>
    <t>Spojka 0232 z PVC pra tuhé elektroinštal. rúrky, samozhášavé, D 32 mm</t>
  </si>
  <si>
    <t>-924940844</t>
  </si>
  <si>
    <t>345710038530.S</t>
  </si>
  <si>
    <t>Príchytka 5332 z PVC pre tuhé elektroinštal. rúrky D 32 mm, samozhášavé</t>
  </si>
  <si>
    <t>-1410427644</t>
  </si>
  <si>
    <t>210011310.S</t>
  </si>
  <si>
    <t>Osadenie polyamidovej príchytky (hmoždinky) HM 8 do tvrdého kameňa, jednoduchého betónu a železobetónu</t>
  </si>
  <si>
    <t>970603450</t>
  </si>
  <si>
    <t>311310002800.S</t>
  </si>
  <si>
    <t>Hmoždinka klasická, sivá, M 8x40 mm</t>
  </si>
  <si>
    <t>231508282</t>
  </si>
  <si>
    <t>210020309.S</t>
  </si>
  <si>
    <t>Káblový žľab - káblový nosný systém, pozink., vrátane príslušenstva, 250/50 mm vrátane veka a podpery</t>
  </si>
  <si>
    <t>169943956</t>
  </si>
  <si>
    <t>345750008900.S</t>
  </si>
  <si>
    <t>Žľab káblový, šxv 250x50 mm, z pozinkovanej ocele</t>
  </si>
  <si>
    <t>779442517</t>
  </si>
  <si>
    <t>345750011800.S</t>
  </si>
  <si>
    <t>Kryt pre káblový žľab šírky 250 mm, z pozinkovanej ocele</t>
  </si>
  <si>
    <t>-1498893027</t>
  </si>
  <si>
    <t>345750012800.S</t>
  </si>
  <si>
    <t>Koleno 90° pre káblový žľab šxv 250x50 mm, z pozinkovanej ocele</t>
  </si>
  <si>
    <t>-1961535531</t>
  </si>
  <si>
    <t>345750026400.S</t>
  </si>
  <si>
    <t>Kryt kolena 90° pre káblový žľab šírky 250 mm, z pozinkovanej ocele</t>
  </si>
  <si>
    <t>1910799654</t>
  </si>
  <si>
    <t>345750043200.S</t>
  </si>
  <si>
    <t>Nosník pre káblový žľab šírky 250 mm, z pozinkovanej ocele</t>
  </si>
  <si>
    <t>1995480847</t>
  </si>
  <si>
    <t>345750051200.S</t>
  </si>
  <si>
    <t>Zakončenie káblového žľabu šxv 250x50 mm, z pozinkovanej ocele</t>
  </si>
  <si>
    <t>-152361696</t>
  </si>
  <si>
    <t>345750054200.S</t>
  </si>
  <si>
    <t>Upínka krytu pre káblový žľab</t>
  </si>
  <si>
    <t>-1466115055</t>
  </si>
  <si>
    <t>345750054300.S</t>
  </si>
  <si>
    <t>Spojovacia sada pre káblový žlab, M8</t>
  </si>
  <si>
    <t>súb.</t>
  </si>
  <si>
    <t>-1258553194</t>
  </si>
  <si>
    <t>210100001</t>
  </si>
  <si>
    <t>Ukončenie vodičov v rozvádzač. vrátane zapojenia a vodičovej koncovky do 2.5 mm2</t>
  </si>
  <si>
    <t>-791717231</t>
  </si>
  <si>
    <t>210100003</t>
  </si>
  <si>
    <t>Ukončenie vodičov v rozvádzač. vrátane zapojenia a vodičovej koncovky do 16 mm2</t>
  </si>
  <si>
    <t>-8155056</t>
  </si>
  <si>
    <t>210100004</t>
  </si>
  <si>
    <t>Ukončenie vodičov v rozvádzač. vrátane zapojenia a vodičovej koncovky do 25 mm2</t>
  </si>
  <si>
    <t>-1271846912</t>
  </si>
  <si>
    <t>210110102</t>
  </si>
  <si>
    <t>Spínač koncový (dverový) vrátane zapojenia</t>
  </si>
  <si>
    <t>-1372630672</t>
  </si>
  <si>
    <t>3450224000</t>
  </si>
  <si>
    <t>Dverný spínač pre osadenie v šachte ČS, rozpínací kontakt, IP65</t>
  </si>
  <si>
    <t>-224270158</t>
  </si>
  <si>
    <t>210190003</t>
  </si>
  <si>
    <t>Montáž vonkajšej rozvodnice do váhy 100 kg</t>
  </si>
  <si>
    <t>953554201</t>
  </si>
  <si>
    <t>3411205798</t>
  </si>
  <si>
    <t>Rozvádzač R-ČS - komplet dodávka rozvádzača s náplňou a parametrami a v zmysle dokumentácie, krytie min. IP54, vrátane osvedčenia avýrobnej dokumentácie, frekvenčné meniče a riadiaci systém sú rozpočtované zvlášť</t>
  </si>
  <si>
    <t>-759506692</t>
  </si>
  <si>
    <t>210191012.S</t>
  </si>
  <si>
    <t>Montáž rozvádzača</t>
  </si>
  <si>
    <t>1587313081</t>
  </si>
  <si>
    <t>38318000PC.01.S</t>
  </si>
  <si>
    <t>Rozvádzač nástenný vxšxh 1200x800x400 mm</t>
  </si>
  <si>
    <t>906467452</t>
  </si>
  <si>
    <t>38318000PC.02.S</t>
  </si>
  <si>
    <t>Príslušenstvo Riadiaca jednotka vrátane frekvenčných meničov, sínusových filtrov, zvukového alarmu a kontrolky poruchy systému</t>
  </si>
  <si>
    <t>2103768082</t>
  </si>
  <si>
    <t>210201345.S</t>
  </si>
  <si>
    <t>Zapojenie svietidla IP66, LED, priemyselné stropného - nástenného</t>
  </si>
  <si>
    <t>335899891</t>
  </si>
  <si>
    <t>348320001101.S</t>
  </si>
  <si>
    <t>Svietidlo A - LED priemyselné prisadené na stenu/strop, elektronický predradník, LED 1x68W, min 7500lm, CRI = 80, 4000K, AC 230V/50Hz, min.IP44</t>
  </si>
  <si>
    <t>1579241458</t>
  </si>
  <si>
    <t>210220020.S</t>
  </si>
  <si>
    <t>Uzemňovacie vedenie v zemi FeZn do 120 mm2 vrátane izolácie spojov</t>
  </si>
  <si>
    <t>1452399987</t>
  </si>
  <si>
    <t>354410058800.S</t>
  </si>
  <si>
    <t>Pásovina uzemňovacia FeZn 30 x 4 mm</t>
  </si>
  <si>
    <t>-1007378490</t>
  </si>
  <si>
    <t>210220021.S</t>
  </si>
  <si>
    <t>Uzemňovacie vedenie v zemi FeZn vrátane izolácie spojov O 10 mm</t>
  </si>
  <si>
    <t>1167452263</t>
  </si>
  <si>
    <t>354410054800.S</t>
  </si>
  <si>
    <t>Drôt bleskozvodový FeZn, d 10 mm</t>
  </si>
  <si>
    <t>986797340</t>
  </si>
  <si>
    <t>210220031.S</t>
  </si>
  <si>
    <t>Ekvipotenciálna svorkovnica EPS 2 v krabici KO 125 E</t>
  </si>
  <si>
    <t>-1302803419</t>
  </si>
  <si>
    <t>345410000400.S</t>
  </si>
  <si>
    <t>Krabica odbočná z PVC s viečkom pod omietku KO 125 E</t>
  </si>
  <si>
    <t>2089562778</t>
  </si>
  <si>
    <t>345610005100.S</t>
  </si>
  <si>
    <t>Svorkovnica ekvipotencionálna EPS 2, z PP</t>
  </si>
  <si>
    <t>-977819077</t>
  </si>
  <si>
    <t>210220040</t>
  </si>
  <si>
    <t>Svorka na potrubie "BERNARD" vrátane pásika Cu</t>
  </si>
  <si>
    <t>-902664785</t>
  </si>
  <si>
    <t>3544247905</t>
  </si>
  <si>
    <t>Pásiková svorka zemniaca "Bernard", bleskozvodný a uzemňovací materiál</t>
  </si>
  <si>
    <t>682630045</t>
  </si>
  <si>
    <t>3544247910</t>
  </si>
  <si>
    <t>Páska CU k svorke "Bernard", dĺžka 0,5m</t>
  </si>
  <si>
    <t>942024816</t>
  </si>
  <si>
    <t>210220050.S</t>
  </si>
  <si>
    <t>Označenie zvodov číselnými štítkami</t>
  </si>
  <si>
    <t>1530390684</t>
  </si>
  <si>
    <t>354410064600.S</t>
  </si>
  <si>
    <t>Štítok výstražný nerezový na zvody</t>
  </si>
  <si>
    <t>1514753743</t>
  </si>
  <si>
    <t>354410064800.S</t>
  </si>
  <si>
    <t>Štítok orientačný nerezový na zvody 1</t>
  </si>
  <si>
    <t>-1185165813</t>
  </si>
  <si>
    <t>354410064900.S</t>
  </si>
  <si>
    <t>Štítok orientačný nerezový na zvody 2</t>
  </si>
  <si>
    <t>-554932906</t>
  </si>
  <si>
    <t>210220101.S</t>
  </si>
  <si>
    <t>Podpery vedenia FeZn na plochú strechu PV21</t>
  </si>
  <si>
    <t>2008806049</t>
  </si>
  <si>
    <t>354410034800.S</t>
  </si>
  <si>
    <t>Podpera vedenia FeZn na ploché strechy označenie PV 21 oceľ</t>
  </si>
  <si>
    <t>-723864606</t>
  </si>
  <si>
    <t>354410034900.S</t>
  </si>
  <si>
    <t>Podložka plastová k podpere vedenia FeZn označenie podložka k PV 21</t>
  </si>
  <si>
    <t>1657106582</t>
  </si>
  <si>
    <t>210220104.S</t>
  </si>
  <si>
    <t>Podpery vedenia FeZn na plechové strechy PV23, PV24</t>
  </si>
  <si>
    <t>-1340625246</t>
  </si>
  <si>
    <t>354410037300.S</t>
  </si>
  <si>
    <t>Podpera vedenia FeZn na plechové strechy označenie PV 23</t>
  </si>
  <si>
    <t>-1522440059</t>
  </si>
  <si>
    <t>354410067000.S</t>
  </si>
  <si>
    <t>Tesniaci set</t>
  </si>
  <si>
    <t>497424745</t>
  </si>
  <si>
    <t>210220241.S</t>
  </si>
  <si>
    <t>Svorka FeZn krížová SK a diagonálna krížová DKS</t>
  </si>
  <si>
    <t>472167170</t>
  </si>
  <si>
    <t>354410002500.S</t>
  </si>
  <si>
    <t>Svorka FeZn krížová označenie SK</t>
  </si>
  <si>
    <t>-1274969460</t>
  </si>
  <si>
    <t>210220243.S</t>
  </si>
  <si>
    <t>Svorka FeZn spojovacia SS</t>
  </si>
  <si>
    <t>1319825586</t>
  </si>
  <si>
    <t>354410003400.S</t>
  </si>
  <si>
    <t>Svorka FeZn spojovacia označenie SS 2 skrutky s príložkou</t>
  </si>
  <si>
    <t>-227326375</t>
  </si>
  <si>
    <t>210220245</t>
  </si>
  <si>
    <t>Svorka FeZn pripojovacia SP</t>
  </si>
  <si>
    <t>2061590311</t>
  </si>
  <si>
    <t>3544219850</t>
  </si>
  <si>
    <t>Svorka pripojovacia pre spojenie kovových súčiastok ocelová žiarovo zinkovaná označenie SP 1</t>
  </si>
  <si>
    <t>324042128</t>
  </si>
  <si>
    <t>210220246.S</t>
  </si>
  <si>
    <t>Svorka FeZn na odkvapový žľab SO</t>
  </si>
  <si>
    <t>-404273806</t>
  </si>
  <si>
    <t>354410004200.S</t>
  </si>
  <si>
    <t>Svorka FeZn odkvapová označenie SO</t>
  </si>
  <si>
    <t>1927635724</t>
  </si>
  <si>
    <t>210220247.S</t>
  </si>
  <si>
    <t>Svorka FeZn skúšobná SZ</t>
  </si>
  <si>
    <t>839509857</t>
  </si>
  <si>
    <t>354410004300.S</t>
  </si>
  <si>
    <t>Svorka FeZn skúšobná označenie SZ</t>
  </si>
  <si>
    <t>-1076020812</t>
  </si>
  <si>
    <t>210220250</t>
  </si>
  <si>
    <t>Svorka FeZn univerzálna SU, SU A-B</t>
  </si>
  <si>
    <t>1926986338</t>
  </si>
  <si>
    <t>3544220750</t>
  </si>
  <si>
    <t>Svorka univerzálna ocelová žiarovo zinkovaná označenie SU</t>
  </si>
  <si>
    <t>855024086</t>
  </si>
  <si>
    <t>210220252.S</t>
  </si>
  <si>
    <t>Svorka FeZn odbočovacia spojovacia SR 01, SR 02 (pásovina do 120 mm2)</t>
  </si>
  <si>
    <t>1281373074</t>
  </si>
  <si>
    <t>354410000500.S</t>
  </si>
  <si>
    <t>Svorka FeZn odbočovacia spojovacia označenie SR 02 (M6)</t>
  </si>
  <si>
    <t>1097351272</t>
  </si>
  <si>
    <t>210220253.S</t>
  </si>
  <si>
    <t>Svorka FeZn uzemňovacia SR03</t>
  </si>
  <si>
    <t>381314193</t>
  </si>
  <si>
    <t>354410000900.S</t>
  </si>
  <si>
    <t>Svorka FeZn uzemňovacia označenie SR 03 A</t>
  </si>
  <si>
    <t>-503930799</t>
  </si>
  <si>
    <t>210220254.S</t>
  </si>
  <si>
    <t>Svorka FeZn odbočovacia spojovacia SR 02 (pásovina do 300mm2)</t>
  </si>
  <si>
    <t>950823346</t>
  </si>
  <si>
    <t>354410000600.S</t>
  </si>
  <si>
    <t>Svorka FeZn odbočovacia spojovacia označenie SR 02 (M8)</t>
  </si>
  <si>
    <t>-648678527</t>
  </si>
  <si>
    <t>210220260.S</t>
  </si>
  <si>
    <t>Ochranný uholník FeZn OU</t>
  </si>
  <si>
    <t>-1591789619</t>
  </si>
  <si>
    <t>354410053300.S</t>
  </si>
  <si>
    <t>Uholník ochranný FeZn označenie OU 1,7 m</t>
  </si>
  <si>
    <t>522799332</t>
  </si>
  <si>
    <t>210220265.S</t>
  </si>
  <si>
    <t>Držiak ochranného uholníka FeZn univerzálny DOU</t>
  </si>
  <si>
    <t>-145394913</t>
  </si>
  <si>
    <t>354410053800.S</t>
  </si>
  <si>
    <t>Držiak FeZn ochranného uholníka univerzálny s vrutom označenie DOU vr. 1</t>
  </si>
  <si>
    <t>897995375</t>
  </si>
  <si>
    <t>210220301</t>
  </si>
  <si>
    <t>Ochranné pospájanie v práčovniach, kúpeľniach, pevne uložené Cu 4-16mm2</t>
  </si>
  <si>
    <t>-1447145827</t>
  </si>
  <si>
    <t>KVO000000128</t>
  </si>
  <si>
    <t>Vodič ohybný H07V-K 1x6 zeleno/žltý pvc</t>
  </si>
  <si>
    <t>1617482696</t>
  </si>
  <si>
    <t>341310009300.S</t>
  </si>
  <si>
    <t>Vodič medený flexibilný H07V-K 16 mm2 zž</t>
  </si>
  <si>
    <t>-363113364</t>
  </si>
  <si>
    <t>210220800.S</t>
  </si>
  <si>
    <t>Uzemňovacie vedenie na povrchu AlMgSi drôt zvodový Ø 8-10 mm</t>
  </si>
  <si>
    <t>-475790941</t>
  </si>
  <si>
    <t>354410064200.S</t>
  </si>
  <si>
    <t>Drôt bleskozvodový zliatina AlMgSi, d 8 mm, Al</t>
  </si>
  <si>
    <t>535088489</t>
  </si>
  <si>
    <t>210251575PC.01</t>
  </si>
  <si>
    <t>Vystavenie revíznej správy</t>
  </si>
  <si>
    <t>1358249342</t>
  </si>
  <si>
    <t>210251580PC.02</t>
  </si>
  <si>
    <t>Ostatný a inštalačný materiál</t>
  </si>
  <si>
    <t>sada</t>
  </si>
  <si>
    <t>918732232</t>
  </si>
  <si>
    <t>210251590PC.03</t>
  </si>
  <si>
    <t xml:space="preserve">Doprava a presun </t>
  </si>
  <si>
    <t>celok</t>
  </si>
  <si>
    <t>-932353200</t>
  </si>
  <si>
    <t>210290745</t>
  </si>
  <si>
    <t>Montáž motorického spotrebiča, elektromotora (s prenesením do vzdialenosti 5 m) do 30 kW, vrátane zapojenia</t>
  </si>
  <si>
    <t>-852432107</t>
  </si>
  <si>
    <t>210290748</t>
  </si>
  <si>
    <t>Montáž plavákového snímača</t>
  </si>
  <si>
    <t>-960183416</t>
  </si>
  <si>
    <t>3580324401</t>
  </si>
  <si>
    <t>Spínač plavákový s vlastným káblom 3x1,5 dĺžky 10m, prepínací kontakt 230V/15A, IP68</t>
  </si>
  <si>
    <t>-1835314454</t>
  </si>
  <si>
    <t>2102907491</t>
  </si>
  <si>
    <t>Osadenie a zapojenie antény GSM na rozvádzač alebo stenu</t>
  </si>
  <si>
    <t>-281940517</t>
  </si>
  <si>
    <t>3411205805</t>
  </si>
  <si>
    <t>Anténa GSM pre komunikáciu riadiaceho systému s centrálnym dispečingom, vonkajšia, vrátane montážneho príslučenstva</t>
  </si>
  <si>
    <t>1725245990</t>
  </si>
  <si>
    <t>210800146</t>
  </si>
  <si>
    <t>Kábel medený uložený pevne CYKY 450/750 V 3x1,5</t>
  </si>
  <si>
    <t>-1753422448</t>
  </si>
  <si>
    <t>341110000701</t>
  </si>
  <si>
    <t>Kábel medený CYKY-J 3x1,5 mm2</t>
  </si>
  <si>
    <t>1481540977</t>
  </si>
  <si>
    <t>341110000702</t>
  </si>
  <si>
    <t>Kábel medený CYKY-O 3x1,5 mm2</t>
  </si>
  <si>
    <t>421444247</t>
  </si>
  <si>
    <t>210800153.S</t>
  </si>
  <si>
    <t>Kábel medený uložený pevne CYKY 450/750 V 4x2,5</t>
  </si>
  <si>
    <t>1363504486</t>
  </si>
  <si>
    <t>133</t>
  </si>
  <si>
    <t>341110001400.S</t>
  </si>
  <si>
    <t>Kábel medený CYKY-J 4x2,5 mm2</t>
  </si>
  <si>
    <t>-680573970</t>
  </si>
  <si>
    <t>134</t>
  </si>
  <si>
    <t>210802468.S</t>
  </si>
  <si>
    <t>Kábel medený uložený pevne H07RN-F (CGSG) 450/750 V  3x1</t>
  </si>
  <si>
    <t>-1857820534</t>
  </si>
  <si>
    <t>341310033300.S</t>
  </si>
  <si>
    <t>Kábel medený flexibilný gumený H07RN-F 3Gx1 mm2</t>
  </si>
  <si>
    <t>1786703005</t>
  </si>
  <si>
    <t>210872022</t>
  </si>
  <si>
    <t>Vodič signálny uložený pevne JEFY 380 V 4x1</t>
  </si>
  <si>
    <t>-667611197</t>
  </si>
  <si>
    <t>341210004400</t>
  </si>
  <si>
    <t>Kábel medený signálny JEFY 4x1 mm2</t>
  </si>
  <si>
    <t>472183086</t>
  </si>
  <si>
    <t>210872120.S1</t>
  </si>
  <si>
    <t>Kábel signálny uložený pevne YSLCY-2x0,75</t>
  </si>
  <si>
    <t>1945061841</t>
  </si>
  <si>
    <t>KOH000000081</t>
  </si>
  <si>
    <t>Kábel ohybný tienený YSLCY-OZ 2X0,75 pvc sivý</t>
  </si>
  <si>
    <t>854505571</t>
  </si>
  <si>
    <t>140</t>
  </si>
  <si>
    <t>210872124.S</t>
  </si>
  <si>
    <t>Kábel signálny uložený pevne JYTY 250 V 7x1</t>
  </si>
  <si>
    <t>-191655699</t>
  </si>
  <si>
    <t>141</t>
  </si>
  <si>
    <t>341210001800.S</t>
  </si>
  <si>
    <t>Kábel medený signálny JYTY 7x1 mm2</t>
  </si>
  <si>
    <t>990535590</t>
  </si>
  <si>
    <t>142</t>
  </si>
  <si>
    <t>MV</t>
  </si>
  <si>
    <t>Murárske výpomoci</t>
  </si>
  <si>
    <t>-1645716714</t>
  </si>
  <si>
    <t>143</t>
  </si>
  <si>
    <t>PPV</t>
  </si>
  <si>
    <t>Podiel pridružených výkonov</t>
  </si>
  <si>
    <t>1642138616</t>
  </si>
  <si>
    <t>22-M</t>
  </si>
  <si>
    <t>Montáže oznam. a zabezp. zariadení</t>
  </si>
  <si>
    <t>144</t>
  </si>
  <si>
    <t>2204425917</t>
  </si>
  <si>
    <t>Montáž snímača prietoku, indukčného s oddelenou montážou, osadenie a zapojenie (dodávak technologickej časti)</t>
  </si>
  <si>
    <t>2140875827</t>
  </si>
  <si>
    <t>145</t>
  </si>
  <si>
    <t>2204425918</t>
  </si>
  <si>
    <t>Montáž snímača hladiny, hydrostatického, osadenie a zapojenie</t>
  </si>
  <si>
    <t>391876877</t>
  </si>
  <si>
    <t>146</t>
  </si>
  <si>
    <t>4055609103</t>
  </si>
  <si>
    <t>Snímač výšky hladiny, hydrostatický, pre osadenie v odpadovej vode, rozsah hladiny min. 0 až 5m, výstup 4-20mA, napájanie 24V DC, IP68, s vlastným káblom dĺžky 10m</t>
  </si>
  <si>
    <t>-152968280</t>
  </si>
  <si>
    <t>35-M</t>
  </si>
  <si>
    <t>Montáž čerpadiel, kompresorov a vodohospodárskych zariadení</t>
  </si>
  <si>
    <t>147</t>
  </si>
  <si>
    <t>35001PC.01.S</t>
  </si>
  <si>
    <t>Montáž kalového čerpadla na čerpanie znečistenej vody, inštalácia v suchej komore</t>
  </si>
  <si>
    <t>1045511482</t>
  </si>
  <si>
    <t>148</t>
  </si>
  <si>
    <t>426130000999.S</t>
  </si>
  <si>
    <t xml:space="preserve">Kalové čerpadlo s adaptívnym obežným kolesom a špirálovou drážkou pre odvod abrázií a s motorom so zabudovaným frekvenčným meničom, prietok:15,0 l/s,  výkon: 8,5 kW, dopravná výška 28,6m. </t>
  </si>
  <si>
    <t>1867915388</t>
  </si>
  <si>
    <t>149</t>
  </si>
  <si>
    <t>35002PC.02.S</t>
  </si>
  <si>
    <t>Montáž príslušenstva k ponorným kalovým čerpadlám</t>
  </si>
  <si>
    <t>súbor</t>
  </si>
  <si>
    <t>-1269795731</t>
  </si>
  <si>
    <t>150</t>
  </si>
  <si>
    <t>35003PC.03.S</t>
  </si>
  <si>
    <t>Kábel 10m SUBCAB 4x2,5+2x1,5</t>
  </si>
  <si>
    <t>-1732471400</t>
  </si>
  <si>
    <t>151</t>
  </si>
  <si>
    <t>35004PC.04.S</t>
  </si>
  <si>
    <t>Sonda prieniku kvapaliny do motora s čidlom priesaku- FLS int.</t>
  </si>
  <si>
    <t>1873516699</t>
  </si>
  <si>
    <t>152</t>
  </si>
  <si>
    <t>35007PC.07.S</t>
  </si>
  <si>
    <t xml:space="preserve">Sieťový záves kábla (15-20) </t>
  </si>
  <si>
    <t>1484132721</t>
  </si>
  <si>
    <t>153</t>
  </si>
  <si>
    <t>35008PC.08.S</t>
  </si>
  <si>
    <t>Tlaková sonda</t>
  </si>
  <si>
    <t>377106308</t>
  </si>
  <si>
    <t>154</t>
  </si>
  <si>
    <t>35009PC.09.S</t>
  </si>
  <si>
    <t>Sada mechanických kotiev pre kotvenie čerpadla (4x M16) - 1 set</t>
  </si>
  <si>
    <t>575228624</t>
  </si>
  <si>
    <t>155</t>
  </si>
  <si>
    <t>35010PC.10.S</t>
  </si>
  <si>
    <t>Uvedenie do prevádzky, nastavenie prevádzkových parametrov a preškolenie obsluhy</t>
  </si>
  <si>
    <t>-738539709</t>
  </si>
  <si>
    <t>156</t>
  </si>
  <si>
    <t>MD</t>
  </si>
  <si>
    <t>Mimostavenisková doprava</t>
  </si>
  <si>
    <t>-1864130796</t>
  </si>
  <si>
    <t>157</t>
  </si>
  <si>
    <t>-395388873</t>
  </si>
  <si>
    <t>158</t>
  </si>
  <si>
    <t>PD</t>
  </si>
  <si>
    <t>Presun dodávok</t>
  </si>
  <si>
    <t>1103872867</t>
  </si>
  <si>
    <t>159</t>
  </si>
  <si>
    <t>PM</t>
  </si>
  <si>
    <t>Podružný materiál</t>
  </si>
  <si>
    <t>1293974039</t>
  </si>
  <si>
    <t>160</t>
  </si>
  <si>
    <t>-1771188181</t>
  </si>
  <si>
    <t>36-M</t>
  </si>
  <si>
    <t>Montáž prevádzkových, meracích a regulačných zariadení</t>
  </si>
  <si>
    <t>161</t>
  </si>
  <si>
    <t>360411111.S</t>
  </si>
  <si>
    <t>Montáž a zapojenie frekvenčného meniča do 25 kW (menič je súčasťou dodávky čerpadla)</t>
  </si>
  <si>
    <t>-1985851609</t>
  </si>
  <si>
    <t>V</t>
  </si>
  <si>
    <t>Riadiaci systém</t>
  </si>
  <si>
    <t>162</t>
  </si>
  <si>
    <t>VSV11300</t>
  </si>
  <si>
    <t>Uživateľské SW vybavenie s licenciou, vrátane naprogramovania systému</t>
  </si>
  <si>
    <t>265008277</t>
  </si>
  <si>
    <t>163</t>
  </si>
  <si>
    <t>VSV11400</t>
  </si>
  <si>
    <t>Riadiace PLC pre ovl. PČS a komunikáciu s centrálnym dispečingom v zmysle dokumentácie (proc. modul, min.32xDI, 16xDO, 4xAI, 2xAO) vrátane telemetrického modulu (GSM) kompatibilného so systémom prevádzkovateľa</t>
  </si>
  <si>
    <t>-481977701</t>
  </si>
  <si>
    <t>164</t>
  </si>
  <si>
    <t>VSV11409</t>
  </si>
  <si>
    <t>Dotykový HMI display TFT 4" pre zobrazovanie stavu PČS a ovládanie / nastavovanie parametrov riadenia, pre osadenie na vnútorný panel rozvádzača</t>
  </si>
  <si>
    <t>901741848</t>
  </si>
  <si>
    <t>165</t>
  </si>
  <si>
    <t>VSV11405</t>
  </si>
  <si>
    <t>Telemetrický systém na strane dispečingu kompatibilný so systémom prevádzkovateľa, GSM modem, PC pracovisko, vrátane doporgramovania existujúceho telemetrického systému</t>
  </si>
  <si>
    <t>295169109</t>
  </si>
  <si>
    <t>166</t>
  </si>
  <si>
    <t>VSV13100</t>
  </si>
  <si>
    <t>Oživenie, funkčné a komplexné vyskúšanie riadiaceho systému</t>
  </si>
  <si>
    <t>880719862</t>
  </si>
  <si>
    <t>46-M</t>
  </si>
  <si>
    <t>Zemné práce pri extr.mont.prácach</t>
  </si>
  <si>
    <t>167</t>
  </si>
  <si>
    <t>460200163</t>
  </si>
  <si>
    <t>Hĺbenie káblovej ryhy 35 cm širokej a 80 cm hlbokej, v zemine triedy 3</t>
  </si>
  <si>
    <t>-1793750380</t>
  </si>
  <si>
    <t>168</t>
  </si>
  <si>
    <t>460560163</t>
  </si>
  <si>
    <t>Ručný zásyp nezap. káblovej ryhy bez zhutn. zeminy, 35 cm širokej, 80 cm hlbokej v zemine tr. 3</t>
  </si>
  <si>
    <t>-233318435</t>
  </si>
  <si>
    <t>169</t>
  </si>
  <si>
    <t>460620013</t>
  </si>
  <si>
    <t>Proviz. úprava terénu v zemine tr. 3, aby nerovnosti terénu neboli väčšie ako 2 cm od vodor.hladiny</t>
  </si>
  <si>
    <t>356223897</t>
  </si>
  <si>
    <t>170</t>
  </si>
  <si>
    <t>460680041</t>
  </si>
  <si>
    <t>Vybúranie otvoru 0,01-0,025m2, úpr. omietky, múr z betónu alebo z tvrdého kameňa hrúbky 15 cm</t>
  </si>
  <si>
    <t>657756748</t>
  </si>
  <si>
    <t>171</t>
  </si>
  <si>
    <t>5891255000</t>
  </si>
  <si>
    <t>Malta cementová 15 pre murovanie, spojivo TPC</t>
  </si>
  <si>
    <t>20845431</t>
  </si>
  <si>
    <t>HZS</t>
  </si>
  <si>
    <t>Hodinové zúčtovacie sadzby</t>
  </si>
  <si>
    <t>172</t>
  </si>
  <si>
    <t>HZS000113.S</t>
  </si>
  <si>
    <t>Stavebno montážne práce náročné ucelené - odborné, tvorivé remeselné (Tr. 3) v rozsahu viac ako 8 hodín</t>
  </si>
  <si>
    <t>512</t>
  </si>
  <si>
    <t>-853958877</t>
  </si>
  <si>
    <t>OST</t>
  </si>
  <si>
    <t>Ostatné</t>
  </si>
  <si>
    <t>173</t>
  </si>
  <si>
    <t>OST-001</t>
  </si>
  <si>
    <t>Odborná prehliadka a skúška elektrických zariadení</t>
  </si>
  <si>
    <t>262144</t>
  </si>
  <si>
    <t>233960319</t>
  </si>
  <si>
    <t>174</t>
  </si>
  <si>
    <t>OST-036</t>
  </si>
  <si>
    <t>Nešpecifikovaný kotviaci materiál pre montáž inštalačných rúrok, spínačov, svetiel a rozvádzača</t>
  </si>
  <si>
    <t>-155872949</t>
  </si>
  <si>
    <t xml:space="preserve">PS 01.2 - Technologické vybavenie, Elektrotecnická časť a Telemetria ČS1 </t>
  </si>
  <si>
    <t xml:space="preserve">    767 - Konštrukcie doplnkové kovové   </t>
  </si>
  <si>
    <t xml:space="preserve">    21-M - Elektromontáže   </t>
  </si>
  <si>
    <t xml:space="preserve">    22-M - Montáže oznamovacích a zabezpečovacích zariadení</t>
  </si>
  <si>
    <t xml:space="preserve">    46-M - Zemné práce pri extr.mont.prácach   </t>
  </si>
  <si>
    <t>-911837753</t>
  </si>
  <si>
    <t>407332492</t>
  </si>
  <si>
    <t>1154169769</t>
  </si>
  <si>
    <t>301908721</t>
  </si>
  <si>
    <t>1264909051</t>
  </si>
  <si>
    <t>-1098931626</t>
  </si>
  <si>
    <t xml:space="preserve">Konštrukcie doplnkové kovové   </t>
  </si>
  <si>
    <t>767801PC.01.S</t>
  </si>
  <si>
    <t xml:space="preserve">Montáž hrablicového koša </t>
  </si>
  <si>
    <t>-741703323</t>
  </si>
  <si>
    <t>767802PC,02.S</t>
  </si>
  <si>
    <t>Vyťahovací hrablicový kôš, z nerezu (z ocele triedy 17), k osadeniu v čerpacej šachte, spušťaný cez otvor v strope šachty veľk 400x600 mm, so všetkým potr vybavením 2x vodiace tyče 5m, rozmer 500x400x v.600mm - ČS1</t>
  </si>
  <si>
    <t>-1912123839</t>
  </si>
  <si>
    <t>767803PC.03.S</t>
  </si>
  <si>
    <t>Montáž konštrukcií strojných zdvíhacích zariadení do 100 kg</t>
  </si>
  <si>
    <t>-1190375007</t>
  </si>
  <si>
    <t>767804PC.04.S</t>
  </si>
  <si>
    <t>Zdvihacie otočné zariadenie s pätkou z antikoroznej ocele, nosnosti min. 100 kg - kompletný, vrátane podstavca pre žeriav, ložiska, lanka, navijáku a kotviacih prvkov - ČS1</t>
  </si>
  <si>
    <t>45399046</t>
  </si>
  <si>
    <t>767905PC.05.S</t>
  </si>
  <si>
    <t>Montáž ostatných atypických kovových stavebných doplnkových konštrukcií nad 20 do 50 kg - mechanické príslušenstvo ČS1</t>
  </si>
  <si>
    <t>-1236546683</t>
  </si>
  <si>
    <t>Pätkové koleno DN 80, pre 2" vodiace tyče</t>
  </si>
  <si>
    <t>-1231347854</t>
  </si>
  <si>
    <t>Sada vodiaceho prírubového držiaku Concertor DN 80/pre 2" vod. tyče</t>
  </si>
  <si>
    <t>1534843015</t>
  </si>
  <si>
    <t>Horný držiak vodiacich tyčí 2" - antikorózna oceľ AISI 316</t>
  </si>
  <si>
    <t>-2081386355</t>
  </si>
  <si>
    <t>Sada mechanických kotiev pätkového kolena DN 65-DN 300 (4x M16) pre 1 koleno 1 set</t>
  </si>
  <si>
    <t>1577907382</t>
  </si>
  <si>
    <t>76705PC.05</t>
  </si>
  <si>
    <t>-1511393819</t>
  </si>
  <si>
    <t>76706PC.06</t>
  </si>
  <si>
    <t>Sada mechanických kotiev hotného držiaku vodiacích tyčí 2" (2x M12x100) pre jeden držiak 1 set</t>
  </si>
  <si>
    <t>1937799709</t>
  </si>
  <si>
    <t>76707PC.07</t>
  </si>
  <si>
    <t>Sieťový záves kábla D(12-25) mm/Polyetylén</t>
  </si>
  <si>
    <t>1159484030</t>
  </si>
  <si>
    <t>76709PC.08</t>
  </si>
  <si>
    <t>Zdvíhacie oko pre Flygt Pump Lift (štandard) - 1.2 t</t>
  </si>
  <si>
    <t>-1156873415</t>
  </si>
  <si>
    <t>76709PC.09</t>
  </si>
  <si>
    <t>Reťaz s vodiacím nylonovým lankom z ocele AISI 316) 054t</t>
  </si>
  <si>
    <t>1468676129</t>
  </si>
  <si>
    <t>76708PC.10</t>
  </si>
  <si>
    <t>Výtlačné potrubie materiál nerez tr.17 (z nerez) DN 80</t>
  </si>
  <si>
    <t>-2071616375</t>
  </si>
  <si>
    <t>76708PC.11</t>
  </si>
  <si>
    <t>Oblúk 90° nerez DN 80</t>
  </si>
  <si>
    <t>428279201</t>
  </si>
  <si>
    <t>76713PC.12</t>
  </si>
  <si>
    <t>Oblúk 45° nerez DN 80</t>
  </si>
  <si>
    <t>697795464</t>
  </si>
  <si>
    <t>76714PC.13</t>
  </si>
  <si>
    <t>Tvarovka T-kus z nerezu,  DN 80/80</t>
  </si>
  <si>
    <t>548844170</t>
  </si>
  <si>
    <t>76714PC.14</t>
  </si>
  <si>
    <t>Redukcia nerezová DN 80/100</t>
  </si>
  <si>
    <t>-1285877930</t>
  </si>
  <si>
    <t>76714PC.15</t>
  </si>
  <si>
    <t>Y-kus nerez DN 100</t>
  </si>
  <si>
    <t>1485327379</t>
  </si>
  <si>
    <t>76714PC.16</t>
  </si>
  <si>
    <t>Univerzálna spojka DN100/D110</t>
  </si>
  <si>
    <t>443519799</t>
  </si>
  <si>
    <t>Príruba privarovacia plochá z ocele tr. 17 (z nerezu) DN 80 PN 10, vrátane všetkého potrebného materiálu a vybavenia na montáž, vrátane kompletnej montáže</t>
  </si>
  <si>
    <t>1785614028</t>
  </si>
  <si>
    <t>Ploché tesnenie pre prírubu  DN 80 PN 10, vrátane všetkého potrebného materiálu a vybavenia na montáž, vrátane kompletnej montáže</t>
  </si>
  <si>
    <t>-145538063</t>
  </si>
  <si>
    <t>Prírubový spoj - nerezové skrutky, matice, podložky - pre spoj DN 80, PN 10, vrátane všetkého potrebného materiálu a vybavenia na montáž, vrátane kompletnej montáže</t>
  </si>
  <si>
    <t>-1055219915</t>
  </si>
  <si>
    <t>767905PC.06.S</t>
  </si>
  <si>
    <t>Montáž armatúr - armatúrne príslušenstvo ČS1</t>
  </si>
  <si>
    <t>1464029509</t>
  </si>
  <si>
    <t>76710PC.1</t>
  </si>
  <si>
    <t>Automatický odvzdušňovací ventil pre odpadovú vodu s prírubou DN 80</t>
  </si>
  <si>
    <t>1953255114</t>
  </si>
  <si>
    <t>76711PC.2</t>
  </si>
  <si>
    <t>Šúpatko nožové nerezové medziprírubové DN 80, PN 10 na splaškovú odpadovú vodu, vrátane ovládania na kľúč (nástavec, 1x klb, dilatácia, súprava na ovládanie) pre osovú vzdialenosť 1500 mm, aby bolo zabezpečené jeho ovládanie</t>
  </si>
  <si>
    <t>295549214</t>
  </si>
  <si>
    <t>76712PC.3</t>
  </si>
  <si>
    <t>Guľová spätná klapka s prírubami na spláškovú voduDN 80</t>
  </si>
  <si>
    <t>897940177</t>
  </si>
  <si>
    <t>-1490282716</t>
  </si>
  <si>
    <t xml:space="preserve">Elektromontáže   </t>
  </si>
  <si>
    <t>210010073</t>
  </si>
  <si>
    <t>Rúrka elektroinštalačná pancierová z PH 25mm, uložená voľne alebo pod omietkou</t>
  </si>
  <si>
    <t>2096586836</t>
  </si>
  <si>
    <t>3412611003</t>
  </si>
  <si>
    <t>Rúrka ohybná pancierová D25</t>
  </si>
  <si>
    <t>1454934312</t>
  </si>
  <si>
    <t>E01000920</t>
  </si>
  <si>
    <t>Univerzálny klip pre tuhú rúrku 25mm</t>
  </si>
  <si>
    <t>1936756172</t>
  </si>
  <si>
    <t>2100100740</t>
  </si>
  <si>
    <t>Montáž - rúrka elektroinštalačná pancierová z PH  D40 uložená voľne v zemi</t>
  </si>
  <si>
    <t>1990047657</t>
  </si>
  <si>
    <t>REW0708501</t>
  </si>
  <si>
    <t>Ohybná korugovaná plastová káblová chránička do zeme, čierna, vonkajší priemer 40, vnútorný priemer 32, vnútro hladké LDPE (napr. KSX-PEG)</t>
  </si>
  <si>
    <t>1855810225</t>
  </si>
  <si>
    <t>-467125008</t>
  </si>
  <si>
    <t>210100002</t>
  </si>
  <si>
    <t>Ukončenie vodičov v rozvádzač. vrátane zapojenia a vodičovej koncovky do 6 mm2</t>
  </si>
  <si>
    <t>-1570762616</t>
  </si>
  <si>
    <t>-270300840</t>
  </si>
  <si>
    <t>-1112179113</t>
  </si>
  <si>
    <t>2130438102</t>
  </si>
  <si>
    <t>Montáž pilierovej rozvodnice do váhy 100 kg</t>
  </si>
  <si>
    <t>-1472107294</t>
  </si>
  <si>
    <t>Rozvádzač R-ČS1 - komplet dodávka rozvádzača s náplňou a parametrami a v zmysle dokumentácie, krytie min. IP54, vrátane osvedčenia a výrobnej dokumentácie (PLC rozpočtované zvlášť)</t>
  </si>
  <si>
    <t>-752148353</t>
  </si>
  <si>
    <t>-1198584370</t>
  </si>
  <si>
    <t>1354043200</t>
  </si>
  <si>
    <t>Svorka na potrubie vrátane pásika Cu</t>
  </si>
  <si>
    <t>1369884662</t>
  </si>
  <si>
    <t>Pásiková svorka zemniaca, bleskozvodný a uzemňovací materiál</t>
  </si>
  <si>
    <t>559866828</t>
  </si>
  <si>
    <t>Páska CU k svorke, dĺžka 0,5m</t>
  </si>
  <si>
    <t>-1327417706</t>
  </si>
  <si>
    <t>210220240.S</t>
  </si>
  <si>
    <t>Svorka FeZn k zachytávacej, uzemňovacej tyči  SJ</t>
  </si>
  <si>
    <t>1627591344</t>
  </si>
  <si>
    <t>354410001700.S</t>
  </si>
  <si>
    <t>Svorka FeZn k uzemňovacej tyči označenie SJ 02</t>
  </si>
  <si>
    <t>373086447</t>
  </si>
  <si>
    <t>592976860</t>
  </si>
  <si>
    <t>-10316831</t>
  </si>
  <si>
    <t>210220280</t>
  </si>
  <si>
    <t>Uzemňovacia tyč FeZn ZT</t>
  </si>
  <si>
    <t>1106755021</t>
  </si>
  <si>
    <t>3544222550</t>
  </si>
  <si>
    <t>Uzemňovacia tyč ocelová žiarovo zinkovaná označenie ZT 2 m</t>
  </si>
  <si>
    <t>-588972291</t>
  </si>
  <si>
    <t>210220301.S</t>
  </si>
  <si>
    <t>Ochranné pospájanie v práčovniach, kúpeľniach, pevné uloženie CY 4-6 mm2</t>
  </si>
  <si>
    <t>908951250</t>
  </si>
  <si>
    <t>341110012300.S</t>
  </si>
  <si>
    <t>Vodič medený H07V-U 6 mm2</t>
  </si>
  <si>
    <t>1923952908</t>
  </si>
  <si>
    <t>210220303.S</t>
  </si>
  <si>
    <t>Ochranné pospájanie v práčovniach, kúpeľniach, pevné uloženie CY 10-16 mm2</t>
  </si>
  <si>
    <t>824194227</t>
  </si>
  <si>
    <t>341110012500.S</t>
  </si>
  <si>
    <t>Vodič medený H07V-U 16 mm2</t>
  </si>
  <si>
    <t>1990782164</t>
  </si>
  <si>
    <t>522051131</t>
  </si>
  <si>
    <t>-1998068035</t>
  </si>
  <si>
    <t>Osadenie a zapojenie antény telemetrického zariadenia</t>
  </si>
  <si>
    <t>-1549177553</t>
  </si>
  <si>
    <t>Anténa GSM pre komunikáciu riadiaceho systému s centrálnym dispečingom, vonkajšia, osadenie na rozvádzač, s vlastným káblom(s podružným materiálom pre osadenienie)</t>
  </si>
  <si>
    <t>-1374382789</t>
  </si>
  <si>
    <t>210800146.S</t>
  </si>
  <si>
    <t>-925110027</t>
  </si>
  <si>
    <t>341110000700.S</t>
  </si>
  <si>
    <t>1213512051</t>
  </si>
  <si>
    <t>211010002.1</t>
  </si>
  <si>
    <t>Osadenie polyamidovej príchytky do tehlového muriva HM 8</t>
  </si>
  <si>
    <t>-961384985</t>
  </si>
  <si>
    <t>2830403500.1</t>
  </si>
  <si>
    <t>Hmoždinka klasická 8 mm s nerezovou skrutkou (vrutom), nerez A4 (1.4401)</t>
  </si>
  <si>
    <t>-552252135</t>
  </si>
  <si>
    <t>125656799</t>
  </si>
  <si>
    <t>742174391</t>
  </si>
  <si>
    <t>-1832989964</t>
  </si>
  <si>
    <t>-1613422562</t>
  </si>
  <si>
    <t>1153764327</t>
  </si>
  <si>
    <t>Montáže oznamovacích a zabezpečovacích zariadení</t>
  </si>
  <si>
    <t>-981666674</t>
  </si>
  <si>
    <t>Snímač výšky hladiny, hydrostatický, pre osadenie v odpadovej vode, rozsah hladiny min. 0 až 5m, výstup 4- 20mA, napájanie 24V DC, IP68, s vlastným káblom dĺžky 10m</t>
  </si>
  <si>
    <t>-1068206715</t>
  </si>
  <si>
    <t>-290827378</t>
  </si>
  <si>
    <t>Riadiaci automat pre ovládanie ČS, snímanie veličín, a komunikáciu s centrálnym dispečingom v zmysle dokumentácie (vrátane telemetrického modulu (GSM) kompatibilného so systémom prevádzkovateľa)</t>
  </si>
  <si>
    <t>-223744168</t>
  </si>
  <si>
    <t>-691041738</t>
  </si>
  <si>
    <t>1079825075</t>
  </si>
  <si>
    <t>1604100442</t>
  </si>
  <si>
    <t xml:space="preserve">Montáž kalového čerpadla na čerpanie znečistenej vody, inštalácia </t>
  </si>
  <si>
    <t>993836382</t>
  </si>
  <si>
    <t xml:space="preserve">Ponorné kalové čerpadlo s adaptívnym samočist obežným kolesom a špirálnou drážkou pre odvod abrázií  pre ČS1: prietok: 9,98 l/s,  výkon: 2,4 kW, dopravná výška 8,3m. </t>
  </si>
  <si>
    <t>1500874166</t>
  </si>
  <si>
    <t>Montáž príslušenstva elektro</t>
  </si>
  <si>
    <t>1544860346</t>
  </si>
  <si>
    <t>35005PC.05.S</t>
  </si>
  <si>
    <t>Monitorovacia jednotka - MiniCAS II; 24 V AC/DC</t>
  </si>
  <si>
    <t>917723772</t>
  </si>
  <si>
    <t>-1739969104</t>
  </si>
  <si>
    <t>-959866972</t>
  </si>
  <si>
    <t>-1317427863</t>
  </si>
  <si>
    <t>-799129101</t>
  </si>
  <si>
    <t>-1940875067</t>
  </si>
  <si>
    <t>-863915690</t>
  </si>
  <si>
    <t xml:space="preserve">Zemné práce pri extr.mont.prácach   </t>
  </si>
  <si>
    <t>460200153.S</t>
  </si>
  <si>
    <t>Hĺbenie káblovej ryhy ručne 35 cm širokej a 70 cm hlbokej, v zemine triedy 3</t>
  </si>
  <si>
    <t>1337218190</t>
  </si>
  <si>
    <t>460420022</t>
  </si>
  <si>
    <t>Zriadenie, rekonšt. káblového lôžka z piesku bez zakrytia, v ryhe šír. do 65 cm, hrúbky vrstvy 10 cm</t>
  </si>
  <si>
    <t>429907421</t>
  </si>
  <si>
    <t>5815322000</t>
  </si>
  <si>
    <t>Piesok technický triedený 0/4</t>
  </si>
  <si>
    <t>1008631797</t>
  </si>
  <si>
    <t>460490012</t>
  </si>
  <si>
    <t>Rozvinutie a uloženie výstražnej fólie z PVC do ryhy, šírka 33 cm</t>
  </si>
  <si>
    <t>-788340336</t>
  </si>
  <si>
    <t>2830002000</t>
  </si>
  <si>
    <t>Fólia červená v m</t>
  </si>
  <si>
    <t>-1392044569</t>
  </si>
  <si>
    <t>460560153.S</t>
  </si>
  <si>
    <t>Ručný zásyp nezap. káblovej ryhy bez zhutn. zeminy, 35 cm širokej, 70 cm hlbokej v zemine tr. 3</t>
  </si>
  <si>
    <t>-1153404323</t>
  </si>
  <si>
    <t>460620013.S</t>
  </si>
  <si>
    <t>-439243918</t>
  </si>
  <si>
    <t>200655443</t>
  </si>
  <si>
    <t>-1617438788</t>
  </si>
  <si>
    <t>2 - Kanalizácia a ČOV Nacina Ves - aktualizácia</t>
  </si>
  <si>
    <t>SO 01 - Kanalizačná sieť</t>
  </si>
  <si>
    <t>111201101.S</t>
  </si>
  <si>
    <t>Odstránenie krovín a stromov s koreňom s priemerom kmeňa do 100 mm, do 1000 m2</t>
  </si>
  <si>
    <t>-1519493149</t>
  </si>
  <si>
    <t>310976093</t>
  </si>
  <si>
    <t>-103294922</t>
  </si>
  <si>
    <t>113106121.S</t>
  </si>
  <si>
    <t>Rozoberanie dlažby, z betónových alebo kamenin. dlaždíc, dosiek alebo tvaroviek,  -0,13800t</t>
  </si>
  <si>
    <t>-2006811588</t>
  </si>
  <si>
    <t>113106211.S</t>
  </si>
  <si>
    <t>Rozoberanie rigolov v ploche do 200 m2 z veľkých kociek kameniva,  -0,41700t</t>
  </si>
  <si>
    <t>743943431</t>
  </si>
  <si>
    <t>1004438327</t>
  </si>
  <si>
    <t>113307122.S</t>
  </si>
  <si>
    <t>Odstránenie podkladu v ploche do 200 m2 z kameniva hrubého drveného, hr.100 do 200 mm,  -0,23500t</t>
  </si>
  <si>
    <t>-114701410</t>
  </si>
  <si>
    <t>113307223.S</t>
  </si>
  <si>
    <t>Odstránenie podkladu v ploche nad 200 m2 z kameniva hrubého drveného, hr.200 do 300 m,  -0,40000t</t>
  </si>
  <si>
    <t>-1726446751</t>
  </si>
  <si>
    <t>-493263050</t>
  </si>
  <si>
    <t>-2077690424</t>
  </si>
  <si>
    <t>99225964</t>
  </si>
  <si>
    <t>2064309547</t>
  </si>
  <si>
    <t>-830919056</t>
  </si>
  <si>
    <t>67684209</t>
  </si>
  <si>
    <t>-610814131</t>
  </si>
  <si>
    <t>-1156681301</t>
  </si>
  <si>
    <t>1625839400</t>
  </si>
  <si>
    <t>1490217275</t>
  </si>
  <si>
    <t>-271027084</t>
  </si>
  <si>
    <t>-256994413</t>
  </si>
  <si>
    <t>1601331900</t>
  </si>
  <si>
    <t>132201204.S</t>
  </si>
  <si>
    <t>Výkop ryhy šírky 600-2000mm horn.3 nad 10000m3</t>
  </si>
  <si>
    <t>226680655</t>
  </si>
  <si>
    <t>-1358663714</t>
  </si>
  <si>
    <t>-1751499747</t>
  </si>
  <si>
    <t>509225820</t>
  </si>
  <si>
    <t>141721117.S</t>
  </si>
  <si>
    <t>Riadené horizont. vŕtanie v hornine tr.1-4 pre pretláč. PE rúr, hĺbky do 6m, vonk. priem.cez 225 do 315mm</t>
  </si>
  <si>
    <t>1640317109</t>
  </si>
  <si>
    <t>286130032400.S</t>
  </si>
  <si>
    <t>Rúra HDPE PE100 PN10 SDR17 D315x18,7x12 m</t>
  </si>
  <si>
    <t>-1460948028</t>
  </si>
  <si>
    <t>2006376167</t>
  </si>
  <si>
    <t>1754405523</t>
  </si>
  <si>
    <t>151101401.S</t>
  </si>
  <si>
    <t>Vzopretie zapažených stien s prepažovaním pri pažení príložnom hĺbky do 4 m</t>
  </si>
  <si>
    <t>1248200153</t>
  </si>
  <si>
    <t>151101411.S</t>
  </si>
  <si>
    <t>Odstránenie vzopretia stien pri pažení príložnom hĺbky do 4 m</t>
  </si>
  <si>
    <t>876845533</t>
  </si>
  <si>
    <t>-159980847</t>
  </si>
  <si>
    <t>-23546054</t>
  </si>
  <si>
    <t>-76684762</t>
  </si>
  <si>
    <t>162501142.S</t>
  </si>
  <si>
    <t>Vodorovné premiestnenie výkopku po spevnenej ceste z horniny tr.1-4, nad 1000 do 10000 m3 na vzdialenosť do 3000 m</t>
  </si>
  <si>
    <t>-1869993845</t>
  </si>
  <si>
    <t>-1817820223</t>
  </si>
  <si>
    <t>297502748</t>
  </si>
  <si>
    <t>167102102.S</t>
  </si>
  <si>
    <t>Nakladanie neuľahnutého výkopku z hornín tr.1-4 nad 1000 do 10000 m3</t>
  </si>
  <si>
    <t>618135290</t>
  </si>
  <si>
    <t>1479387275</t>
  </si>
  <si>
    <t>174101004.S</t>
  </si>
  <si>
    <t>Zásyp sypaninou so zhutnením jám, šachiet, rýh, zárezov alebo okolo objektov nad 10000 m3</t>
  </si>
  <si>
    <t>-791033536</t>
  </si>
  <si>
    <t>583410004400.S</t>
  </si>
  <si>
    <t>Štrkodrva frakcia 0-63 mm</t>
  </si>
  <si>
    <t>230782592</t>
  </si>
  <si>
    <t>1542470872</t>
  </si>
  <si>
    <t>-1439844893</t>
  </si>
  <si>
    <t>756062488</t>
  </si>
  <si>
    <t>1039950179</t>
  </si>
  <si>
    <t>672086312</t>
  </si>
  <si>
    <t>-352670463</t>
  </si>
  <si>
    <t>546335367</t>
  </si>
  <si>
    <t>-1468162098</t>
  </si>
  <si>
    <t>-1232023433</t>
  </si>
  <si>
    <t>311390PC.01.S</t>
  </si>
  <si>
    <t>Sanácia stien šachiet, penetrácia, tesniaca a opravná malta proti tlakovej vode a zemnej vlhkosti s hydrofobizačným pôsobením</t>
  </si>
  <si>
    <t>537268379</t>
  </si>
  <si>
    <t>359901PC.02.S</t>
  </si>
  <si>
    <t>Vyčistenie stôk do DN 300mm - vyčistenie nánosov, utesnenie spojov</t>
  </si>
  <si>
    <t>1213157130</t>
  </si>
  <si>
    <t>457313PC.03.S</t>
  </si>
  <si>
    <t>Tesniaca vrstva stien šachiet z vodovzdornej tesniacej malty</t>
  </si>
  <si>
    <t>893882814</t>
  </si>
  <si>
    <t>464170891</t>
  </si>
  <si>
    <t>704332062</t>
  </si>
  <si>
    <t>1834559303</t>
  </si>
  <si>
    <t>-770112144</t>
  </si>
  <si>
    <t>Dosky z betónu v otvorenom výkope tr. C 16/20</t>
  </si>
  <si>
    <t>-2119214651</t>
  </si>
  <si>
    <t>-617985460</t>
  </si>
  <si>
    <t>566902233.S</t>
  </si>
  <si>
    <t>Vyspravenie podkladu po prekopoch inžinierskych sietí plochy nad 15 m2 kamenivom hrubým drveným, po zhutnení hr. 200 mm</t>
  </si>
  <si>
    <t>-468839877</t>
  </si>
  <si>
    <t>-1195246614</t>
  </si>
  <si>
    <t>-941102991</t>
  </si>
  <si>
    <t>1967837063</t>
  </si>
  <si>
    <t>596911223.S</t>
  </si>
  <si>
    <t>Kladenie betónovej zámkovej dlažby pozemných komunikácií hr. 80 mm pre peších nad 100 do 300 m2 so zriadením lôžka z kameniva hr. 50 mm - spätná pokládka pôvodnej dlažby</t>
  </si>
  <si>
    <t>-1232120083</t>
  </si>
  <si>
    <t>597661112.S</t>
  </si>
  <si>
    <t>Rigol dláždený do lôžka z betónu prostého tr. C 8/10 hr. do 250 mm z dlažobných kociek veľkých</t>
  </si>
  <si>
    <t>-656597062</t>
  </si>
  <si>
    <t>1963059920</t>
  </si>
  <si>
    <t>Rúra hladká PP pre gravitačnú kanalizáciu DN 315, SN 12, dĺ. 6 m</t>
  </si>
  <si>
    <t>1835123081</t>
  </si>
  <si>
    <t>871394032.S</t>
  </si>
  <si>
    <t>Montáž kanalizačného PP potrubia hladkého plnostenného SN 12 DN 400</t>
  </si>
  <si>
    <t>-1469126005</t>
  </si>
  <si>
    <t>286140004300.S</t>
  </si>
  <si>
    <t>Rúra hladká PP pre gravitačnú kanalizáciu DN 400, SN 12, dĺ. 6 m</t>
  </si>
  <si>
    <t>-877704374</t>
  </si>
  <si>
    <t>1571087973</t>
  </si>
  <si>
    <t>-2146625393</t>
  </si>
  <si>
    <t>-2011974202</t>
  </si>
  <si>
    <t>1865348298</t>
  </si>
  <si>
    <t>877394036.S</t>
  </si>
  <si>
    <t>Montáž kanalizačnej PP odbočky DN 400</t>
  </si>
  <si>
    <t>-981332446</t>
  </si>
  <si>
    <t>286540119100.S</t>
  </si>
  <si>
    <t>Odbočka 45° PP, DN 400/200 hladká pre gravitačnú kanalizáciu</t>
  </si>
  <si>
    <t>1850648491</t>
  </si>
  <si>
    <t>877394060.S</t>
  </si>
  <si>
    <t>Montáž kanalizačného prechodu PP/HDPE -  DN300/D315</t>
  </si>
  <si>
    <t>1776126352</t>
  </si>
  <si>
    <t>286540132400.S</t>
  </si>
  <si>
    <t>Prechodka PP, DN 300/315 pre gravitačnú kanalizáciu</t>
  </si>
  <si>
    <t>-810008362</t>
  </si>
  <si>
    <t>877394110.S</t>
  </si>
  <si>
    <t>Montáž kanalizačnej PP presuvky DN 400</t>
  </si>
  <si>
    <t>-1664377953</t>
  </si>
  <si>
    <t>286540153300.S</t>
  </si>
  <si>
    <t>Presuvka PP, DN 400 hladká pre gravitačnú kanalizáciu</t>
  </si>
  <si>
    <t>-1213025754</t>
  </si>
  <si>
    <t>Skúška tesnosti kanalizácie D 300 mm</t>
  </si>
  <si>
    <t>399144644</t>
  </si>
  <si>
    <t>1109641419</t>
  </si>
  <si>
    <t>89237M001.S</t>
  </si>
  <si>
    <t>Monitoring potrubia kamerovým systémom do DN 300</t>
  </si>
  <si>
    <t>-741311957</t>
  </si>
  <si>
    <t>892391000.S</t>
  </si>
  <si>
    <t>Skúška tesnosti kanalizácie D 400 mm</t>
  </si>
  <si>
    <t>933999356</t>
  </si>
  <si>
    <t>892442111.S</t>
  </si>
  <si>
    <t>Zabezpečenie koncov kanalizačného potrubia pri tlakových skúškach DN nad 300 do 600</t>
  </si>
  <si>
    <t>1356067284</t>
  </si>
  <si>
    <t>89248M002.S</t>
  </si>
  <si>
    <t>Monitoring kanalizačnej šachty od DN 900 do 1000 mm</t>
  </si>
  <si>
    <t>-1340342675</t>
  </si>
  <si>
    <t>62441631</t>
  </si>
  <si>
    <t>89443D001.S</t>
  </si>
  <si>
    <t>Demontáž konusu objemu do 1,5 m3,  -0,32t</t>
  </si>
  <si>
    <t>-418545212</t>
  </si>
  <si>
    <t>-1630656014</t>
  </si>
  <si>
    <t>Šachtové dno prietočné DN 315x0°-90° s výkyvom, ku kanalizačnej revíznejj šachte DN 1000 mm, výška 521mm, pre hladké potrubia, PP</t>
  </si>
  <si>
    <t>1997113566</t>
  </si>
  <si>
    <t>286610042900.S</t>
  </si>
  <si>
    <t>Šachtové dno spádiskové DN 315, ku kanalizačnej revíznej šachte 1000 mm, pre hladké potrubia, PP</t>
  </si>
  <si>
    <t>1634250952</t>
  </si>
  <si>
    <t>286610043900.S</t>
  </si>
  <si>
    <t>Šachtové dno DN 400x0°, ku kanalizačnej revíznej šachte 1000 mm, pre hladké potrubia, PP</t>
  </si>
  <si>
    <t>839708553</t>
  </si>
  <si>
    <t>71168183</t>
  </si>
  <si>
    <t>-1499177872</t>
  </si>
  <si>
    <t>Prechodový kónus 600/1000 mm ku kanalizačnej revíznej šachte DN 1000 mm, PP</t>
  </si>
  <si>
    <t>-358004342</t>
  </si>
  <si>
    <t>Gumové tesnenie šachtovej rúry 1000 mm ku kanalizačnej revíznej šachte DN 1000 mm</t>
  </si>
  <si>
    <t>-149607962</t>
  </si>
  <si>
    <t>-1285036888</t>
  </si>
  <si>
    <t>526539406</t>
  </si>
  <si>
    <t>899912101.S</t>
  </si>
  <si>
    <t>Montáž oceľových chráničiek D 159x5mm</t>
  </si>
  <si>
    <t>-2083659721</t>
  </si>
  <si>
    <t>142110001800.S</t>
  </si>
  <si>
    <t>Rúra oceľová bezšvová hladká kruhová d 159 mm, hr. steny 5,0 mm, ozn.11 353.0</t>
  </si>
  <si>
    <t>470708678</t>
  </si>
  <si>
    <t>Montáž oceľových chráničiek D 406x6,3mm</t>
  </si>
  <si>
    <t>-768866645</t>
  </si>
  <si>
    <t>1406598910</t>
  </si>
  <si>
    <t>919513111.S</t>
  </si>
  <si>
    <t>Zhotovenie priepustu z rúr betónových DN 500 - dodávka a montáž spätná úprava po prekopoch</t>
  </si>
  <si>
    <t>680409173</t>
  </si>
  <si>
    <t>1891572026</t>
  </si>
  <si>
    <t>966008112.S</t>
  </si>
  <si>
    <t>Búranie rúrového priepustu, z rúr DN 300 do 500 mm,  -0,98000t</t>
  </si>
  <si>
    <t>1911548304</t>
  </si>
  <si>
    <t>1364489858</t>
  </si>
  <si>
    <t>-486095430</t>
  </si>
  <si>
    <t>-2073458544</t>
  </si>
  <si>
    <t>979089012.S</t>
  </si>
  <si>
    <t>Poplatok za skládku - betón, tehly, dlaždice (17 01) ostatné</t>
  </si>
  <si>
    <t>103910898</t>
  </si>
  <si>
    <t>1961206093</t>
  </si>
  <si>
    <t>-1936146795</t>
  </si>
  <si>
    <t>-912077017</t>
  </si>
  <si>
    <t>-787515335</t>
  </si>
  <si>
    <t>Nasunutie potrubnej sekcie do oceľovej chráničky DN 150</t>
  </si>
  <si>
    <t>-19344950</t>
  </si>
  <si>
    <t>-51695064</t>
  </si>
  <si>
    <t>76902M001.S</t>
  </si>
  <si>
    <t>Montáž manžety pre potrubné systémy priemeru 90-159 mm</t>
  </si>
  <si>
    <t>575100350</t>
  </si>
  <si>
    <t>76902M002.S</t>
  </si>
  <si>
    <t>-10615344</t>
  </si>
  <si>
    <t>42985003M003.S</t>
  </si>
  <si>
    <t>Manžeta pružná prechodová d90/156mm</t>
  </si>
  <si>
    <t>2011537216</t>
  </si>
  <si>
    <t>42985003M004.S</t>
  </si>
  <si>
    <t>1366087983</t>
  </si>
  <si>
    <t>899357496</t>
  </si>
  <si>
    <t>Kĺzne dištančné objímky RACI A 19, typ A výška 19mm, vonkajší priemer rúry 315-400mm</t>
  </si>
  <si>
    <t>1192284865</t>
  </si>
  <si>
    <t>SO 02 - Domové kanalizačné prípojky</t>
  </si>
  <si>
    <t>-238679296</t>
  </si>
  <si>
    <t>1390389905</t>
  </si>
  <si>
    <t>-1267850920</t>
  </si>
  <si>
    <t>1587994010</t>
  </si>
  <si>
    <t>-1856052047</t>
  </si>
  <si>
    <t>-1775971553</t>
  </si>
  <si>
    <t>370347167</t>
  </si>
  <si>
    <t>675149686</t>
  </si>
  <si>
    <t>-1067462166</t>
  </si>
  <si>
    <t>1783485111</t>
  </si>
  <si>
    <t>-379112315</t>
  </si>
  <si>
    <t>-2143340582</t>
  </si>
  <si>
    <t>1819373177</t>
  </si>
  <si>
    <t>-1726937103</t>
  </si>
  <si>
    <t>-1586045095</t>
  </si>
  <si>
    <t>-642604686</t>
  </si>
  <si>
    <t>-174173458</t>
  </si>
  <si>
    <t>1472002992</t>
  </si>
  <si>
    <t>909849184</t>
  </si>
  <si>
    <t>1195787216</t>
  </si>
  <si>
    <t>2052825511</t>
  </si>
  <si>
    <t>1453349092</t>
  </si>
  <si>
    <t>1936508985</t>
  </si>
  <si>
    <t>583310002900.S</t>
  </si>
  <si>
    <t>Štrkopiesok frakcia 0-16 mm</t>
  </si>
  <si>
    <t>-600016734</t>
  </si>
  <si>
    <t>1943880599</t>
  </si>
  <si>
    <t>-1008297632</t>
  </si>
  <si>
    <t>2098394891</t>
  </si>
  <si>
    <t>503746238</t>
  </si>
  <si>
    <t>452111141</t>
  </si>
  <si>
    <t>-1832385046</t>
  </si>
  <si>
    <t>592460022900.S</t>
  </si>
  <si>
    <t>Platňa betónová, rozmer 500x500x50 mm</t>
  </si>
  <si>
    <t>1907490911</t>
  </si>
  <si>
    <t>-777897457</t>
  </si>
  <si>
    <t>-1193499596</t>
  </si>
  <si>
    <t>-562650302</t>
  </si>
  <si>
    <t>1415403501</t>
  </si>
  <si>
    <t>1774828751</t>
  </si>
  <si>
    <t>871354026.S</t>
  </si>
  <si>
    <t>Montáž kanalizačného PP potrubia hladkého plnostenného SN 12 DN 200</t>
  </si>
  <si>
    <t>-1405734046</t>
  </si>
  <si>
    <t>286140003400.S</t>
  </si>
  <si>
    <t>Rúra hladká PP pre gravitačnú kanalizáciu DN 200, SN 12, dĺ. 6 m</t>
  </si>
  <si>
    <t>-50989084</t>
  </si>
  <si>
    <t>-754288874</t>
  </si>
  <si>
    <t>1443541760</t>
  </si>
  <si>
    <t>-1110835247</t>
  </si>
  <si>
    <t>616300906</t>
  </si>
  <si>
    <t>-1413597679</t>
  </si>
  <si>
    <t>335946684</t>
  </si>
  <si>
    <t>877354006.S</t>
  </si>
  <si>
    <t>Montáž kanalizačného PP kolena DN 200</t>
  </si>
  <si>
    <t>169914759</t>
  </si>
  <si>
    <t>286540070200.S</t>
  </si>
  <si>
    <t>Koleno PP, DN 200x15°,30°,45° hladké pre gravitačnú kanalizáciu</t>
  </si>
  <si>
    <t>502373898</t>
  </si>
  <si>
    <t>877354030.S</t>
  </si>
  <si>
    <t>Montáž kanalizačnej PP odbočky DN 200</t>
  </si>
  <si>
    <t>109791666</t>
  </si>
  <si>
    <t>286540118300.S</t>
  </si>
  <si>
    <t>Odbočka 45° PP, DN 200/160 hladká pre gravitačnú kanalizáciu</t>
  </si>
  <si>
    <t>-1609149219</t>
  </si>
  <si>
    <t>877354078.S</t>
  </si>
  <si>
    <t>Montáž kanalizačnej PP zátky DN 200</t>
  </si>
  <si>
    <t>780787809</t>
  </si>
  <si>
    <t>286510012600.S</t>
  </si>
  <si>
    <t>Zátka vnútorná PP SN 12, DN 200 hladká pre gravitačnú kanalizáciu</t>
  </si>
  <si>
    <t>1422536276</t>
  </si>
  <si>
    <t>877354104.S</t>
  </si>
  <si>
    <t>Montáž kanalizačnej PP presuvky DN 200</t>
  </si>
  <si>
    <t>-166847038</t>
  </si>
  <si>
    <t>286540153000.S</t>
  </si>
  <si>
    <t>Presuvka PP, DN 200 hladká pre gravitačnú kanalizáciu</t>
  </si>
  <si>
    <t>1087258647</t>
  </si>
  <si>
    <t>1628075607</t>
  </si>
  <si>
    <t>892351000.S</t>
  </si>
  <si>
    <t>Skúška tesnosti kanalizácie DN 200 mm</t>
  </si>
  <si>
    <t>-1548810948</t>
  </si>
  <si>
    <t>-621623975</t>
  </si>
  <si>
    <t>894431112.S</t>
  </si>
  <si>
    <t>Montáž revíznej šachty z PVC, D 315/160 (DN šachty/DN potr. vedenia), hĺ. 1100 do 1500 mm</t>
  </si>
  <si>
    <t>1589620942</t>
  </si>
  <si>
    <t>286610000900</t>
  </si>
  <si>
    <t xml:space="preserve">Priebežné dno D 315, vtok/výtok D 160 (PVC hladká rúra), pre PVC revízne šachty </t>
  </si>
  <si>
    <t>-1579699488</t>
  </si>
  <si>
    <t>894431122.S</t>
  </si>
  <si>
    <t>Montáž revíznej šachty z PVC, D 315/200 (DN šachty/DN potr. vedenia), hĺ. 1200 do 1500 mm</t>
  </si>
  <si>
    <t>1196267014</t>
  </si>
  <si>
    <t>286610001000.S</t>
  </si>
  <si>
    <t>Priebežné dno D 315, vtok/výtok DN 200 (PVC hladká rúra), pre PP revízne šachty</t>
  </si>
  <si>
    <t>-1436120719</t>
  </si>
  <si>
    <t>286610026600</t>
  </si>
  <si>
    <t>Predĺženie D 315 PVC, dĺžka 1,5 m, pre PVC revízne šachty</t>
  </si>
  <si>
    <t>803002286</t>
  </si>
  <si>
    <t>552410001400</t>
  </si>
  <si>
    <t>Poklop PP tr. zaťaženia A15 na šachtovú rúru D 315 mm</t>
  </si>
  <si>
    <t>1265308305</t>
  </si>
  <si>
    <t>1587780764</t>
  </si>
  <si>
    <t>-1089307443</t>
  </si>
  <si>
    <t>773726431</t>
  </si>
  <si>
    <t>-677162545</t>
  </si>
  <si>
    <t>-1945792139</t>
  </si>
  <si>
    <t>-1869537418</t>
  </si>
  <si>
    <t>SO 03 - Čerpacie stanice</t>
  </si>
  <si>
    <t>SO 03.1 - Čerpacia stanica ČS A1</t>
  </si>
  <si>
    <t>275108531</t>
  </si>
  <si>
    <t>-194185458</t>
  </si>
  <si>
    <t>1822129824</t>
  </si>
  <si>
    <t>115201201.S</t>
  </si>
  <si>
    <t>Čerpacia ihla z rúr DN 40 do 60 mm a dĺž. 6m, pre zníženie hlad spodnej vody, vplavenie, opotrebenie a udržanie</t>
  </si>
  <si>
    <t>1551712105</t>
  </si>
  <si>
    <t>115201211.S</t>
  </si>
  <si>
    <t>Čerpacia ihla z rúr DN 40 do 60 mm a dĺž. 6m, pre zníženie hlad spodnej vody, vytiahnutie</t>
  </si>
  <si>
    <t>1668876498</t>
  </si>
  <si>
    <t>115201301.S</t>
  </si>
  <si>
    <t>Zariadenie čerpacej stanice - montáž</t>
  </si>
  <si>
    <t>1123941657</t>
  </si>
  <si>
    <t>115201311.S</t>
  </si>
  <si>
    <t>Zariadenie čerpacej stanice - demontáž</t>
  </si>
  <si>
    <t>-971987178</t>
  </si>
  <si>
    <t>115201401.S</t>
  </si>
  <si>
    <t>Montáž zberného potrubia menovitej svetlosti DN 150</t>
  </si>
  <si>
    <t>-570763624</t>
  </si>
  <si>
    <t>115201411.S</t>
  </si>
  <si>
    <t>Demontáž zberného potrubia menovitej svetlosti DN 150</t>
  </si>
  <si>
    <t>-965904333</t>
  </si>
  <si>
    <t>115201601.S</t>
  </si>
  <si>
    <t>Odsávanie a čerpanie vody ihlofiltrami zberným potrubím svetlého priemeru DN do 200</t>
  </si>
  <si>
    <t>1437749661</t>
  </si>
  <si>
    <t>-2019152160</t>
  </si>
  <si>
    <t>121101111.S</t>
  </si>
  <si>
    <t>Odstránenie ornice s vodor. premiestn. na hromady, so zložením na vzdialenosť do 100 m a do 100m3</t>
  </si>
  <si>
    <t>-2093082339</t>
  </si>
  <si>
    <t>-348293309</t>
  </si>
  <si>
    <t>1938523265</t>
  </si>
  <si>
    <t>341943999</t>
  </si>
  <si>
    <t>-900801789</t>
  </si>
  <si>
    <t>880701419</t>
  </si>
  <si>
    <t>518574083</t>
  </si>
  <si>
    <t>-74688085</t>
  </si>
  <si>
    <t>-1581434801</t>
  </si>
  <si>
    <t>230748516</t>
  </si>
  <si>
    <t>-1830083133</t>
  </si>
  <si>
    <t>-491205177</t>
  </si>
  <si>
    <t>1833968723</t>
  </si>
  <si>
    <t>-706126979</t>
  </si>
  <si>
    <t>-1660274413</t>
  </si>
  <si>
    <t>1900389630</t>
  </si>
  <si>
    <t>-672391362</t>
  </si>
  <si>
    <t>1028441850</t>
  </si>
  <si>
    <t>-1766533946</t>
  </si>
  <si>
    <t>-271710009</t>
  </si>
  <si>
    <t>-618100248</t>
  </si>
  <si>
    <t>1309914617</t>
  </si>
  <si>
    <t>934653826</t>
  </si>
  <si>
    <t>1298067695</t>
  </si>
  <si>
    <t>1514264341</t>
  </si>
  <si>
    <t>-1117756434</t>
  </si>
  <si>
    <t>-281976652</t>
  </si>
  <si>
    <t>-2029793049</t>
  </si>
  <si>
    <t>-1202338285</t>
  </si>
  <si>
    <t>-749957140</t>
  </si>
  <si>
    <t>1071040210</t>
  </si>
  <si>
    <t>1225040911</t>
  </si>
  <si>
    <t>1053036743</t>
  </si>
  <si>
    <t>1679747593</t>
  </si>
  <si>
    <t>-522984026</t>
  </si>
  <si>
    <t>-101715114</t>
  </si>
  <si>
    <t>812811415</t>
  </si>
  <si>
    <t>279100135.S</t>
  </si>
  <si>
    <t>Prestup v stene šachty hr.120mm z rúr, DN 100, potrubie vonk.pr. 110 mm</t>
  </si>
  <si>
    <t>962630699</t>
  </si>
  <si>
    <t>-1407390594</t>
  </si>
  <si>
    <t>-1905406993</t>
  </si>
  <si>
    <t>2022030556</t>
  </si>
  <si>
    <t>-1887248290</t>
  </si>
  <si>
    <t>418789102</t>
  </si>
  <si>
    <t>2098771021</t>
  </si>
  <si>
    <t>1342938907</t>
  </si>
  <si>
    <t>-1263014396</t>
  </si>
  <si>
    <t>324616009</t>
  </si>
  <si>
    <t>-1671614569</t>
  </si>
  <si>
    <t>801357227</t>
  </si>
  <si>
    <t>478758519</t>
  </si>
  <si>
    <t>1817966617</t>
  </si>
  <si>
    <t>1315628247</t>
  </si>
  <si>
    <t>2105569253</t>
  </si>
  <si>
    <t>-616632943</t>
  </si>
  <si>
    <t>-2125618847</t>
  </si>
  <si>
    <t>136460832</t>
  </si>
  <si>
    <t>-1222149754</t>
  </si>
  <si>
    <t>546773885</t>
  </si>
  <si>
    <t>-1474475315</t>
  </si>
  <si>
    <t>1021958858</t>
  </si>
  <si>
    <t>1179782351</t>
  </si>
  <si>
    <t>Prefabrikovaná železobetónová skrúž rovná výšky 2000mm s hrúbkou steny 120mm a s dnom hr. 200mm, DN 2500 mm z betónu C35/45-XC2(SK)-XA2</t>
  </si>
  <si>
    <t>594235159</t>
  </si>
  <si>
    <t>-532320281</t>
  </si>
  <si>
    <t>Prefabrikovaná železobetonová stropná doska D 2740mm, hr.220mm, z betónu C35/45-XC2(SK)-XA2, navrhnutá na prejazdné zaťaženie do 40t</t>
  </si>
  <si>
    <t>914753734</t>
  </si>
  <si>
    <t>-1769116608</t>
  </si>
  <si>
    <t>Prefabrikovaná železobetónová skrúž rovná, výšky 1000mm s hrúbkou steny 120mm, DN 2500 z betónu C35/45-XC2(SK)-XA2</t>
  </si>
  <si>
    <t>-121465687</t>
  </si>
  <si>
    <t>-1596793847</t>
  </si>
  <si>
    <t>-1597368538</t>
  </si>
  <si>
    <t>1045121584</t>
  </si>
  <si>
    <t>55241000PC.01.S</t>
  </si>
  <si>
    <t>Plastový poklop uzamykateľný, vodotesný, rozmer otvoru 600x600mm a zaťaženie do 40t - P1</t>
  </si>
  <si>
    <t>-655517486</t>
  </si>
  <si>
    <t>55241000PC.02.S</t>
  </si>
  <si>
    <t>Plastový poklop uzamykateľný, vodotesný, rozmer otvoru 8000x1000mm a zaťaženie do 40t - P3</t>
  </si>
  <si>
    <t>1488190816</t>
  </si>
  <si>
    <t>55241000PC.03.S</t>
  </si>
  <si>
    <t>Plastový poklop uzamykateľný, vodotesný, rozmer otvoru 800x600mm a zaťaženie do 40t - P4</t>
  </si>
  <si>
    <t>1359113500</t>
  </si>
  <si>
    <t>-1453609651</t>
  </si>
  <si>
    <t>-1251890830</t>
  </si>
  <si>
    <t>Obetónovanie ČS alebo muriva stôk betónom  prostým tr. C 16/20 v otvorenom výkope - betónový prstenec okolo ČS</t>
  </si>
  <si>
    <t>-367577357</t>
  </si>
  <si>
    <t>1525822436</t>
  </si>
  <si>
    <t>396307276</t>
  </si>
  <si>
    <t>-810070051</t>
  </si>
  <si>
    <t>-1497099276</t>
  </si>
  <si>
    <t>-1505598031</t>
  </si>
  <si>
    <t>563515741</t>
  </si>
  <si>
    <t>527709789</t>
  </si>
  <si>
    <t>856540938</t>
  </si>
  <si>
    <t>1067809245</t>
  </si>
  <si>
    <t>-1310536282</t>
  </si>
  <si>
    <t>-1483599902</t>
  </si>
  <si>
    <t>-1324693026</t>
  </si>
  <si>
    <t>1703892419</t>
  </si>
  <si>
    <t>286641336</t>
  </si>
  <si>
    <t>636627468</t>
  </si>
  <si>
    <t>-431412883</t>
  </si>
  <si>
    <t>1705365126</t>
  </si>
  <si>
    <t>592753691</t>
  </si>
  <si>
    <t>921955254</t>
  </si>
  <si>
    <t>-1252288626</t>
  </si>
  <si>
    <t>-519050286</t>
  </si>
  <si>
    <t>-1322783101</t>
  </si>
  <si>
    <t>-1270710844</t>
  </si>
  <si>
    <t>-1783517727</t>
  </si>
  <si>
    <t>2016032494</t>
  </si>
  <si>
    <t>-850561440</t>
  </si>
  <si>
    <t>Dodávka a Montáž vstupného nerezového rebríka, rozmery šírka 600mm, výška 5,1m, materiál jakel 50x50x3 mm, dĺžka 20,4m</t>
  </si>
  <si>
    <t>1707592569</t>
  </si>
  <si>
    <t>1834091353</t>
  </si>
  <si>
    <t>Vyťahovací hrablicový kôš, z nerezu (z ocele triedy 17), k osadeniu v čerpacej šachte, spušťaný cez otvor v strope šachty veľk 400x600 mm, so všetkým potr vybavením 2x vodiace tyče 5m, rozmer 500x400x v.600mm - ČSA1</t>
  </si>
  <si>
    <t>1781784876</t>
  </si>
  <si>
    <t>-424103148</t>
  </si>
  <si>
    <t>Zdvihacie otočné zariadenie s pätkou z antikoroznej ocele, nosnosti min. 100 kg - kompletný, vrátane podstavca pre žeriav, ložiska, lanka, navijáku a kotviacih prvkov - ČSA1</t>
  </si>
  <si>
    <t>1962547983</t>
  </si>
  <si>
    <t>-855671888</t>
  </si>
  <si>
    <t>1381597481</t>
  </si>
  <si>
    <t>Montáž ostatných atypických kovových stavebných doplnkových konštrukcií nad 20 do 50 kg - mechanické príslušenstvo ČSA1</t>
  </si>
  <si>
    <t>-1519487567</t>
  </si>
  <si>
    <t>-1193421043</t>
  </si>
  <si>
    <t>1111823454</t>
  </si>
  <si>
    <t>1816220687</t>
  </si>
  <si>
    <t>176595919</t>
  </si>
  <si>
    <t>443142070</t>
  </si>
  <si>
    <t>-1710773539</t>
  </si>
  <si>
    <t>-1005190785</t>
  </si>
  <si>
    <t>297089524</t>
  </si>
  <si>
    <t>544869189</t>
  </si>
  <si>
    <t>592520654</t>
  </si>
  <si>
    <t>Oblúk 90° nerez DN 80 oceľ tr.17</t>
  </si>
  <si>
    <t>1244044093</t>
  </si>
  <si>
    <t>Oblúk 45° nerez DN 80 oceľ tr.17</t>
  </si>
  <si>
    <t>138240147</t>
  </si>
  <si>
    <t>-1828294393</t>
  </si>
  <si>
    <t>Redukcia nerezová DN 80/100 oceľ tr.17</t>
  </si>
  <si>
    <t>-2059835184</t>
  </si>
  <si>
    <t>Y-kus nerez DN 100 oceľ tr.17</t>
  </si>
  <si>
    <t>-585430180</t>
  </si>
  <si>
    <t>822120239</t>
  </si>
  <si>
    <t>-694903552</t>
  </si>
  <si>
    <t>-189166237</t>
  </si>
  <si>
    <t>Montáž armatúr - armatúrne príslušenstvo ČSA1</t>
  </si>
  <si>
    <t>-655148676</t>
  </si>
  <si>
    <t>-1788732702</t>
  </si>
  <si>
    <t>1307551580</t>
  </si>
  <si>
    <t>-1423511092</t>
  </si>
  <si>
    <t>-653458169</t>
  </si>
  <si>
    <t>1090015063</t>
  </si>
  <si>
    <t>-1069443880</t>
  </si>
  <si>
    <t>-390647241</t>
  </si>
  <si>
    <t>-32345286</t>
  </si>
  <si>
    <t>891072652</t>
  </si>
  <si>
    <t>-1928358747</t>
  </si>
  <si>
    <t>933614050</t>
  </si>
  <si>
    <t>-449765883</t>
  </si>
  <si>
    <t>41347859</t>
  </si>
  <si>
    <t>1866691115</t>
  </si>
  <si>
    <t>-2135006330</t>
  </si>
  <si>
    <t>-462926712</t>
  </si>
  <si>
    <t>1951006095</t>
  </si>
  <si>
    <t>Rozvádzač R-ČSA1 - komplet dodávka rozvádzača s náplňou a parametrami a v zmysle dokumentácie, krytie min. IP54, vrátane osvedčenia a výrobnej dokumentácie (PLC rozpočtované zvlášť)</t>
  </si>
  <si>
    <t>-1753441458</t>
  </si>
  <si>
    <t>-1680878050</t>
  </si>
  <si>
    <t>124375066</t>
  </si>
  <si>
    <t>-1340690797</t>
  </si>
  <si>
    <t>1110801354</t>
  </si>
  <si>
    <t>1805229526</t>
  </si>
  <si>
    <t>-1683744089</t>
  </si>
  <si>
    <t>939537726</t>
  </si>
  <si>
    <t>-649505490</t>
  </si>
  <si>
    <t>-771697063</t>
  </si>
  <si>
    <t>1955828380</t>
  </si>
  <si>
    <t>-659158407</t>
  </si>
  <si>
    <t>-854366918</t>
  </si>
  <si>
    <t>1271286654</t>
  </si>
  <si>
    <t>-247970889</t>
  </si>
  <si>
    <t>725369825</t>
  </si>
  <si>
    <t>-1107880372</t>
  </si>
  <si>
    <t>-1331162952</t>
  </si>
  <si>
    <t>175</t>
  </si>
  <si>
    <t>-512472960</t>
  </si>
  <si>
    <t>176</t>
  </si>
  <si>
    <t>-1766734600</t>
  </si>
  <si>
    <t>177</t>
  </si>
  <si>
    <t>-302357904</t>
  </si>
  <si>
    <t>178</t>
  </si>
  <si>
    <t>-1748778913</t>
  </si>
  <si>
    <t>179</t>
  </si>
  <si>
    <t>-1034515816</t>
  </si>
  <si>
    <t>180</t>
  </si>
  <si>
    <t>757346639</t>
  </si>
  <si>
    <t>181</t>
  </si>
  <si>
    <t>334189038</t>
  </si>
  <si>
    <t>182</t>
  </si>
  <si>
    <t>294646648</t>
  </si>
  <si>
    <t>183</t>
  </si>
  <si>
    <t>1093997886</t>
  </si>
  <si>
    <t>184</t>
  </si>
  <si>
    <t>-1414568993</t>
  </si>
  <si>
    <t>185</t>
  </si>
  <si>
    <t>287291830</t>
  </si>
  <si>
    <t>186</t>
  </si>
  <si>
    <t>-362241015</t>
  </si>
  <si>
    <t>187</t>
  </si>
  <si>
    <t>-1944661501</t>
  </si>
  <si>
    <t>188</t>
  </si>
  <si>
    <t>737727074</t>
  </si>
  <si>
    <t>189</t>
  </si>
  <si>
    <t xml:space="preserve">Ponorné kalové čerpadlo s adaptívnym samočist obežným kolesom a špirálnou drážkou pre odvod abrázií a s motorom so zabudovaným frekvenčným meničom  pre ČSA1:  prietok: 9,57 l/s,  výkon: 4,0 kW, dopravná výška 13,9m. </t>
  </si>
  <si>
    <t>929196497</t>
  </si>
  <si>
    <t>190</t>
  </si>
  <si>
    <t>-1968804703</t>
  </si>
  <si>
    <t>191</t>
  </si>
  <si>
    <t>510126881</t>
  </si>
  <si>
    <t>192</t>
  </si>
  <si>
    <t>772565689</t>
  </si>
  <si>
    <t>193</t>
  </si>
  <si>
    <t>145532835</t>
  </si>
  <si>
    <t>194</t>
  </si>
  <si>
    <t>55809177</t>
  </si>
  <si>
    <t>195</t>
  </si>
  <si>
    <t>1176254426</t>
  </si>
  <si>
    <t>196</t>
  </si>
  <si>
    <t>1684882918</t>
  </si>
  <si>
    <t>197</t>
  </si>
  <si>
    <t>960514340</t>
  </si>
  <si>
    <t>198</t>
  </si>
  <si>
    <t>-1719138364</t>
  </si>
  <si>
    <t>199</t>
  </si>
  <si>
    <t>-385376948</t>
  </si>
  <si>
    <t>200</t>
  </si>
  <si>
    <t>-1532539281</t>
  </si>
  <si>
    <t>201</t>
  </si>
  <si>
    <t>-671846747</t>
  </si>
  <si>
    <t>202</t>
  </si>
  <si>
    <t>-1639026356</t>
  </si>
  <si>
    <t>203</t>
  </si>
  <si>
    <t>1009291163</t>
  </si>
  <si>
    <t>204</t>
  </si>
  <si>
    <t>-2013077854</t>
  </si>
  <si>
    <t>205</t>
  </si>
  <si>
    <t>-1268116518</t>
  </si>
  <si>
    <t>206</t>
  </si>
  <si>
    <t>1332587979</t>
  </si>
  <si>
    <t>207</t>
  </si>
  <si>
    <t>-288414726</t>
  </si>
  <si>
    <t>208</t>
  </si>
  <si>
    <t>-1189013019</t>
  </si>
  <si>
    <t>209</t>
  </si>
  <si>
    <t>1829887479</t>
  </si>
  <si>
    <t>210</t>
  </si>
  <si>
    <t>923859869</t>
  </si>
  <si>
    <t>211</t>
  </si>
  <si>
    <t>521715833</t>
  </si>
  <si>
    <t>SO 03.2 - Čerpacia stanica ČS A2</t>
  </si>
  <si>
    <t>-136779994</t>
  </si>
  <si>
    <t>-1747230643</t>
  </si>
  <si>
    <t>1073800854</t>
  </si>
  <si>
    <t>1700786810</t>
  </si>
  <si>
    <t>-1028127758</t>
  </si>
  <si>
    <t>1233652968</t>
  </si>
  <si>
    <t>-1670128782</t>
  </si>
  <si>
    <t>487475850</t>
  </si>
  <si>
    <t>-1895820440</t>
  </si>
  <si>
    <t>1238024283</t>
  </si>
  <si>
    <t>1921442612</t>
  </si>
  <si>
    <t>-606549510</t>
  </si>
  <si>
    <t>1360147793</t>
  </si>
  <si>
    <t>-590688991</t>
  </si>
  <si>
    <t>-1214169767</t>
  </si>
  <si>
    <t>1971805546</t>
  </si>
  <si>
    <t>230204199.S</t>
  </si>
  <si>
    <t>Montáž nákružku integrovaného lemového PE 100 SDR 11 D 90 mm</t>
  </si>
  <si>
    <t>286530151100.S</t>
  </si>
  <si>
    <t>Elektrotvarovka lemový nákružok PE 100 SDR 11 D 90 mm</t>
  </si>
  <si>
    <t>839241049</t>
  </si>
  <si>
    <t>286530177898</t>
  </si>
  <si>
    <t>Príruba PP oceľ DN 90 PN 16</t>
  </si>
  <si>
    <t>Výrez alebo výsek D 90mm - napojenie do exist. šachty</t>
  </si>
  <si>
    <t>Stenová šachtová vložka-systému dodatočného pripojenia  DN/D 80/90 mm na žb. šachtu</t>
  </si>
  <si>
    <t>871251066.S</t>
  </si>
  <si>
    <t>Montáž vodovodného potrubia z dvojvsrtvového PE 100 SDR17/PN10 zváraných natupo D 90x5,4 mm</t>
  </si>
  <si>
    <t>-1416024366</t>
  </si>
  <si>
    <t>286130031200.S</t>
  </si>
  <si>
    <t>Rúra HDPE na vodu PE100 PN10 SDR17 90x5,4x12 m</t>
  </si>
  <si>
    <t>754535033</t>
  </si>
  <si>
    <t>877255070.S</t>
  </si>
  <si>
    <t>Montáž elektrotvarovky pre kanalizačné potrubia z PE 100 D 90 mm</t>
  </si>
  <si>
    <t>-1727206079</t>
  </si>
  <si>
    <t>286530227600.S</t>
  </si>
  <si>
    <t>Elektrospojka PE 100, na kanalizáciu, SDR 11, D 90 mm</t>
  </si>
  <si>
    <t>-833033076</t>
  </si>
  <si>
    <t>892241111.S</t>
  </si>
  <si>
    <t>Ostatné práce na rúrovom vedení, tlakové skúšky kanalizačného potrubia DN do 80</t>
  </si>
  <si>
    <t>-914836973</t>
  </si>
  <si>
    <t>Montáž oceľových chráničiek D 159x5</t>
  </si>
  <si>
    <t>-741364163</t>
  </si>
  <si>
    <t>159393861</t>
  </si>
  <si>
    <t>Montáž manžety pre potrubné systémy priemeru d90-160 mm</t>
  </si>
  <si>
    <t>-1590497869</t>
  </si>
  <si>
    <t>Manžeta pružná prechodová d90/160mm</t>
  </si>
  <si>
    <t>-1399232508</t>
  </si>
  <si>
    <t>Montáž kĺznej dištančnej objímky montovanej na potrubie DN 50 - 100</t>
  </si>
  <si>
    <t>-2017706239</t>
  </si>
  <si>
    <t>Kĺzne dištančné objímky RACI A 19, typ A výška 19mm, vonkajší priemer rúry 90-150mm</t>
  </si>
  <si>
    <t>636730167</t>
  </si>
  <si>
    <t>-545616216</t>
  </si>
  <si>
    <t>-257802375</t>
  </si>
  <si>
    <t>-1728398958</t>
  </si>
  <si>
    <t>779631292</t>
  </si>
  <si>
    <t>1007232271</t>
  </si>
  <si>
    <t>762144109</t>
  </si>
  <si>
    <t>1265753215</t>
  </si>
  <si>
    <t>-1317989459</t>
  </si>
  <si>
    <t>Vyťahovací hrablicový kôš, z nerezu (z ocele triedy 17), k osadeniu v čerpacej šachte, spušťaný cez otvor v strope šachty veľk 400x600 mm, so všetkým potr vybavením 2x vodiace tyče 5m, rozmer 500x400x v.600mm - ČSA2</t>
  </si>
  <si>
    <t>Zdvihacie otočné zariadenie s pätkou z antikoroznej ocele, nosnosti min. 100 kg - kompletný, vrátane podstavca pre žeriav, ložiska, lanka, navijáku a kotviacih prvkov - ČSA2</t>
  </si>
  <si>
    <t>Montáž ostatných atypických kovových stavebných doplnkových konštrukcií nad 20 do 50 kg - mechanické príslušenstvo ČSA2</t>
  </si>
  <si>
    <t>Univerzálna spojka DN80/D90</t>
  </si>
  <si>
    <t>Prechod nerezový DN 80/D90 oceľ tr.17</t>
  </si>
  <si>
    <t>Y-kus nerez D 90 oceľ tr.17</t>
  </si>
  <si>
    <t>Montáž armatúr - armatúrne príslušenstvo ČSA2</t>
  </si>
  <si>
    <t>Rozvádzač R-ČSA2 - komplet dodávka rozvádzača s náplňou a parametrami a v zmysle dokumentácie, krytie min. IP54, vrátane osvedčenia a výrobnej dokumentácie (PLC rozpočtované zvlášť)</t>
  </si>
  <si>
    <t>1774612668</t>
  </si>
  <si>
    <t xml:space="preserve">Ponorné kalové čerpadlo s adaptívnym samočist obežným kolesom a špirálnou drážkou pre odvod abrázií a s motorom so zabudovaným frekvenčným meničom  pre ČSA2:  prietok: 7,44 l/s,  výkon: 2,2 kW, dopravná výška 7,48m. </t>
  </si>
  <si>
    <t>212</t>
  </si>
  <si>
    <t>213</t>
  </si>
  <si>
    <t>214</t>
  </si>
  <si>
    <t>215</t>
  </si>
  <si>
    <t>216</t>
  </si>
  <si>
    <t>217</t>
  </si>
  <si>
    <t>218</t>
  </si>
  <si>
    <t>219</t>
  </si>
  <si>
    <t>220</t>
  </si>
  <si>
    <t>221</t>
  </si>
  <si>
    <t>222</t>
  </si>
  <si>
    <t>223</t>
  </si>
  <si>
    <t>224</t>
  </si>
  <si>
    <t>225</t>
  </si>
  <si>
    <t>226</t>
  </si>
  <si>
    <t>227</t>
  </si>
  <si>
    <t>228</t>
  </si>
  <si>
    <t>229</t>
  </si>
  <si>
    <t>SO 03.3 - Čerpacia stanica ČS A3</t>
  </si>
  <si>
    <t>1534452152</t>
  </si>
  <si>
    <t>1920538260</t>
  </si>
  <si>
    <t>-197804507</t>
  </si>
  <si>
    <t>-961560256</t>
  </si>
  <si>
    <t>1952996869</t>
  </si>
  <si>
    <t>1726041893</t>
  </si>
  <si>
    <t>-39159270</t>
  </si>
  <si>
    <t>115201602.S</t>
  </si>
  <si>
    <t>Odsávanie a čerpanie vody ihlofiltrami zberným potrubím svetlého priemeru DN nad 200 do 300</t>
  </si>
  <si>
    <t>653667827</t>
  </si>
  <si>
    <t>286530233900.S</t>
  </si>
  <si>
    <t>Elektrokoleno 90° PE 100, na kanalizáciu, SDR 11, D 90 mm</t>
  </si>
  <si>
    <t>1578365021</t>
  </si>
  <si>
    <t>594310005779.S</t>
  </si>
  <si>
    <t>Prefabrikovaná železobetónová skrúž rovná, výšky 300mm s hrúbkou steny 120mm, DN 2500 z betónu C35/45-XC2(SK)-XA2</t>
  </si>
  <si>
    <t>Poklop šupatkový - P2</t>
  </si>
  <si>
    <t>-1101279765</t>
  </si>
  <si>
    <t>412865530</t>
  </si>
  <si>
    <t>-2117730957</t>
  </si>
  <si>
    <t>840994002</t>
  </si>
  <si>
    <t>-886072852</t>
  </si>
  <si>
    <t>Dodávka a Montáž vstupného nerezového rebríka, rozmery šírka 600mm, výška 4,9m, materiál jakel 50x50x3 mm, dĺžka 19,4m</t>
  </si>
  <si>
    <t>Montáž armatúr - armatúrne príslušenstvo ČSA3</t>
  </si>
  <si>
    <t>Guľová spätná klapka s prírubami na spláškovú vodu DN 80</t>
  </si>
  <si>
    <t>Rozvádzač R-ČSA3 -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</si>
  <si>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ČSA3:  prietok: 7,44 l/s,  výkon: 2,2 kW, dopravná výška 7,48m. </t>
  </si>
  <si>
    <t>SO 03.4 - Čerpacia stanica ČS B4</t>
  </si>
  <si>
    <t>1948649740</t>
  </si>
  <si>
    <t>31139PC.01.S</t>
  </si>
  <si>
    <t>Sanácia stien ČS, penetrácia, tesniaca a opravná malta proti tlakovej vode a zemnej vlhkosti s hydrofobizačným pôsobením</t>
  </si>
  <si>
    <t>619432178</t>
  </si>
  <si>
    <t>-699743872</t>
  </si>
  <si>
    <t>938902071.S</t>
  </si>
  <si>
    <t>Očistenie povrchu betónových konštrukcií tlakovou vodou</t>
  </si>
  <si>
    <t>-1739849326</t>
  </si>
  <si>
    <t>Dodávka a Montáž vstupného nerezového rebríka, rozmery šírka 600mm, výška 4,5m, materiál jakel 50x50x3 mm, dĺžka 20,4m</t>
  </si>
  <si>
    <t>Vyťahovací hrablicový kôš, z nerezu (z ocele triedy 17), k osadeniu v čerpacej šachte, spušťaný cez otvor v strope šachty veľk 400x600 mm, so všetkým potr vybavením 2x vodiace tyče 5m, rozmer 500x400x v.600mm - ČSB4</t>
  </si>
  <si>
    <t>Zdvihacie otočné zariadenie s pätkou z antikoroznej ocele, nosnosti min. 100 kg - kompletný, vrátane podstavca pre žeriav, ložiska, lanka, navijáku a kotviacih prvkov - ČSB4</t>
  </si>
  <si>
    <t>Montáž ostatných atypických kovových stavebných doplnkových konštrukcií nad 20 do 50 kg - mechanické príslušenstvo ČSB4</t>
  </si>
  <si>
    <t xml:space="preserve">Tvarovka T-kus navarovacia z nerezu DN 80/80 </t>
  </si>
  <si>
    <t>387302656</t>
  </si>
  <si>
    <t>Rozvádzač R-ČSB4 -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</si>
  <si>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ČSB4:  prietok: 9,57 l/s,  výkon: 4,0 kW, dopravná výška 13,9m. </t>
  </si>
  <si>
    <t>SO 03.5 - Čerpacia stanica ČS B5</t>
  </si>
  <si>
    <t>1093081362</t>
  </si>
  <si>
    <t>1285222136</t>
  </si>
  <si>
    <t>-1418057512</t>
  </si>
  <si>
    <t>-1396543416</t>
  </si>
  <si>
    <t>974941874</t>
  </si>
  <si>
    <t>-1482146478</t>
  </si>
  <si>
    <t>-89501200</t>
  </si>
  <si>
    <t>1507402106</t>
  </si>
  <si>
    <t>-383589380</t>
  </si>
  <si>
    <t>Poklop šupatkový P2</t>
  </si>
  <si>
    <t>Vyťahovací hrablicový kôš, z nerezu (z ocele triedy 17), k osadeniu v čerpacej šachte, spušťaný cez otvor v strope šachty veľk 400x600 mm, so všetkým potr vybavením 2x vodiace tyče 5m, rozmer 500x400x v.600mm - ČSB5</t>
  </si>
  <si>
    <t>Zdvihacie otočné zariadenie s pätkou z antikoroznej ocele, nosnosti min. 100 kg - kompletný, vrátane podstavca pre žeriav, ložiska, lanka, navijáku a kotviacih prvkov - ČSB5</t>
  </si>
  <si>
    <t>Montáž ostatných atypických kovových stavebných doplnkových konštrukcií nad 20 do 50 kg - mechanické príslušenstvo ČSB5</t>
  </si>
  <si>
    <t>Montáž armatúr - armatúrne príslušenstvo ČSB5</t>
  </si>
  <si>
    <t>Rozvádzač R-ČSB5 - komplet dodávka rozvádzača s náplňou a parametrami a v zmysle dokumentácie, krytie min. IP54, vrátane osvedčenia a výrobnej dokumentácie (PLC rozpočtované zvlášť)</t>
  </si>
  <si>
    <t xml:space="preserve">Ponorné kalové čerpadlo s adaptívnym samočist obežným kolesom a špirálnou drážkou pre odvod abrázií a s motorom so zabudovaným frekvenčným meničom  pre ČSB5:  prietok: 7,44 l/s,  výkon: 2,2 kW, dopravná výška 7,48m. </t>
  </si>
  <si>
    <t>SO 04 - NN elektrické prípojky k ČS</t>
  </si>
  <si>
    <t>SO 04.1 - Elektricka_pripojka k CS A1</t>
  </si>
  <si>
    <t>D1 - M21 - NN rozvody</t>
  </si>
  <si>
    <t>21081-0057</t>
  </si>
  <si>
    <t>Kábel 750V pevne uložený CYKY 5x4-16</t>
  </si>
  <si>
    <t>341 203M330</t>
  </si>
  <si>
    <t>Kábel Cu 750V : CYKY-J 5x6</t>
  </si>
  <si>
    <t>21026-0101</t>
  </si>
  <si>
    <t>Kábel závesný Cu, Al - rozvinutie, nahodenie, napnutie.....</t>
  </si>
  <si>
    <t>341 425M165</t>
  </si>
  <si>
    <t>Kábel Al 750V závesný : AYKYz 4x16</t>
  </si>
  <si>
    <t>Rozvodnica elektromerová ER 2.0 F403 - 10A P0, IP43/20 (P)</t>
  </si>
  <si>
    <t>46005-0023</t>
  </si>
  <si>
    <t>Jama - stožiar nepätkový, jedn J, rovina, do 13m, zemina tr 3</t>
  </si>
  <si>
    <t>21004-0001</t>
  </si>
  <si>
    <t>Stožiar  9-12M/3-10KN jednoduchý, betónový</t>
  </si>
  <si>
    <t>316 790E012</t>
  </si>
  <si>
    <t>Stožiar predpätý betónový EPV 10,5/6 výška 8,6m</t>
  </si>
  <si>
    <t>46008-0001</t>
  </si>
  <si>
    <t>Betónový základ z prostého betónu do zeminy</t>
  </si>
  <si>
    <t>46012-0002</t>
  </si>
  <si>
    <t>Zásyp jamy, zemina tr 3-4</t>
  </si>
  <si>
    <t>21026-0001</t>
  </si>
  <si>
    <t>Objímka kotvová pre ukončenie, upevnenie závesných vodičov</t>
  </si>
  <si>
    <t>286 3-r2</t>
  </si>
  <si>
    <t>OBJÍMKA - KONZOLA S HÁKOM PR.205MM POZINK</t>
  </si>
  <si>
    <t>21026-0011</t>
  </si>
  <si>
    <t>Skrutka napínacia M 16, vrátane očnice</t>
  </si>
  <si>
    <t>921 AN16161</t>
  </si>
  <si>
    <t>Napínacia skrutka oko - hák M16 x 190mm (300)</t>
  </si>
  <si>
    <t>Fólia výstražná Červená, šír.200, hr.0,075 mm</t>
  </si>
  <si>
    <t>21999-iž</t>
  </si>
  <si>
    <t>Vytýčenie inzinierskych sieti</t>
  </si>
  <si>
    <t>SO 04.2 - Elektricka_pripojka k CS A2</t>
  </si>
  <si>
    <t>21090-1045</t>
  </si>
  <si>
    <t>Kábel 750V pevne uložený AYKY 4x16</t>
  </si>
  <si>
    <t>341 400M140</t>
  </si>
  <si>
    <t>Kábel Al 750V : AYKY-J 4x16</t>
  </si>
  <si>
    <t>21999-is</t>
  </si>
  <si>
    <t>Vytýčenie inz. Sieti</t>
  </si>
  <si>
    <t>SO 04.3 - Elektricka_pripojka k CS A3</t>
  </si>
  <si>
    <t>21999--iz</t>
  </si>
  <si>
    <t>Vytýčenie inžinierských sieti</t>
  </si>
  <si>
    <t>SO 04.4 - Elektricka_pripojka k CS B4</t>
  </si>
  <si>
    <t>SO 04.5 - Elektricka_pripojka k CS B5</t>
  </si>
  <si>
    <t>VP 01 - Všeobecné položky</t>
  </si>
  <si>
    <t>VRN - Investičné náklady neobsiahnuté v cenách - Všeobecné položky</t>
  </si>
  <si>
    <t>Investičné náklady neobsiahnuté v cenách - Všeobecné položky</t>
  </si>
  <si>
    <t>VP-C001</t>
  </si>
  <si>
    <t xml:space="preserve">Zariadenie staveniska </t>
  </si>
  <si>
    <t>kpl</t>
  </si>
  <si>
    <t>1024</t>
  </si>
  <si>
    <t>-85328526</t>
  </si>
  <si>
    <t>VP-C002</t>
  </si>
  <si>
    <t>Vytýčenie stavby</t>
  </si>
  <si>
    <t>-1283685635</t>
  </si>
  <si>
    <t>VP-C003</t>
  </si>
  <si>
    <t>Geodetická dokumentácia, geodetický elaborát (porealizačné zameranie stavby)</t>
  </si>
  <si>
    <t>1548033627</t>
  </si>
  <si>
    <t>VP-C004</t>
  </si>
  <si>
    <t>Úradne osvedčené geometrické plány trvale osadených objektov za účelom vkladu na kataster</t>
  </si>
  <si>
    <t>557509152</t>
  </si>
  <si>
    <t>VP-C005</t>
  </si>
  <si>
    <t>Úradne overené GP líniovej stavby pre potreby zriadenia vecného bremena</t>
  </si>
  <si>
    <t>1745943977</t>
  </si>
  <si>
    <t>VP-C006</t>
  </si>
  <si>
    <t>Prevádzkový a manipulačný poriadok</t>
  </si>
  <si>
    <t>1334454355</t>
  </si>
  <si>
    <t>VP-C007</t>
  </si>
  <si>
    <t>Zabezpečenie PD dopravného značenia, dopravné značenie</t>
  </si>
  <si>
    <t>-1756865250</t>
  </si>
  <si>
    <t>VP-C008</t>
  </si>
  <si>
    <t>Náklady súvisiace so zabezpečením úplného alebo čiastočného uzavretia a obmedzenia užívania verejných komunikácií, ak je nutné pre zhotovenie diela, vrátane poplatkov pre povoľujúce orgány</t>
  </si>
  <si>
    <t>801682139</t>
  </si>
  <si>
    <t>AK 01 - Adaptácia na zmenu klímy - výsadba zelene</t>
  </si>
  <si>
    <t>D1 - PRÁCE A DODÁVKY HSV</t>
  </si>
  <si>
    <t xml:space="preserve">    1 - SADOVE UPRAVY</t>
  </si>
  <si>
    <t>PRÁCE A DODÁVKY HSV</t>
  </si>
  <si>
    <t>SADOVE UPRAVY</t>
  </si>
  <si>
    <t>111101111</t>
  </si>
  <si>
    <t>Odstránenie ruderálneho porastu v rovine</t>
  </si>
  <si>
    <t>183101211</t>
  </si>
  <si>
    <t>Hĺbenie jamiek pre výsadbu v horn. 1-4 s výmenou pôdy do 50% v rovine alebo na svahu do 1:5 objemu do 0, 01 m3</t>
  </si>
  <si>
    <t>183204112</t>
  </si>
  <si>
    <t>Výsadba kvetín do pripravovanej pôdy so zaliatím s jednoduchými koreňami trvaliek</t>
  </si>
  <si>
    <t>026512019</t>
  </si>
  <si>
    <t>Rosa sp. - pokryvná ruža - bledé farebné kultivary - napr. Aspirin Rose, Edelweiss, Kent - biela, Celina, Sedana, Sunny Rose - svetložltá, Kleine Eva, Pearl Meidiland, Sommerwind - svetlá ružová</t>
  </si>
  <si>
    <t>183101212</t>
  </si>
  <si>
    <t>Hĺbenie jamiek pre výsadbu v horn. 1-4 s výmenou pôdy do 50% v rovine alebo na svahu do 1:5 objemu nad 0,01 do 0,02 m3</t>
  </si>
  <si>
    <t>184102111</t>
  </si>
  <si>
    <t>Výsadba dreviny s balom v rovine alebo na svahu do 1:5, priemer balu nad 100 do 200 mm</t>
  </si>
  <si>
    <t>026512012</t>
  </si>
  <si>
    <t>Prunus laurocerasus "Etna"  Vavrínovec lekársky</t>
  </si>
  <si>
    <t>183101314.S</t>
  </si>
  <si>
    <t>Hĺbenie jamiek pre výsadbu v horn. 1-4 s výmenou pôdy do 50% v rovine alebo na svahu do 1:5 objemu nad 0,05 do 0,125 m3</t>
  </si>
  <si>
    <t>184102112</t>
  </si>
  <si>
    <t>Výsadba dreviny s balom v rovine alebo na svahu do 1:5, priemer balu nad 200 do 300 mm</t>
  </si>
  <si>
    <t>026501142</t>
  </si>
  <si>
    <t>Javor mliečny Crimson King (Acer platanoides Crimson King)</t>
  </si>
  <si>
    <t>184202112</t>
  </si>
  <si>
    <t>Zakotvenie drevíny troma a viac kolmi pri priemere kolov do 100 mm do 2 m do 3 m</t>
  </si>
  <si>
    <t>0521742030</t>
  </si>
  <si>
    <t>Kotviace koly, 3 ks/1strom</t>
  </si>
  <si>
    <t>0521742050</t>
  </si>
  <si>
    <t>Viazací a spojovací materiál</t>
  </si>
  <si>
    <t>103112000</t>
  </si>
  <si>
    <t>Pestovateľská zemina/substrát rašelinovy 70l</t>
  </si>
  <si>
    <t>026512026</t>
  </si>
  <si>
    <t>Zálievka rastlín vodou, plocha jednotlivo do 20 m2</t>
  </si>
  <si>
    <t>184921093.S</t>
  </si>
  <si>
    <t>Mulčovanie rastlín pri hrúbke mulča nad 50 do 100 mm v rovine alebo na svahu do 1:5</t>
  </si>
  <si>
    <t>-1249886616</t>
  </si>
  <si>
    <t>055410000100.S</t>
  </si>
  <si>
    <t>Mulčovacia kôra</t>
  </si>
  <si>
    <t>l</t>
  </si>
  <si>
    <t>128972210</t>
  </si>
  <si>
    <t>998231311.S</t>
  </si>
  <si>
    <t>Presun hmôt pre sadovnícke a krajinárske úpravy do 5000 m vodorovne bez zvislého presunu</t>
  </si>
  <si>
    <t>942842717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</si>
</sst>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sz val="10"/>
      <color rgb="FF464646"/>
      <name val="Arial CE"/>
    </font>
    <font>
      <b/>
      <sz val="10"/>
      <name val="Arial CE"/>
    </font>
    <font>
      <sz val="10"/>
      <color rgb="FFFFFFFF"/>
      <name val="Arial CE"/>
    </font>
    <font>
      <b/>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
      <sz val="9"/>
      <color rgb="FFFF0000"/>
      <name val="Arial CE"/>
      <family val="2"/>
      <charset val="238"/>
    </font>
    <font>
      <i/>
      <sz val="9"/>
      <color rgb="FFFF0000"/>
      <name val="Arial CE"/>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7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14" fillId="0" borderId="0" xfId="0" applyFont="1" applyAlignment="1">
      <alignment horizontal="left" vertical="center"/>
    </xf>
    <xf numFmtId="4" fontId="2" fillId="0" borderId="0" xfId="0" applyNumberFormat="1" applyFont="1" applyAlignment="1">
      <alignment vertical="center"/>
    </xf>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16"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0" fontId="30" fillId="0" borderId="0" xfId="1" applyFont="1" applyAlignment="1">
      <alignment horizontal="center"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22" xfId="0" applyFont="1" applyBorder="1" applyAlignment="1">
      <alignment vertical="center"/>
    </xf>
    <xf numFmtId="4" fontId="7" fillId="3" borderId="0" xfId="0" applyNumberFormat="1" applyFont="1" applyFill="1" applyAlignment="1" applyProtection="1">
      <alignment vertical="center"/>
      <protection locked="0"/>
    </xf>
    <xf numFmtId="164" fontId="1" fillId="3" borderId="14" xfId="0" applyNumberFormat="1" applyFont="1" applyFill="1" applyBorder="1" applyAlignment="1" applyProtection="1">
      <alignment horizontal="center" vertical="center"/>
      <protection locked="0"/>
    </xf>
    <xf numFmtId="0" fontId="1" fillId="3" borderId="0" xfId="0" applyFont="1" applyFill="1" applyBorder="1" applyAlignment="1" applyProtection="1">
      <alignment horizontal="center" vertical="center"/>
      <protection locked="0"/>
    </xf>
    <xf numFmtId="4" fontId="0" fillId="0" borderId="0" xfId="0" applyNumberFormat="1" applyFont="1" applyAlignment="1">
      <alignment vertical="center"/>
    </xf>
    <xf numFmtId="164" fontId="1" fillId="3" borderId="19" xfId="0" applyNumberFormat="1" applyFont="1" applyFill="1" applyBorder="1" applyAlignment="1" applyProtection="1">
      <alignment horizontal="center" vertical="center"/>
      <protection locked="0"/>
    </xf>
    <xf numFmtId="0" fontId="1" fillId="3" borderId="20" xfId="0" applyFont="1" applyFill="1" applyBorder="1" applyAlignment="1" applyProtection="1">
      <alignment horizontal="center" vertical="center"/>
      <protection locked="0"/>
    </xf>
    <xf numFmtId="4" fontId="1" fillId="0" borderId="21" xfId="0" applyNumberFormat="1" applyFont="1" applyBorder="1" applyAlignment="1">
      <alignment vertical="center"/>
    </xf>
    <xf numFmtId="0" fontId="24" fillId="5" borderId="0" xfId="0" applyFont="1" applyFill="1" applyAlignment="1">
      <alignment horizontal="left" vertical="center"/>
    </xf>
    <xf numFmtId="0" fontId="0" fillId="5" borderId="0" xfId="0" applyFont="1" applyFill="1" applyAlignment="1">
      <alignment vertical="center"/>
    </xf>
    <xf numFmtId="4" fontId="24" fillId="5" borderId="0" xfId="0" applyNumberFormat="1" applyFont="1" applyFill="1" applyAlignment="1">
      <alignment vertical="center"/>
    </xf>
    <xf numFmtId="0" fontId="31" fillId="0" borderId="0" xfId="0" applyFont="1" applyAlignment="1">
      <alignment horizontal="left" vertical="center"/>
    </xf>
    <xf numFmtId="0" fontId="21"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5" fillId="0" borderId="0" xfId="0" applyFont="1" applyAlignment="1">
      <alignment horizontal="left" vertical="center"/>
    </xf>
    <xf numFmtId="4" fontId="16" fillId="0" borderId="0" xfId="0" applyNumberFormat="1" applyFont="1" applyAlignment="1">
      <alignment vertical="center"/>
    </xf>
    <xf numFmtId="0" fontId="9" fillId="0" borderId="0" xfId="0" applyFont="1" applyAlignment="1">
      <alignment vertical="center"/>
    </xf>
    <xf numFmtId="164" fontId="16" fillId="0" borderId="0" xfId="0" applyNumberFormat="1"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4" fontId="32" fillId="0" borderId="0" xfId="0" applyNumberFormat="1" applyFont="1" applyAlignment="1">
      <alignment vertical="center"/>
    </xf>
    <xf numFmtId="0" fontId="23" fillId="0" borderId="0" xfId="0" applyFont="1" applyAlignment="1">
      <alignment horizontal="center" vertical="center"/>
    </xf>
    <xf numFmtId="0" fontId="0" fillId="0" borderId="3" xfId="0" applyFont="1" applyBorder="1" applyAlignment="1" applyProtection="1">
      <alignment vertical="center"/>
      <protection locked="0"/>
    </xf>
    <xf numFmtId="0" fontId="0" fillId="0" borderId="0" xfId="0" applyFont="1" applyAlignment="1" applyProtection="1">
      <alignment vertical="center"/>
      <protection locked="0"/>
    </xf>
    <xf numFmtId="0" fontId="7" fillId="0" borderId="0" xfId="0" applyFont="1" applyAlignment="1" applyProtection="1">
      <alignment horizontal="left" vertical="center"/>
      <protection locked="0"/>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0" fillId="0" borderId="23"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23"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Font="1"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35" fillId="3" borderId="19" xfId="0" applyFont="1" applyFill="1" applyBorder="1" applyAlignment="1" applyProtection="1">
      <alignment horizontal="left" vertical="center"/>
      <protection locked="0"/>
    </xf>
    <xf numFmtId="0" fontId="35" fillId="0" borderId="20" xfId="0" applyFont="1" applyBorder="1" applyAlignment="1">
      <alignment horizontal="center" vertical="center"/>
    </xf>
    <xf numFmtId="167" fontId="22" fillId="3" borderId="23" xfId="0" applyNumberFormat="1" applyFont="1" applyFill="1" applyBorder="1" applyAlignment="1" applyProtection="1">
      <alignment vertical="center"/>
      <protection locked="0"/>
    </xf>
    <xf numFmtId="0" fontId="13" fillId="0" borderId="0" xfId="0" applyFont="1" applyAlignment="1">
      <alignment horizontal="left" vertical="top" wrapText="1"/>
    </xf>
    <xf numFmtId="0" fontId="13"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2" fillId="0" borderId="0" xfId="0" applyNumberFormat="1" applyFont="1" applyAlignment="1">
      <alignment vertical="center"/>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7" fillId="0" borderId="0" xfId="0" applyNumberFormat="1" applyFont="1" applyAlignment="1">
      <alignment vertical="center"/>
    </xf>
    <xf numFmtId="0" fontId="16" fillId="0" borderId="0" xfId="0" applyFont="1" applyAlignment="1">
      <alignment vertical="center"/>
    </xf>
    <xf numFmtId="164" fontId="16" fillId="0" borderId="0" xfId="0" applyNumberFormat="1" applyFont="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0" fillId="2" borderId="0" xfId="0" applyFont="1" applyFill="1" applyAlignment="1">
      <alignment horizontal="center" vertical="center"/>
    </xf>
    <xf numFmtId="4" fontId="7" fillId="0" borderId="0" xfId="0" applyNumberFormat="1" applyFont="1" applyAlignment="1">
      <alignment vertical="center"/>
    </xf>
    <xf numFmtId="0" fontId="7" fillId="0" borderId="0" xfId="0" applyFont="1" applyAlignment="1">
      <alignment vertical="center"/>
    </xf>
    <xf numFmtId="4" fontId="7" fillId="0" borderId="0" xfId="0" applyNumberFormat="1" applyFont="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4" fontId="7" fillId="3" borderId="0" xfId="0" applyNumberFormat="1" applyFont="1" applyFill="1" applyAlignment="1" applyProtection="1">
      <alignment vertical="center"/>
      <protection locked="0"/>
    </xf>
    <xf numFmtId="4" fontId="24" fillId="0" borderId="0" xfId="0" applyNumberFormat="1" applyFont="1" applyAlignment="1">
      <alignment vertical="center"/>
    </xf>
    <xf numFmtId="4" fontId="24" fillId="5" borderId="0" xfId="0" applyNumberFormat="1" applyFont="1" applyFill="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0" fontId="26" fillId="0" borderId="0" xfId="0" applyFont="1" applyAlignment="1">
      <alignment horizontal="left" vertical="center" wrapText="1"/>
    </xf>
    <xf numFmtId="0" fontId="29" fillId="0" borderId="0" xfId="0" applyFont="1" applyAlignment="1">
      <alignment horizontal="left" vertical="center" wrapText="1"/>
    </xf>
    <xf numFmtId="165" fontId="2" fillId="0" borderId="0" xfId="0" applyNumberFormat="1"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7" xfId="0" applyFont="1" applyFill="1" applyBorder="1" applyAlignment="1">
      <alignment horizontal="right" vertical="center"/>
    </xf>
    <xf numFmtId="0" fontId="22" fillId="5" borderId="8" xfId="0" applyFont="1" applyFill="1" applyBorder="1" applyAlignment="1">
      <alignment horizontal="left" vertical="center"/>
    </xf>
    <xf numFmtId="4" fontId="24" fillId="0" borderId="0" xfId="0" applyNumberFormat="1" applyFont="1" applyAlignment="1">
      <alignment horizontal="right" vertical="center"/>
    </xf>
    <xf numFmtId="0" fontId="7" fillId="0" borderId="0" xfId="0" applyFont="1" applyAlignment="1">
      <alignment horizontal="left" vertical="center"/>
    </xf>
    <xf numFmtId="0" fontId="7" fillId="3" borderId="0" xfId="0" applyFont="1" applyFill="1" applyAlignment="1" applyProtection="1">
      <alignment horizontal="left" vertical="center"/>
      <protection locked="0"/>
    </xf>
    <xf numFmtId="0" fontId="1" fillId="0" borderId="0" xfId="0" applyFont="1" applyAlignment="1">
      <alignment horizontal="left" vertical="center" wrapText="1"/>
    </xf>
    <xf numFmtId="0" fontId="1" fillId="0" borderId="0" xfId="0" applyFont="1" applyAlignment="1">
      <alignment horizontal="left" vertical="center"/>
    </xf>
    <xf numFmtId="0" fontId="2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7" fillId="0" borderId="0" xfId="0" applyFont="1" applyAlignment="1" applyProtection="1">
      <alignment horizontal="left" vertical="center"/>
      <protection locked="0"/>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23" xfId="0" applyFont="1" applyBorder="1" applyAlignment="1" applyProtection="1">
      <alignment horizontal="center" vertical="center"/>
      <protection locked="0"/>
    </xf>
    <xf numFmtId="49" fontId="39" fillId="0" borderId="23" xfId="0" applyNumberFormat="1" applyFont="1" applyBorder="1" applyAlignment="1" applyProtection="1">
      <alignment horizontal="left" vertical="center" wrapText="1"/>
      <protection locked="0"/>
    </xf>
    <xf numFmtId="0" fontId="39" fillId="0" borderId="23" xfId="0" applyFont="1" applyBorder="1" applyAlignment="1" applyProtection="1">
      <alignment horizontal="left" vertical="center" wrapText="1"/>
      <protection locked="0"/>
    </xf>
    <xf numFmtId="0" fontId="39" fillId="0" borderId="23" xfId="0" applyFont="1" applyBorder="1" applyAlignment="1" applyProtection="1">
      <alignment horizontal="center" vertical="center" wrapText="1"/>
      <protection locked="0"/>
    </xf>
    <xf numFmtId="167" fontId="39" fillId="0" borderId="23" xfId="0" applyNumberFormat="1" applyFont="1" applyBorder="1" applyAlignment="1" applyProtection="1">
      <alignment vertical="center"/>
      <protection locked="0"/>
    </xf>
    <xf numFmtId="4" fontId="39" fillId="3"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M135"/>
  <sheetViews>
    <sheetView showGridLines="0" topLeftCell="A1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1</v>
      </c>
      <c r="BT1" s="13" t="s">
        <v>3</v>
      </c>
      <c r="BU1" s="13" t="s">
        <v>3</v>
      </c>
      <c r="BV1" s="13" t="s">
        <v>4</v>
      </c>
    </row>
    <row r="2" spans="1:74" s="1" customFormat="1" ht="36.950000000000003" customHeight="1">
      <c r="AR2" s="229" t="s">
        <v>5</v>
      </c>
      <c r="AS2" s="210"/>
      <c r="AT2" s="210"/>
      <c r="AU2" s="210"/>
      <c r="AV2" s="210"/>
      <c r="AW2" s="210"/>
      <c r="AX2" s="210"/>
      <c r="AY2" s="210"/>
      <c r="AZ2" s="210"/>
      <c r="BA2" s="210"/>
      <c r="BB2" s="210"/>
      <c r="BC2" s="210"/>
      <c r="BD2" s="210"/>
      <c r="BE2" s="210"/>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7</v>
      </c>
    </row>
    <row r="4" spans="1:74" s="1" customFormat="1" ht="24.95" customHeight="1">
      <c r="B4" s="17"/>
      <c r="D4" s="18" t="s">
        <v>8</v>
      </c>
      <c r="AR4" s="17"/>
      <c r="AS4" s="19" t="s">
        <v>9</v>
      </c>
      <c r="BE4" s="20" t="s">
        <v>10</v>
      </c>
      <c r="BS4" s="14" t="s">
        <v>11</v>
      </c>
    </row>
    <row r="5" spans="1:74" s="1" customFormat="1" ht="12" customHeight="1">
      <c r="B5" s="17"/>
      <c r="D5" s="21" t="s">
        <v>12</v>
      </c>
      <c r="K5" s="209" t="s">
        <v>13</v>
      </c>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R5" s="17"/>
      <c r="BE5" s="206" t="s">
        <v>14</v>
      </c>
      <c r="BS5" s="14" t="s">
        <v>6</v>
      </c>
    </row>
    <row r="6" spans="1:74" s="1" customFormat="1" ht="36.950000000000003" customHeight="1">
      <c r="B6" s="17"/>
      <c r="D6" s="23" t="s">
        <v>15</v>
      </c>
      <c r="K6" s="211" t="s">
        <v>16</v>
      </c>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R6" s="17"/>
      <c r="BE6" s="207"/>
      <c r="BS6" s="14" t="s">
        <v>6</v>
      </c>
    </row>
    <row r="7" spans="1:74" s="1" customFormat="1" ht="12" customHeight="1">
      <c r="B7" s="17"/>
      <c r="D7" s="24" t="s">
        <v>17</v>
      </c>
      <c r="K7" s="22" t="s">
        <v>1</v>
      </c>
      <c r="AK7" s="24" t="s">
        <v>18</v>
      </c>
      <c r="AN7" s="22" t="s">
        <v>1</v>
      </c>
      <c r="AR7" s="17"/>
      <c r="BE7" s="207"/>
      <c r="BS7" s="14" t="s">
        <v>6</v>
      </c>
    </row>
    <row r="8" spans="1:74" s="1" customFormat="1" ht="12" customHeight="1">
      <c r="B8" s="17"/>
      <c r="D8" s="24" t="s">
        <v>19</v>
      </c>
      <c r="K8" s="22" t="s">
        <v>20</v>
      </c>
      <c r="AK8" s="24" t="s">
        <v>21</v>
      </c>
      <c r="AN8" s="25" t="s">
        <v>22</v>
      </c>
      <c r="AR8" s="17"/>
      <c r="BE8" s="207"/>
      <c r="BS8" s="14" t="s">
        <v>6</v>
      </c>
    </row>
    <row r="9" spans="1:74" s="1" customFormat="1" ht="14.45" customHeight="1">
      <c r="B9" s="17"/>
      <c r="AR9" s="17"/>
      <c r="BE9" s="207"/>
      <c r="BS9" s="14" t="s">
        <v>6</v>
      </c>
    </row>
    <row r="10" spans="1:74" s="1" customFormat="1" ht="12" customHeight="1">
      <c r="B10" s="17"/>
      <c r="D10" s="24" t="s">
        <v>23</v>
      </c>
      <c r="AK10" s="24" t="s">
        <v>24</v>
      </c>
      <c r="AN10" s="22" t="s">
        <v>1</v>
      </c>
      <c r="AR10" s="17"/>
      <c r="BE10" s="207"/>
      <c r="BS10" s="14" t="s">
        <v>6</v>
      </c>
    </row>
    <row r="11" spans="1:74" s="1" customFormat="1" ht="18.399999999999999" customHeight="1">
      <c r="B11" s="17"/>
      <c r="E11" s="22" t="s">
        <v>25</v>
      </c>
      <c r="AK11" s="24" t="s">
        <v>26</v>
      </c>
      <c r="AN11" s="22" t="s">
        <v>1</v>
      </c>
      <c r="AR11" s="17"/>
      <c r="BE11" s="207"/>
      <c r="BS11" s="14" t="s">
        <v>6</v>
      </c>
    </row>
    <row r="12" spans="1:74" s="1" customFormat="1" ht="6.95" customHeight="1">
      <c r="B12" s="17"/>
      <c r="AR12" s="17"/>
      <c r="BE12" s="207"/>
      <c r="BS12" s="14" t="s">
        <v>6</v>
      </c>
    </row>
    <row r="13" spans="1:74" s="1" customFormat="1" ht="12" customHeight="1">
      <c r="B13" s="17"/>
      <c r="D13" s="24" t="s">
        <v>27</v>
      </c>
      <c r="AK13" s="24" t="s">
        <v>24</v>
      </c>
      <c r="AN13" s="26" t="s">
        <v>28</v>
      </c>
      <c r="AR13" s="17"/>
      <c r="BE13" s="207"/>
      <c r="BS13" s="14" t="s">
        <v>6</v>
      </c>
    </row>
    <row r="14" spans="1:74" ht="12.75">
      <c r="B14" s="17"/>
      <c r="E14" s="212" t="s">
        <v>28</v>
      </c>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4" t="s">
        <v>26</v>
      </c>
      <c r="AN14" s="26" t="s">
        <v>28</v>
      </c>
      <c r="AR14" s="17"/>
      <c r="BE14" s="207"/>
      <c r="BS14" s="14" t="s">
        <v>6</v>
      </c>
    </row>
    <row r="15" spans="1:74" s="1" customFormat="1" ht="6.95" customHeight="1">
      <c r="B15" s="17"/>
      <c r="AR15" s="17"/>
      <c r="BE15" s="207"/>
      <c r="BS15" s="14" t="s">
        <v>3</v>
      </c>
    </row>
    <row r="16" spans="1:74" s="1" customFormat="1" ht="12" customHeight="1">
      <c r="B16" s="17"/>
      <c r="D16" s="24" t="s">
        <v>29</v>
      </c>
      <c r="AK16" s="24" t="s">
        <v>24</v>
      </c>
      <c r="AN16" s="22" t="s">
        <v>1</v>
      </c>
      <c r="AR16" s="17"/>
      <c r="BE16" s="207"/>
      <c r="BS16" s="14" t="s">
        <v>3</v>
      </c>
    </row>
    <row r="17" spans="1:71" s="1" customFormat="1" ht="18.399999999999999" customHeight="1">
      <c r="B17" s="17"/>
      <c r="E17" s="22" t="s">
        <v>30</v>
      </c>
      <c r="AK17" s="24" t="s">
        <v>26</v>
      </c>
      <c r="AN17" s="22" t="s">
        <v>1</v>
      </c>
      <c r="AR17" s="17"/>
      <c r="BE17" s="207"/>
      <c r="BS17" s="14" t="s">
        <v>31</v>
      </c>
    </row>
    <row r="18" spans="1:71" s="1" customFormat="1" ht="6.95" customHeight="1">
      <c r="B18" s="17"/>
      <c r="AR18" s="17"/>
      <c r="BE18" s="207"/>
      <c r="BS18" s="14" t="s">
        <v>6</v>
      </c>
    </row>
    <row r="19" spans="1:71" s="1" customFormat="1" ht="12" customHeight="1">
      <c r="B19" s="17"/>
      <c r="D19" s="24" t="s">
        <v>32</v>
      </c>
      <c r="AK19" s="24" t="s">
        <v>24</v>
      </c>
      <c r="AN19" s="22" t="s">
        <v>1</v>
      </c>
      <c r="AR19" s="17"/>
      <c r="BE19" s="207"/>
      <c r="BS19" s="14" t="s">
        <v>6</v>
      </c>
    </row>
    <row r="20" spans="1:71" s="1" customFormat="1" ht="18.399999999999999" customHeight="1">
      <c r="B20" s="17"/>
      <c r="E20" s="22" t="s">
        <v>33</v>
      </c>
      <c r="AK20" s="24" t="s">
        <v>26</v>
      </c>
      <c r="AN20" s="22" t="s">
        <v>1</v>
      </c>
      <c r="AR20" s="17"/>
      <c r="BE20" s="207"/>
      <c r="BS20" s="14" t="s">
        <v>31</v>
      </c>
    </row>
    <row r="21" spans="1:71" s="1" customFormat="1" ht="6.95" customHeight="1">
      <c r="B21" s="17"/>
      <c r="AR21" s="17"/>
      <c r="BE21" s="207"/>
    </row>
    <row r="22" spans="1:71" s="1" customFormat="1" ht="12" customHeight="1">
      <c r="B22" s="17"/>
      <c r="D22" s="24" t="s">
        <v>34</v>
      </c>
      <c r="AR22" s="17"/>
      <c r="BE22" s="207"/>
    </row>
    <row r="23" spans="1:71" s="1" customFormat="1" ht="16.5" customHeight="1">
      <c r="B23" s="17"/>
      <c r="E23" s="214" t="s">
        <v>1</v>
      </c>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R23" s="17"/>
      <c r="BE23" s="207"/>
    </row>
    <row r="24" spans="1:71" s="1" customFormat="1" ht="6.95" customHeight="1">
      <c r="B24" s="17"/>
      <c r="AR24" s="17"/>
      <c r="BE24" s="207"/>
    </row>
    <row r="25" spans="1:71" s="1" customFormat="1" ht="6.95"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207"/>
    </row>
    <row r="26" spans="1:71" s="1" customFormat="1" ht="14.45" customHeight="1">
      <c r="B26" s="17"/>
      <c r="D26" s="29" t="s">
        <v>35</v>
      </c>
      <c r="AK26" s="215">
        <f>ROUND(AG94,2)</f>
        <v>0</v>
      </c>
      <c r="AL26" s="210"/>
      <c r="AM26" s="210"/>
      <c r="AN26" s="210"/>
      <c r="AO26" s="210"/>
      <c r="AR26" s="17"/>
      <c r="BE26" s="207"/>
    </row>
    <row r="27" spans="1:71" s="1" customFormat="1" ht="14.45" customHeight="1">
      <c r="B27" s="17"/>
      <c r="D27" s="29" t="s">
        <v>36</v>
      </c>
      <c r="AK27" s="215">
        <f>ROUND(AG128, 2)</f>
        <v>0</v>
      </c>
      <c r="AL27" s="215"/>
      <c r="AM27" s="215"/>
      <c r="AN27" s="215"/>
      <c r="AO27" s="215"/>
      <c r="AR27" s="17"/>
      <c r="BE27" s="207"/>
    </row>
    <row r="28" spans="1:71" s="2" customFormat="1" ht="6.95" customHeight="1">
      <c r="A28" s="31"/>
      <c r="B28" s="32"/>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2"/>
      <c r="BE28" s="207"/>
    </row>
    <row r="29" spans="1:71" s="2" customFormat="1" ht="25.9" customHeight="1">
      <c r="A29" s="31"/>
      <c r="B29" s="32"/>
      <c r="C29" s="31"/>
      <c r="D29" s="33" t="s">
        <v>37</v>
      </c>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216">
        <f>ROUND(AK26 + AK27, 2)</f>
        <v>0</v>
      </c>
      <c r="AL29" s="217"/>
      <c r="AM29" s="217"/>
      <c r="AN29" s="217"/>
      <c r="AO29" s="217"/>
      <c r="AP29" s="31"/>
      <c r="AQ29" s="31"/>
      <c r="AR29" s="32"/>
      <c r="BE29" s="207"/>
    </row>
    <row r="30" spans="1:71" s="2" customFormat="1" ht="6.95" customHeight="1">
      <c r="A30" s="31"/>
      <c r="B30" s="32"/>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2"/>
      <c r="BE30" s="207"/>
    </row>
    <row r="31" spans="1:71" s="2" customFormat="1" ht="12.75">
      <c r="A31" s="31"/>
      <c r="B31" s="32"/>
      <c r="C31" s="31"/>
      <c r="D31" s="31"/>
      <c r="E31" s="31"/>
      <c r="F31" s="31"/>
      <c r="G31" s="31"/>
      <c r="H31" s="31"/>
      <c r="I31" s="31"/>
      <c r="J31" s="31"/>
      <c r="K31" s="31"/>
      <c r="L31" s="218" t="s">
        <v>38</v>
      </c>
      <c r="M31" s="218"/>
      <c r="N31" s="218"/>
      <c r="O31" s="218"/>
      <c r="P31" s="218"/>
      <c r="Q31" s="31"/>
      <c r="R31" s="31"/>
      <c r="S31" s="31"/>
      <c r="T31" s="31"/>
      <c r="U31" s="31"/>
      <c r="V31" s="31"/>
      <c r="W31" s="218" t="s">
        <v>39</v>
      </c>
      <c r="X31" s="218"/>
      <c r="Y31" s="218"/>
      <c r="Z31" s="218"/>
      <c r="AA31" s="218"/>
      <c r="AB31" s="218"/>
      <c r="AC31" s="218"/>
      <c r="AD31" s="218"/>
      <c r="AE31" s="218"/>
      <c r="AF31" s="31"/>
      <c r="AG31" s="31"/>
      <c r="AH31" s="31"/>
      <c r="AI31" s="31"/>
      <c r="AJ31" s="31"/>
      <c r="AK31" s="218" t="s">
        <v>40</v>
      </c>
      <c r="AL31" s="218"/>
      <c r="AM31" s="218"/>
      <c r="AN31" s="218"/>
      <c r="AO31" s="218"/>
      <c r="AP31" s="31"/>
      <c r="AQ31" s="31"/>
      <c r="AR31" s="32"/>
      <c r="BE31" s="207"/>
    </row>
    <row r="32" spans="1:71" s="3" customFormat="1" ht="14.45" customHeight="1">
      <c r="B32" s="36"/>
      <c r="D32" s="24" t="s">
        <v>41</v>
      </c>
      <c r="F32" s="37" t="s">
        <v>42</v>
      </c>
      <c r="L32" s="221">
        <v>0.23</v>
      </c>
      <c r="M32" s="220"/>
      <c r="N32" s="220"/>
      <c r="O32" s="220"/>
      <c r="P32" s="220"/>
      <c r="Q32" s="38"/>
      <c r="R32" s="38"/>
      <c r="S32" s="38"/>
      <c r="T32" s="38"/>
      <c r="U32" s="38"/>
      <c r="V32" s="38"/>
      <c r="W32" s="219">
        <f>ROUND(AZ94 + SUM(CD128:CD132), 2)</f>
        <v>0</v>
      </c>
      <c r="X32" s="220"/>
      <c r="Y32" s="220"/>
      <c r="Z32" s="220"/>
      <c r="AA32" s="220"/>
      <c r="AB32" s="220"/>
      <c r="AC32" s="220"/>
      <c r="AD32" s="220"/>
      <c r="AE32" s="220"/>
      <c r="AF32" s="38"/>
      <c r="AG32" s="38"/>
      <c r="AH32" s="38"/>
      <c r="AI32" s="38"/>
      <c r="AJ32" s="38"/>
      <c r="AK32" s="219">
        <f>ROUND(AV94 + SUM(BY128:BY132), 2)</f>
        <v>0</v>
      </c>
      <c r="AL32" s="220"/>
      <c r="AM32" s="220"/>
      <c r="AN32" s="220"/>
      <c r="AO32" s="220"/>
      <c r="AP32" s="38"/>
      <c r="AQ32" s="38"/>
      <c r="AR32" s="39"/>
      <c r="AS32" s="38"/>
      <c r="AT32" s="38"/>
      <c r="AU32" s="38"/>
      <c r="AV32" s="38"/>
      <c r="AW32" s="38"/>
      <c r="AX32" s="38"/>
      <c r="AY32" s="38"/>
      <c r="AZ32" s="38"/>
      <c r="BE32" s="208"/>
    </row>
    <row r="33" spans="1:57" s="3" customFormat="1" ht="14.45" customHeight="1">
      <c r="B33" s="36"/>
      <c r="F33" s="37" t="s">
        <v>43</v>
      </c>
      <c r="L33" s="221">
        <v>0.23</v>
      </c>
      <c r="M33" s="220"/>
      <c r="N33" s="220"/>
      <c r="O33" s="220"/>
      <c r="P33" s="220"/>
      <c r="Q33" s="38"/>
      <c r="R33" s="38"/>
      <c r="S33" s="38"/>
      <c r="T33" s="38"/>
      <c r="U33" s="38"/>
      <c r="V33" s="38"/>
      <c r="W33" s="219">
        <f>ROUND(BA94 + SUM(CE128:CE132), 2)</f>
        <v>0</v>
      </c>
      <c r="X33" s="220"/>
      <c r="Y33" s="220"/>
      <c r="Z33" s="220"/>
      <c r="AA33" s="220"/>
      <c r="AB33" s="220"/>
      <c r="AC33" s="220"/>
      <c r="AD33" s="220"/>
      <c r="AE33" s="220"/>
      <c r="AF33" s="38"/>
      <c r="AG33" s="38"/>
      <c r="AH33" s="38"/>
      <c r="AI33" s="38"/>
      <c r="AJ33" s="38"/>
      <c r="AK33" s="219">
        <f>ROUND(AW94 + SUM(BZ128:BZ132), 2)</f>
        <v>0</v>
      </c>
      <c r="AL33" s="220"/>
      <c r="AM33" s="220"/>
      <c r="AN33" s="220"/>
      <c r="AO33" s="220"/>
      <c r="AP33" s="38"/>
      <c r="AQ33" s="38"/>
      <c r="AR33" s="39"/>
      <c r="AS33" s="38"/>
      <c r="AT33" s="38"/>
      <c r="AU33" s="38"/>
      <c r="AV33" s="38"/>
      <c r="AW33" s="38"/>
      <c r="AX33" s="38"/>
      <c r="AY33" s="38"/>
      <c r="AZ33" s="38"/>
      <c r="BE33" s="208"/>
    </row>
    <row r="34" spans="1:57" s="3" customFormat="1" ht="14.45" hidden="1" customHeight="1">
      <c r="B34" s="36"/>
      <c r="F34" s="24" t="s">
        <v>44</v>
      </c>
      <c r="L34" s="222">
        <v>0.23</v>
      </c>
      <c r="M34" s="223"/>
      <c r="N34" s="223"/>
      <c r="O34" s="223"/>
      <c r="P34" s="223"/>
      <c r="W34" s="224">
        <f>ROUND(BB94 + SUM(CF128:CF132), 2)</f>
        <v>0</v>
      </c>
      <c r="X34" s="223"/>
      <c r="Y34" s="223"/>
      <c r="Z34" s="223"/>
      <c r="AA34" s="223"/>
      <c r="AB34" s="223"/>
      <c r="AC34" s="223"/>
      <c r="AD34" s="223"/>
      <c r="AE34" s="223"/>
      <c r="AK34" s="224">
        <v>0</v>
      </c>
      <c r="AL34" s="223"/>
      <c r="AM34" s="223"/>
      <c r="AN34" s="223"/>
      <c r="AO34" s="223"/>
      <c r="AR34" s="36"/>
      <c r="BE34" s="208"/>
    </row>
    <row r="35" spans="1:57" s="3" customFormat="1" ht="14.45" hidden="1" customHeight="1">
      <c r="B35" s="36"/>
      <c r="F35" s="24" t="s">
        <v>45</v>
      </c>
      <c r="L35" s="222">
        <v>0.23</v>
      </c>
      <c r="M35" s="223"/>
      <c r="N35" s="223"/>
      <c r="O35" s="223"/>
      <c r="P35" s="223"/>
      <c r="W35" s="224">
        <f>ROUND(BC94 + SUM(CG128:CG132), 2)</f>
        <v>0</v>
      </c>
      <c r="X35" s="223"/>
      <c r="Y35" s="223"/>
      <c r="Z35" s="223"/>
      <c r="AA35" s="223"/>
      <c r="AB35" s="223"/>
      <c r="AC35" s="223"/>
      <c r="AD35" s="223"/>
      <c r="AE35" s="223"/>
      <c r="AK35" s="224">
        <v>0</v>
      </c>
      <c r="AL35" s="223"/>
      <c r="AM35" s="223"/>
      <c r="AN35" s="223"/>
      <c r="AO35" s="223"/>
      <c r="AR35" s="36"/>
    </row>
    <row r="36" spans="1:57" s="3" customFormat="1" ht="14.45" hidden="1" customHeight="1">
      <c r="B36" s="36"/>
      <c r="F36" s="37" t="s">
        <v>46</v>
      </c>
      <c r="L36" s="221">
        <v>0</v>
      </c>
      <c r="M36" s="220"/>
      <c r="N36" s="220"/>
      <c r="O36" s="220"/>
      <c r="P36" s="220"/>
      <c r="Q36" s="38"/>
      <c r="R36" s="38"/>
      <c r="S36" s="38"/>
      <c r="T36" s="38"/>
      <c r="U36" s="38"/>
      <c r="V36" s="38"/>
      <c r="W36" s="219">
        <f>ROUND(BD94 + SUM(CH128:CH132), 2)</f>
        <v>0</v>
      </c>
      <c r="X36" s="220"/>
      <c r="Y36" s="220"/>
      <c r="Z36" s="220"/>
      <c r="AA36" s="220"/>
      <c r="AB36" s="220"/>
      <c r="AC36" s="220"/>
      <c r="AD36" s="220"/>
      <c r="AE36" s="220"/>
      <c r="AF36" s="38"/>
      <c r="AG36" s="38"/>
      <c r="AH36" s="38"/>
      <c r="AI36" s="38"/>
      <c r="AJ36" s="38"/>
      <c r="AK36" s="219">
        <v>0</v>
      </c>
      <c r="AL36" s="220"/>
      <c r="AM36" s="220"/>
      <c r="AN36" s="220"/>
      <c r="AO36" s="220"/>
      <c r="AP36" s="38"/>
      <c r="AQ36" s="38"/>
      <c r="AR36" s="39"/>
      <c r="AS36" s="38"/>
      <c r="AT36" s="38"/>
      <c r="AU36" s="38"/>
      <c r="AV36" s="38"/>
      <c r="AW36" s="38"/>
      <c r="AX36" s="38"/>
      <c r="AY36" s="38"/>
      <c r="AZ36" s="38"/>
    </row>
    <row r="37" spans="1:57" s="2" customFormat="1" ht="6.95" customHeight="1">
      <c r="A37" s="31"/>
      <c r="B37" s="32"/>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2"/>
      <c r="BE37" s="31"/>
    </row>
    <row r="38" spans="1:57" s="2" customFormat="1" ht="25.9" customHeight="1">
      <c r="A38" s="31"/>
      <c r="B38" s="32"/>
      <c r="C38" s="40"/>
      <c r="D38" s="41" t="s">
        <v>47</v>
      </c>
      <c r="E38" s="42"/>
      <c r="F38" s="42"/>
      <c r="G38" s="42"/>
      <c r="H38" s="42"/>
      <c r="I38" s="42"/>
      <c r="J38" s="42"/>
      <c r="K38" s="42"/>
      <c r="L38" s="42"/>
      <c r="M38" s="42"/>
      <c r="N38" s="42"/>
      <c r="O38" s="42"/>
      <c r="P38" s="42"/>
      <c r="Q38" s="42"/>
      <c r="R38" s="42"/>
      <c r="S38" s="42"/>
      <c r="T38" s="43" t="s">
        <v>48</v>
      </c>
      <c r="U38" s="42"/>
      <c r="V38" s="42"/>
      <c r="W38" s="42"/>
      <c r="X38" s="228" t="s">
        <v>49</v>
      </c>
      <c r="Y38" s="226"/>
      <c r="Z38" s="226"/>
      <c r="AA38" s="226"/>
      <c r="AB38" s="226"/>
      <c r="AC38" s="42"/>
      <c r="AD38" s="42"/>
      <c r="AE38" s="42"/>
      <c r="AF38" s="42"/>
      <c r="AG38" s="42"/>
      <c r="AH38" s="42"/>
      <c r="AI38" s="42"/>
      <c r="AJ38" s="42"/>
      <c r="AK38" s="225">
        <f>SUM(AK29:AK36)</f>
        <v>0</v>
      </c>
      <c r="AL38" s="226"/>
      <c r="AM38" s="226"/>
      <c r="AN38" s="226"/>
      <c r="AO38" s="227"/>
      <c r="AP38" s="40"/>
      <c r="AQ38" s="40"/>
      <c r="AR38" s="32"/>
      <c r="BE38" s="31"/>
    </row>
    <row r="39" spans="1:57" s="2" customFormat="1" ht="6.95" customHeight="1">
      <c r="A39" s="31"/>
      <c r="B39" s="32"/>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2"/>
      <c r="BE39" s="31"/>
    </row>
    <row r="40" spans="1:57" s="2" customFormat="1" ht="14.45" customHeight="1">
      <c r="A40" s="31"/>
      <c r="B40" s="32"/>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2"/>
      <c r="BE40" s="31"/>
    </row>
    <row r="41" spans="1:57" s="1" customFormat="1" ht="14.45" customHeight="1">
      <c r="B41" s="17"/>
      <c r="AR41" s="17"/>
    </row>
    <row r="42" spans="1:57" s="1" customFormat="1" ht="14.45" customHeight="1">
      <c r="B42" s="17"/>
      <c r="AR42" s="17"/>
    </row>
    <row r="43" spans="1:57" s="1" customFormat="1" ht="14.45" customHeight="1">
      <c r="B43" s="17"/>
      <c r="AR43" s="17"/>
    </row>
    <row r="44" spans="1:57" s="1" customFormat="1" ht="14.45" customHeight="1">
      <c r="B44" s="17"/>
      <c r="AR44" s="17"/>
    </row>
    <row r="45" spans="1:57" s="1" customFormat="1" ht="14.45" customHeight="1">
      <c r="B45" s="17"/>
      <c r="AR45" s="17"/>
    </row>
    <row r="46" spans="1:57" s="1" customFormat="1" ht="14.45" customHeight="1">
      <c r="B46" s="17"/>
      <c r="AR46" s="17"/>
    </row>
    <row r="47" spans="1:57" s="1" customFormat="1" ht="14.45" customHeight="1">
      <c r="B47" s="17"/>
      <c r="AR47" s="17"/>
    </row>
    <row r="48" spans="1:57" s="1" customFormat="1" ht="14.45" customHeight="1">
      <c r="B48" s="17"/>
      <c r="AR48" s="17"/>
    </row>
    <row r="49" spans="1:57" s="2" customFormat="1" ht="14.45" customHeight="1">
      <c r="B49" s="44"/>
      <c r="D49" s="45" t="s">
        <v>50</v>
      </c>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5" t="s">
        <v>51</v>
      </c>
      <c r="AI49" s="46"/>
      <c r="AJ49" s="46"/>
      <c r="AK49" s="46"/>
      <c r="AL49" s="46"/>
      <c r="AM49" s="46"/>
      <c r="AN49" s="46"/>
      <c r="AO49" s="46"/>
      <c r="AR49" s="44"/>
    </row>
    <row r="50" spans="1:57" ht="11.25">
      <c r="B50" s="17"/>
      <c r="AR50" s="17"/>
    </row>
    <row r="51" spans="1:57" ht="11.25">
      <c r="B51" s="17"/>
      <c r="AR51" s="17"/>
    </row>
    <row r="52" spans="1:57" ht="11.25">
      <c r="B52" s="17"/>
      <c r="AR52" s="17"/>
    </row>
    <row r="53" spans="1:57" ht="11.25">
      <c r="B53" s="17"/>
      <c r="AR53" s="17"/>
    </row>
    <row r="54" spans="1:57" ht="11.25">
      <c r="B54" s="17"/>
      <c r="AR54" s="17"/>
    </row>
    <row r="55" spans="1:57" ht="11.25">
      <c r="B55" s="17"/>
      <c r="AR55" s="17"/>
    </row>
    <row r="56" spans="1:57" ht="11.25">
      <c r="B56" s="17"/>
      <c r="AR56" s="17"/>
    </row>
    <row r="57" spans="1:57" ht="11.25">
      <c r="B57" s="17"/>
      <c r="AR57" s="17"/>
    </row>
    <row r="58" spans="1:57" ht="11.25">
      <c r="B58" s="17"/>
      <c r="AR58" s="17"/>
    </row>
    <row r="59" spans="1:57" ht="11.25">
      <c r="B59" s="17"/>
      <c r="AR59" s="17"/>
    </row>
    <row r="60" spans="1:57" s="2" customFormat="1" ht="12.75">
      <c r="A60" s="31"/>
      <c r="B60" s="32"/>
      <c r="C60" s="31"/>
      <c r="D60" s="47" t="s">
        <v>52</v>
      </c>
      <c r="E60" s="34"/>
      <c r="F60" s="34"/>
      <c r="G60" s="34"/>
      <c r="H60" s="34"/>
      <c r="I60" s="34"/>
      <c r="J60" s="34"/>
      <c r="K60" s="34"/>
      <c r="L60" s="34"/>
      <c r="M60" s="34"/>
      <c r="N60" s="34"/>
      <c r="O60" s="34"/>
      <c r="P60" s="34"/>
      <c r="Q60" s="34"/>
      <c r="R60" s="34"/>
      <c r="S60" s="34"/>
      <c r="T60" s="34"/>
      <c r="U60" s="34"/>
      <c r="V60" s="47" t="s">
        <v>53</v>
      </c>
      <c r="W60" s="34"/>
      <c r="X60" s="34"/>
      <c r="Y60" s="34"/>
      <c r="Z60" s="34"/>
      <c r="AA60" s="34"/>
      <c r="AB60" s="34"/>
      <c r="AC60" s="34"/>
      <c r="AD60" s="34"/>
      <c r="AE60" s="34"/>
      <c r="AF60" s="34"/>
      <c r="AG60" s="34"/>
      <c r="AH60" s="47" t="s">
        <v>52</v>
      </c>
      <c r="AI60" s="34"/>
      <c r="AJ60" s="34"/>
      <c r="AK60" s="34"/>
      <c r="AL60" s="34"/>
      <c r="AM60" s="47" t="s">
        <v>53</v>
      </c>
      <c r="AN60" s="34"/>
      <c r="AO60" s="34"/>
      <c r="AP60" s="31"/>
      <c r="AQ60" s="31"/>
      <c r="AR60" s="32"/>
      <c r="BE60" s="31"/>
    </row>
    <row r="61" spans="1:57" ht="11.25">
      <c r="B61" s="17"/>
      <c r="AR61" s="17"/>
    </row>
    <row r="62" spans="1:57" ht="11.25">
      <c r="B62" s="17"/>
      <c r="AR62" s="17"/>
    </row>
    <row r="63" spans="1:57" ht="11.25">
      <c r="B63" s="17"/>
      <c r="AR63" s="17"/>
    </row>
    <row r="64" spans="1:57" s="2" customFormat="1" ht="12.75">
      <c r="A64" s="31"/>
      <c r="B64" s="32"/>
      <c r="C64" s="31"/>
      <c r="D64" s="45" t="s">
        <v>54</v>
      </c>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5" t="s">
        <v>55</v>
      </c>
      <c r="AI64" s="48"/>
      <c r="AJ64" s="48"/>
      <c r="AK64" s="48"/>
      <c r="AL64" s="48"/>
      <c r="AM64" s="48"/>
      <c r="AN64" s="48"/>
      <c r="AO64" s="48"/>
      <c r="AP64" s="31"/>
      <c r="AQ64" s="31"/>
      <c r="AR64" s="32"/>
      <c r="BE64" s="31"/>
    </row>
    <row r="65" spans="1:57" ht="11.25">
      <c r="B65" s="17"/>
      <c r="AR65" s="17"/>
    </row>
    <row r="66" spans="1:57" ht="11.25">
      <c r="B66" s="17"/>
      <c r="AR66" s="17"/>
    </row>
    <row r="67" spans="1:57" ht="11.25">
      <c r="B67" s="17"/>
      <c r="AR67" s="17"/>
    </row>
    <row r="68" spans="1:57" ht="11.25">
      <c r="B68" s="17"/>
      <c r="AR68" s="17"/>
    </row>
    <row r="69" spans="1:57" ht="11.25">
      <c r="B69" s="17"/>
      <c r="AR69" s="17"/>
    </row>
    <row r="70" spans="1:57" ht="11.25">
      <c r="B70" s="17"/>
      <c r="AR70" s="17"/>
    </row>
    <row r="71" spans="1:57" ht="11.25">
      <c r="B71" s="17"/>
      <c r="AR71" s="17"/>
    </row>
    <row r="72" spans="1:57" ht="11.25">
      <c r="B72" s="17"/>
      <c r="AR72" s="17"/>
    </row>
    <row r="73" spans="1:57" ht="11.25">
      <c r="B73" s="17"/>
      <c r="AR73" s="17"/>
    </row>
    <row r="74" spans="1:57" ht="11.25">
      <c r="B74" s="17"/>
      <c r="AR74" s="17"/>
    </row>
    <row r="75" spans="1:57" s="2" customFormat="1" ht="12.75">
      <c r="A75" s="31"/>
      <c r="B75" s="32"/>
      <c r="C75" s="31"/>
      <c r="D75" s="47" t="s">
        <v>52</v>
      </c>
      <c r="E75" s="34"/>
      <c r="F75" s="34"/>
      <c r="G75" s="34"/>
      <c r="H75" s="34"/>
      <c r="I75" s="34"/>
      <c r="J75" s="34"/>
      <c r="K75" s="34"/>
      <c r="L75" s="34"/>
      <c r="M75" s="34"/>
      <c r="N75" s="34"/>
      <c r="O75" s="34"/>
      <c r="P75" s="34"/>
      <c r="Q75" s="34"/>
      <c r="R75" s="34"/>
      <c r="S75" s="34"/>
      <c r="T75" s="34"/>
      <c r="U75" s="34"/>
      <c r="V75" s="47" t="s">
        <v>53</v>
      </c>
      <c r="W75" s="34"/>
      <c r="X75" s="34"/>
      <c r="Y75" s="34"/>
      <c r="Z75" s="34"/>
      <c r="AA75" s="34"/>
      <c r="AB75" s="34"/>
      <c r="AC75" s="34"/>
      <c r="AD75" s="34"/>
      <c r="AE75" s="34"/>
      <c r="AF75" s="34"/>
      <c r="AG75" s="34"/>
      <c r="AH75" s="47" t="s">
        <v>52</v>
      </c>
      <c r="AI75" s="34"/>
      <c r="AJ75" s="34"/>
      <c r="AK75" s="34"/>
      <c r="AL75" s="34"/>
      <c r="AM75" s="47" t="s">
        <v>53</v>
      </c>
      <c r="AN75" s="34"/>
      <c r="AO75" s="34"/>
      <c r="AP75" s="31"/>
      <c r="AQ75" s="31"/>
      <c r="AR75" s="32"/>
      <c r="BE75" s="31"/>
    </row>
    <row r="76" spans="1:57" s="2" customFormat="1" ht="11.25">
      <c r="A76" s="31"/>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2"/>
      <c r="BE76" s="31"/>
    </row>
    <row r="77" spans="1:57" s="2" customFormat="1" ht="6.95" customHeight="1">
      <c r="A77" s="31"/>
      <c r="B77" s="49"/>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32"/>
      <c r="BE77" s="31"/>
    </row>
    <row r="81" spans="1:91" s="2" customFormat="1" ht="6.95" customHeight="1">
      <c r="A81" s="31"/>
      <c r="B81" s="51"/>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32"/>
      <c r="BE81" s="31"/>
    </row>
    <row r="82" spans="1:91" s="2" customFormat="1" ht="24.95" customHeight="1">
      <c r="A82" s="31"/>
      <c r="B82" s="32"/>
      <c r="C82" s="18" t="s">
        <v>56</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2"/>
      <c r="BE82" s="31"/>
    </row>
    <row r="83" spans="1:91" s="2" customFormat="1" ht="6.95" customHeight="1">
      <c r="A83" s="31"/>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2"/>
      <c r="BE83" s="31"/>
    </row>
    <row r="84" spans="1:91" s="4" customFormat="1" ht="12" customHeight="1">
      <c r="B84" s="53"/>
      <c r="C84" s="24" t="s">
        <v>12</v>
      </c>
      <c r="L84" s="4" t="str">
        <f>K5</f>
        <v>projektant2025_oprav</v>
      </c>
      <c r="AR84" s="53"/>
    </row>
    <row r="85" spans="1:91" s="5" customFormat="1" ht="36.950000000000003" customHeight="1">
      <c r="B85" s="54"/>
      <c r="C85" s="55" t="s">
        <v>15</v>
      </c>
      <c r="L85" s="239" t="str">
        <f>K6</f>
        <v>Kanalizácia a ČOV Nacina Ves</v>
      </c>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R85" s="54"/>
    </row>
    <row r="86" spans="1:91" s="2" customFormat="1" ht="6.95" customHeight="1">
      <c r="A86" s="31"/>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2"/>
      <c r="BE86" s="31"/>
    </row>
    <row r="87" spans="1:91" s="2" customFormat="1" ht="12" customHeight="1">
      <c r="A87" s="31"/>
      <c r="B87" s="32"/>
      <c r="C87" s="24" t="s">
        <v>19</v>
      </c>
      <c r="D87" s="31"/>
      <c r="E87" s="31"/>
      <c r="F87" s="31"/>
      <c r="G87" s="31"/>
      <c r="H87" s="31"/>
      <c r="I87" s="31"/>
      <c r="J87" s="31"/>
      <c r="K87" s="31"/>
      <c r="L87" s="56" t="str">
        <f>IF(K8="","",K8)</f>
        <v>Nacina Ves</v>
      </c>
      <c r="M87" s="31"/>
      <c r="N87" s="31"/>
      <c r="O87" s="31"/>
      <c r="P87" s="31"/>
      <c r="Q87" s="31"/>
      <c r="R87" s="31"/>
      <c r="S87" s="31"/>
      <c r="T87" s="31"/>
      <c r="U87" s="31"/>
      <c r="V87" s="31"/>
      <c r="W87" s="31"/>
      <c r="X87" s="31"/>
      <c r="Y87" s="31"/>
      <c r="Z87" s="31"/>
      <c r="AA87" s="31"/>
      <c r="AB87" s="31"/>
      <c r="AC87" s="31"/>
      <c r="AD87" s="31"/>
      <c r="AE87" s="31"/>
      <c r="AF87" s="31"/>
      <c r="AG87" s="31"/>
      <c r="AH87" s="31"/>
      <c r="AI87" s="24" t="s">
        <v>21</v>
      </c>
      <c r="AJ87" s="31"/>
      <c r="AK87" s="31"/>
      <c r="AL87" s="31"/>
      <c r="AM87" s="246" t="str">
        <f>IF(AN8= "","",AN8)</f>
        <v>7. 4. 2025</v>
      </c>
      <c r="AN87" s="246"/>
      <c r="AO87" s="31"/>
      <c r="AP87" s="31"/>
      <c r="AQ87" s="31"/>
      <c r="AR87" s="32"/>
      <c r="BE87" s="31"/>
    </row>
    <row r="88" spans="1:91" s="2" customFormat="1" ht="6.95" customHeight="1">
      <c r="A88" s="31"/>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2"/>
      <c r="BE88" s="31"/>
    </row>
    <row r="89" spans="1:91" s="2" customFormat="1" ht="15.2" customHeight="1">
      <c r="A89" s="31"/>
      <c r="B89" s="32"/>
      <c r="C89" s="24" t="s">
        <v>23</v>
      </c>
      <c r="D89" s="31"/>
      <c r="E89" s="31"/>
      <c r="F89" s="31"/>
      <c r="G89" s="31"/>
      <c r="H89" s="31"/>
      <c r="I89" s="31"/>
      <c r="J89" s="31"/>
      <c r="K89" s="31"/>
      <c r="L89" s="4" t="str">
        <f>IF(E11= "","",E11)</f>
        <v>Obec Nacina Ves</v>
      </c>
      <c r="M89" s="31"/>
      <c r="N89" s="31"/>
      <c r="O89" s="31"/>
      <c r="P89" s="31"/>
      <c r="Q89" s="31"/>
      <c r="R89" s="31"/>
      <c r="S89" s="31"/>
      <c r="T89" s="31"/>
      <c r="U89" s="31"/>
      <c r="V89" s="31"/>
      <c r="W89" s="31"/>
      <c r="X89" s="31"/>
      <c r="Y89" s="31"/>
      <c r="Z89" s="31"/>
      <c r="AA89" s="31"/>
      <c r="AB89" s="31"/>
      <c r="AC89" s="31"/>
      <c r="AD89" s="31"/>
      <c r="AE89" s="31"/>
      <c r="AF89" s="31"/>
      <c r="AG89" s="31"/>
      <c r="AH89" s="31"/>
      <c r="AI89" s="24" t="s">
        <v>29</v>
      </c>
      <c r="AJ89" s="31"/>
      <c r="AK89" s="31"/>
      <c r="AL89" s="31"/>
      <c r="AM89" s="251" t="str">
        <f>IF(E17="","",E17)</f>
        <v>Ing. Štefan Čižmár</v>
      </c>
      <c r="AN89" s="252"/>
      <c r="AO89" s="252"/>
      <c r="AP89" s="252"/>
      <c r="AQ89" s="31"/>
      <c r="AR89" s="32"/>
      <c r="AS89" s="247" t="s">
        <v>57</v>
      </c>
      <c r="AT89" s="248"/>
      <c r="AU89" s="58"/>
      <c r="AV89" s="58"/>
      <c r="AW89" s="58"/>
      <c r="AX89" s="58"/>
      <c r="AY89" s="58"/>
      <c r="AZ89" s="58"/>
      <c r="BA89" s="58"/>
      <c r="BB89" s="58"/>
      <c r="BC89" s="58"/>
      <c r="BD89" s="59"/>
      <c r="BE89" s="31"/>
    </row>
    <row r="90" spans="1:91" s="2" customFormat="1" ht="15.2" customHeight="1">
      <c r="A90" s="31"/>
      <c r="B90" s="32"/>
      <c r="C90" s="24" t="s">
        <v>27</v>
      </c>
      <c r="D90" s="31"/>
      <c r="E90" s="31"/>
      <c r="F90" s="31"/>
      <c r="G90" s="31"/>
      <c r="H90" s="31"/>
      <c r="I90" s="31"/>
      <c r="J90" s="31"/>
      <c r="K90" s="31"/>
      <c r="L90" s="4" t="str">
        <f>IF(E14= "Vyplň údaj","",E14)</f>
        <v/>
      </c>
      <c r="M90" s="31"/>
      <c r="N90" s="31"/>
      <c r="O90" s="31"/>
      <c r="P90" s="31"/>
      <c r="Q90" s="31"/>
      <c r="R90" s="31"/>
      <c r="S90" s="31"/>
      <c r="T90" s="31"/>
      <c r="U90" s="31"/>
      <c r="V90" s="31"/>
      <c r="W90" s="31"/>
      <c r="X90" s="31"/>
      <c r="Y90" s="31"/>
      <c r="Z90" s="31"/>
      <c r="AA90" s="31"/>
      <c r="AB90" s="31"/>
      <c r="AC90" s="31"/>
      <c r="AD90" s="31"/>
      <c r="AE90" s="31"/>
      <c r="AF90" s="31"/>
      <c r="AG90" s="31"/>
      <c r="AH90" s="31"/>
      <c r="AI90" s="24" t="s">
        <v>32</v>
      </c>
      <c r="AJ90" s="31"/>
      <c r="AK90" s="31"/>
      <c r="AL90" s="31"/>
      <c r="AM90" s="251" t="str">
        <f>IF(E20="","",E20)</f>
        <v xml:space="preserve"> </v>
      </c>
      <c r="AN90" s="252"/>
      <c r="AO90" s="252"/>
      <c r="AP90" s="252"/>
      <c r="AQ90" s="31"/>
      <c r="AR90" s="32"/>
      <c r="AS90" s="249"/>
      <c r="AT90" s="250"/>
      <c r="AU90" s="60"/>
      <c r="AV90" s="60"/>
      <c r="AW90" s="60"/>
      <c r="AX90" s="60"/>
      <c r="AY90" s="60"/>
      <c r="AZ90" s="60"/>
      <c r="BA90" s="60"/>
      <c r="BB90" s="60"/>
      <c r="BC90" s="60"/>
      <c r="BD90" s="61"/>
      <c r="BE90" s="31"/>
    </row>
    <row r="91" spans="1:91" s="2" customFormat="1" ht="10.9" customHeight="1">
      <c r="A91" s="31"/>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2"/>
      <c r="AS91" s="249"/>
      <c r="AT91" s="250"/>
      <c r="AU91" s="60"/>
      <c r="AV91" s="60"/>
      <c r="AW91" s="60"/>
      <c r="AX91" s="60"/>
      <c r="AY91" s="60"/>
      <c r="AZ91" s="60"/>
      <c r="BA91" s="60"/>
      <c r="BB91" s="60"/>
      <c r="BC91" s="60"/>
      <c r="BD91" s="61"/>
      <c r="BE91" s="31"/>
    </row>
    <row r="92" spans="1:91" s="2" customFormat="1" ht="29.25" customHeight="1">
      <c r="A92" s="31"/>
      <c r="B92" s="32"/>
      <c r="C92" s="241" t="s">
        <v>58</v>
      </c>
      <c r="D92" s="242"/>
      <c r="E92" s="242"/>
      <c r="F92" s="242"/>
      <c r="G92" s="242"/>
      <c r="H92" s="62"/>
      <c r="I92" s="243" t="s">
        <v>59</v>
      </c>
      <c r="J92" s="242"/>
      <c r="K92" s="242"/>
      <c r="L92" s="242"/>
      <c r="M92" s="242"/>
      <c r="N92" s="242"/>
      <c r="O92" s="242"/>
      <c r="P92" s="242"/>
      <c r="Q92" s="242"/>
      <c r="R92" s="242"/>
      <c r="S92" s="242"/>
      <c r="T92" s="242"/>
      <c r="U92" s="242"/>
      <c r="V92" s="242"/>
      <c r="W92" s="242"/>
      <c r="X92" s="242"/>
      <c r="Y92" s="242"/>
      <c r="Z92" s="242"/>
      <c r="AA92" s="242"/>
      <c r="AB92" s="242"/>
      <c r="AC92" s="242"/>
      <c r="AD92" s="242"/>
      <c r="AE92" s="242"/>
      <c r="AF92" s="242"/>
      <c r="AG92" s="253" t="s">
        <v>60</v>
      </c>
      <c r="AH92" s="242"/>
      <c r="AI92" s="242"/>
      <c r="AJ92" s="242"/>
      <c r="AK92" s="242"/>
      <c r="AL92" s="242"/>
      <c r="AM92" s="242"/>
      <c r="AN92" s="243" t="s">
        <v>61</v>
      </c>
      <c r="AO92" s="242"/>
      <c r="AP92" s="254"/>
      <c r="AQ92" s="63" t="s">
        <v>62</v>
      </c>
      <c r="AR92" s="32"/>
      <c r="AS92" s="64" t="s">
        <v>63</v>
      </c>
      <c r="AT92" s="65" t="s">
        <v>64</v>
      </c>
      <c r="AU92" s="65" t="s">
        <v>65</v>
      </c>
      <c r="AV92" s="65" t="s">
        <v>66</v>
      </c>
      <c r="AW92" s="65" t="s">
        <v>67</v>
      </c>
      <c r="AX92" s="65" t="s">
        <v>68</v>
      </c>
      <c r="AY92" s="65" t="s">
        <v>69</v>
      </c>
      <c r="AZ92" s="65" t="s">
        <v>70</v>
      </c>
      <c r="BA92" s="65" t="s">
        <v>71</v>
      </c>
      <c r="BB92" s="65" t="s">
        <v>72</v>
      </c>
      <c r="BC92" s="65" t="s">
        <v>73</v>
      </c>
      <c r="BD92" s="66" t="s">
        <v>74</v>
      </c>
      <c r="BE92" s="31"/>
    </row>
    <row r="93" spans="1:91" s="2" customFormat="1" ht="10.9" customHeight="1">
      <c r="A93" s="31"/>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2"/>
      <c r="AS93" s="67"/>
      <c r="AT93" s="68"/>
      <c r="AU93" s="68"/>
      <c r="AV93" s="68"/>
      <c r="AW93" s="68"/>
      <c r="AX93" s="68"/>
      <c r="AY93" s="68"/>
      <c r="AZ93" s="68"/>
      <c r="BA93" s="68"/>
      <c r="BB93" s="68"/>
      <c r="BC93" s="68"/>
      <c r="BD93" s="69"/>
      <c r="BE93" s="31"/>
    </row>
    <row r="94" spans="1:91" s="6" customFormat="1" ht="32.450000000000003" customHeight="1">
      <c r="B94" s="70"/>
      <c r="C94" s="71" t="s">
        <v>75</v>
      </c>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255">
        <f>ROUND(AG95+AG110+AG125+AG126,2)</f>
        <v>0</v>
      </c>
      <c r="AH94" s="255"/>
      <c r="AI94" s="255"/>
      <c r="AJ94" s="255"/>
      <c r="AK94" s="255"/>
      <c r="AL94" s="255"/>
      <c r="AM94" s="255"/>
      <c r="AN94" s="237">
        <f t="shared" ref="AN94:AN126" si="0">SUM(AG94,AT94)</f>
        <v>0</v>
      </c>
      <c r="AO94" s="237"/>
      <c r="AP94" s="237"/>
      <c r="AQ94" s="74" t="s">
        <v>1</v>
      </c>
      <c r="AR94" s="70"/>
      <c r="AS94" s="75">
        <f>ROUND(AS95+AS110+AS125+AS126,2)</f>
        <v>0</v>
      </c>
      <c r="AT94" s="76">
        <f t="shared" ref="AT94:AT126" si="1">ROUND(SUM(AV94:AW94),2)</f>
        <v>0</v>
      </c>
      <c r="AU94" s="77">
        <f>ROUND(AU95+AU110+AU125+AU126,5)</f>
        <v>0</v>
      </c>
      <c r="AV94" s="76">
        <f>ROUND(AZ94*L32,2)</f>
        <v>0</v>
      </c>
      <c r="AW94" s="76">
        <f>ROUND(BA94*L33,2)</f>
        <v>0</v>
      </c>
      <c r="AX94" s="76">
        <f>ROUND(BB94*L32,2)</f>
        <v>0</v>
      </c>
      <c r="AY94" s="76">
        <f>ROUND(BC94*L33,2)</f>
        <v>0</v>
      </c>
      <c r="AZ94" s="76">
        <f>ROUND(AZ95+AZ110+AZ125+AZ126,2)</f>
        <v>0</v>
      </c>
      <c r="BA94" s="76">
        <f>ROUND(BA95+BA110+BA125+BA126,2)</f>
        <v>0</v>
      </c>
      <c r="BB94" s="76">
        <f>ROUND(BB95+BB110+BB125+BB126,2)</f>
        <v>0</v>
      </c>
      <c r="BC94" s="76">
        <f>ROUND(BC95+BC110+BC125+BC126,2)</f>
        <v>0</v>
      </c>
      <c r="BD94" s="78">
        <f>ROUND(BD95+BD110+BD125+BD126,2)</f>
        <v>0</v>
      </c>
      <c r="BS94" s="79" t="s">
        <v>76</v>
      </c>
      <c r="BT94" s="79" t="s">
        <v>77</v>
      </c>
      <c r="BU94" s="80" t="s">
        <v>78</v>
      </c>
      <c r="BV94" s="79" t="s">
        <v>79</v>
      </c>
      <c r="BW94" s="79" t="s">
        <v>4</v>
      </c>
      <c r="BX94" s="79" t="s">
        <v>80</v>
      </c>
      <c r="CL94" s="79" t="s">
        <v>1</v>
      </c>
    </row>
    <row r="95" spans="1:91" s="7" customFormat="1" ht="24.75" customHeight="1">
      <c r="B95" s="81"/>
      <c r="C95" s="82"/>
      <c r="D95" s="244" t="s">
        <v>81</v>
      </c>
      <c r="E95" s="244"/>
      <c r="F95" s="244"/>
      <c r="G95" s="244"/>
      <c r="H95" s="244"/>
      <c r="I95" s="83"/>
      <c r="J95" s="244" t="s">
        <v>82</v>
      </c>
      <c r="K95" s="244"/>
      <c r="L95" s="244"/>
      <c r="M95" s="244"/>
      <c r="N95" s="244"/>
      <c r="O95" s="244"/>
      <c r="P95" s="244"/>
      <c r="Q95" s="244"/>
      <c r="R95" s="244"/>
      <c r="S95" s="244"/>
      <c r="T95" s="244"/>
      <c r="U95" s="244"/>
      <c r="V95" s="244"/>
      <c r="W95" s="244"/>
      <c r="X95" s="244"/>
      <c r="Y95" s="244"/>
      <c r="Z95" s="244"/>
      <c r="AA95" s="244"/>
      <c r="AB95" s="244"/>
      <c r="AC95" s="244"/>
      <c r="AD95" s="244"/>
      <c r="AE95" s="244"/>
      <c r="AF95" s="244"/>
      <c r="AG95" s="235">
        <f>ROUND(AG96+AG99+AG102+AG105+AG107,2)</f>
        <v>0</v>
      </c>
      <c r="AH95" s="234"/>
      <c r="AI95" s="234"/>
      <c r="AJ95" s="234"/>
      <c r="AK95" s="234"/>
      <c r="AL95" s="234"/>
      <c r="AM95" s="234"/>
      <c r="AN95" s="233">
        <f t="shared" si="0"/>
        <v>0</v>
      </c>
      <c r="AO95" s="234"/>
      <c r="AP95" s="234"/>
      <c r="AQ95" s="84" t="s">
        <v>83</v>
      </c>
      <c r="AR95" s="81"/>
      <c r="AS95" s="85">
        <f>ROUND(AS96+AS99+AS102+AS105+AS107,2)</f>
        <v>0</v>
      </c>
      <c r="AT95" s="86">
        <f t="shared" si="1"/>
        <v>0</v>
      </c>
      <c r="AU95" s="87">
        <f>ROUND(AU96+AU99+AU102+AU105+AU107,5)</f>
        <v>0</v>
      </c>
      <c r="AV95" s="86">
        <f>ROUND(AZ95*L32,2)</f>
        <v>0</v>
      </c>
      <c r="AW95" s="86">
        <f>ROUND(BA95*L33,2)</f>
        <v>0</v>
      </c>
      <c r="AX95" s="86">
        <f>ROUND(BB95*L32,2)</f>
        <v>0</v>
      </c>
      <c r="AY95" s="86">
        <f>ROUND(BC95*L33,2)</f>
        <v>0</v>
      </c>
      <c r="AZ95" s="86">
        <f>ROUND(AZ96+AZ99+AZ102+AZ105+AZ107,2)</f>
        <v>0</v>
      </c>
      <c r="BA95" s="86">
        <f>ROUND(BA96+BA99+BA102+BA105+BA107,2)</f>
        <v>0</v>
      </c>
      <c r="BB95" s="86">
        <f>ROUND(BB96+BB99+BB102+BB105+BB107,2)</f>
        <v>0</v>
      </c>
      <c r="BC95" s="86">
        <f>ROUND(BC96+BC99+BC102+BC105+BC107,2)</f>
        <v>0</v>
      </c>
      <c r="BD95" s="88">
        <f>ROUND(BD96+BD99+BD102+BD105+BD107,2)</f>
        <v>0</v>
      </c>
      <c r="BS95" s="89" t="s">
        <v>76</v>
      </c>
      <c r="BT95" s="89" t="s">
        <v>81</v>
      </c>
      <c r="BU95" s="89" t="s">
        <v>78</v>
      </c>
      <c r="BV95" s="89" t="s">
        <v>79</v>
      </c>
      <c r="BW95" s="89" t="s">
        <v>84</v>
      </c>
      <c r="BX95" s="89" t="s">
        <v>4</v>
      </c>
      <c r="CL95" s="89" t="s">
        <v>1</v>
      </c>
      <c r="CM95" s="89" t="s">
        <v>77</v>
      </c>
    </row>
    <row r="96" spans="1:91" s="4" customFormat="1" ht="16.5" customHeight="1">
      <c r="B96" s="53"/>
      <c r="C96" s="10"/>
      <c r="D96" s="10"/>
      <c r="E96" s="245" t="s">
        <v>85</v>
      </c>
      <c r="F96" s="245"/>
      <c r="G96" s="245"/>
      <c r="H96" s="245"/>
      <c r="I96" s="245"/>
      <c r="J96" s="10"/>
      <c r="K96" s="245" t="s">
        <v>86</v>
      </c>
      <c r="L96" s="245"/>
      <c r="M96" s="245"/>
      <c r="N96" s="245"/>
      <c r="O96" s="245"/>
      <c r="P96" s="245"/>
      <c r="Q96" s="245"/>
      <c r="R96" s="245"/>
      <c r="S96" s="245"/>
      <c r="T96" s="245"/>
      <c r="U96" s="245"/>
      <c r="V96" s="245"/>
      <c r="W96" s="245"/>
      <c r="X96" s="245"/>
      <c r="Y96" s="245"/>
      <c r="Z96" s="245"/>
      <c r="AA96" s="245"/>
      <c r="AB96" s="245"/>
      <c r="AC96" s="245"/>
      <c r="AD96" s="245"/>
      <c r="AE96" s="245"/>
      <c r="AF96" s="245"/>
      <c r="AG96" s="232">
        <f>ROUND(SUM(AG97:AG98),2)</f>
        <v>0</v>
      </c>
      <c r="AH96" s="231"/>
      <c r="AI96" s="231"/>
      <c r="AJ96" s="231"/>
      <c r="AK96" s="231"/>
      <c r="AL96" s="231"/>
      <c r="AM96" s="231"/>
      <c r="AN96" s="230">
        <f t="shared" si="0"/>
        <v>0</v>
      </c>
      <c r="AO96" s="231"/>
      <c r="AP96" s="231"/>
      <c r="AQ96" s="90" t="s">
        <v>87</v>
      </c>
      <c r="AR96" s="53"/>
      <c r="AS96" s="91">
        <f>ROUND(SUM(AS97:AS98),2)</f>
        <v>0</v>
      </c>
      <c r="AT96" s="92">
        <f t="shared" si="1"/>
        <v>0</v>
      </c>
      <c r="AU96" s="93">
        <f>ROUND(SUM(AU97:AU98),5)</f>
        <v>0</v>
      </c>
      <c r="AV96" s="92">
        <f>ROUND(AZ96*L32,2)</f>
        <v>0</v>
      </c>
      <c r="AW96" s="92">
        <f>ROUND(BA96*L33,2)</f>
        <v>0</v>
      </c>
      <c r="AX96" s="92">
        <f>ROUND(BB96*L32,2)</f>
        <v>0</v>
      </c>
      <c r="AY96" s="92">
        <f>ROUND(BC96*L33,2)</f>
        <v>0</v>
      </c>
      <c r="AZ96" s="92">
        <f>ROUND(SUM(AZ97:AZ98),2)</f>
        <v>0</v>
      </c>
      <c r="BA96" s="92">
        <f>ROUND(SUM(BA97:BA98),2)</f>
        <v>0</v>
      </c>
      <c r="BB96" s="92">
        <f>ROUND(SUM(BB97:BB98),2)</f>
        <v>0</v>
      </c>
      <c r="BC96" s="92">
        <f>ROUND(SUM(BC97:BC98),2)</f>
        <v>0</v>
      </c>
      <c r="BD96" s="94">
        <f>ROUND(SUM(BD97:BD98),2)</f>
        <v>0</v>
      </c>
      <c r="BS96" s="22" t="s">
        <v>76</v>
      </c>
      <c r="BT96" s="22" t="s">
        <v>88</v>
      </c>
      <c r="BU96" s="22" t="s">
        <v>78</v>
      </c>
      <c r="BV96" s="22" t="s">
        <v>79</v>
      </c>
      <c r="BW96" s="22" t="s">
        <v>89</v>
      </c>
      <c r="BX96" s="22" t="s">
        <v>84</v>
      </c>
      <c r="CL96" s="22" t="s">
        <v>1</v>
      </c>
    </row>
    <row r="97" spans="1:91" s="4" customFormat="1" ht="16.5" customHeight="1">
      <c r="A97" s="95" t="s">
        <v>90</v>
      </c>
      <c r="B97" s="53"/>
      <c r="C97" s="10"/>
      <c r="D97" s="10"/>
      <c r="E97" s="10"/>
      <c r="F97" s="245" t="s">
        <v>91</v>
      </c>
      <c r="G97" s="245"/>
      <c r="H97" s="245"/>
      <c r="I97" s="245"/>
      <c r="J97" s="245"/>
      <c r="K97" s="10"/>
      <c r="L97" s="245" t="s">
        <v>92</v>
      </c>
      <c r="M97" s="245"/>
      <c r="N97" s="245"/>
      <c r="O97" s="245"/>
      <c r="P97" s="245"/>
      <c r="Q97" s="245"/>
      <c r="R97" s="245"/>
      <c r="S97" s="245"/>
      <c r="T97" s="245"/>
      <c r="U97" s="245"/>
      <c r="V97" s="245"/>
      <c r="W97" s="245"/>
      <c r="X97" s="245"/>
      <c r="Y97" s="245"/>
      <c r="Z97" s="245"/>
      <c r="AA97" s="245"/>
      <c r="AB97" s="245"/>
      <c r="AC97" s="245"/>
      <c r="AD97" s="245"/>
      <c r="AE97" s="245"/>
      <c r="AF97" s="245"/>
      <c r="AG97" s="230">
        <f>'SO 01.1 - Výtlačné potrub...'!J36</f>
        <v>0</v>
      </c>
      <c r="AH97" s="231"/>
      <c r="AI97" s="231"/>
      <c r="AJ97" s="231"/>
      <c r="AK97" s="231"/>
      <c r="AL97" s="231"/>
      <c r="AM97" s="231"/>
      <c r="AN97" s="230">
        <f t="shared" si="0"/>
        <v>0</v>
      </c>
      <c r="AO97" s="231"/>
      <c r="AP97" s="231"/>
      <c r="AQ97" s="90" t="s">
        <v>87</v>
      </c>
      <c r="AR97" s="53"/>
      <c r="AS97" s="91">
        <v>0</v>
      </c>
      <c r="AT97" s="92">
        <f t="shared" si="1"/>
        <v>0</v>
      </c>
      <c r="AU97" s="93">
        <f>'SO 01.1 - Výtlačné potrub...'!P147</f>
        <v>0</v>
      </c>
      <c r="AV97" s="92">
        <f>'SO 01.1 - Výtlačné potrub...'!J39</f>
        <v>0</v>
      </c>
      <c r="AW97" s="92">
        <f>'SO 01.1 - Výtlačné potrub...'!J40</f>
        <v>0</v>
      </c>
      <c r="AX97" s="92">
        <f>'SO 01.1 - Výtlačné potrub...'!J41</f>
        <v>0</v>
      </c>
      <c r="AY97" s="92">
        <f>'SO 01.1 - Výtlačné potrub...'!J42</f>
        <v>0</v>
      </c>
      <c r="AZ97" s="92">
        <f>'SO 01.1 - Výtlačné potrub...'!F39</f>
        <v>0</v>
      </c>
      <c r="BA97" s="92">
        <f>'SO 01.1 - Výtlačné potrub...'!F40</f>
        <v>0</v>
      </c>
      <c r="BB97" s="92">
        <f>'SO 01.1 - Výtlačné potrub...'!F41</f>
        <v>0</v>
      </c>
      <c r="BC97" s="92">
        <f>'SO 01.1 - Výtlačné potrub...'!F42</f>
        <v>0</v>
      </c>
      <c r="BD97" s="94">
        <f>'SO 01.1 - Výtlačné potrub...'!F43</f>
        <v>0</v>
      </c>
      <c r="BT97" s="22" t="s">
        <v>93</v>
      </c>
      <c r="BV97" s="22" t="s">
        <v>79</v>
      </c>
      <c r="BW97" s="22" t="s">
        <v>94</v>
      </c>
      <c r="BX97" s="22" t="s">
        <v>89</v>
      </c>
      <c r="CL97" s="22" t="s">
        <v>1</v>
      </c>
    </row>
    <row r="98" spans="1:91" s="4" customFormat="1" ht="16.5" customHeight="1">
      <c r="A98" s="95" t="s">
        <v>90</v>
      </c>
      <c r="B98" s="53"/>
      <c r="C98" s="10"/>
      <c r="D98" s="10"/>
      <c r="E98" s="10"/>
      <c r="F98" s="245" t="s">
        <v>95</v>
      </c>
      <c r="G98" s="245"/>
      <c r="H98" s="245"/>
      <c r="I98" s="245"/>
      <c r="J98" s="245"/>
      <c r="K98" s="10"/>
      <c r="L98" s="245" t="s">
        <v>96</v>
      </c>
      <c r="M98" s="245"/>
      <c r="N98" s="245"/>
      <c r="O98" s="245"/>
      <c r="P98" s="245"/>
      <c r="Q98" s="245"/>
      <c r="R98" s="245"/>
      <c r="S98" s="245"/>
      <c r="T98" s="245"/>
      <c r="U98" s="245"/>
      <c r="V98" s="245"/>
      <c r="W98" s="245"/>
      <c r="X98" s="245"/>
      <c r="Y98" s="245"/>
      <c r="Z98" s="245"/>
      <c r="AA98" s="245"/>
      <c r="AB98" s="245"/>
      <c r="AC98" s="245"/>
      <c r="AD98" s="245"/>
      <c r="AE98" s="245"/>
      <c r="AF98" s="245"/>
      <c r="AG98" s="230">
        <f>'SO 01.2 - Výtlačné potrub...'!J36</f>
        <v>0</v>
      </c>
      <c r="AH98" s="231"/>
      <c r="AI98" s="231"/>
      <c r="AJ98" s="231"/>
      <c r="AK98" s="231"/>
      <c r="AL98" s="231"/>
      <c r="AM98" s="231"/>
      <c r="AN98" s="230">
        <f t="shared" si="0"/>
        <v>0</v>
      </c>
      <c r="AO98" s="231"/>
      <c r="AP98" s="231"/>
      <c r="AQ98" s="90" t="s">
        <v>87</v>
      </c>
      <c r="AR98" s="53"/>
      <c r="AS98" s="91">
        <v>0</v>
      </c>
      <c r="AT98" s="92">
        <f t="shared" si="1"/>
        <v>0</v>
      </c>
      <c r="AU98" s="93">
        <f>'SO 01.2 - Výtlačné potrub...'!P146</f>
        <v>0</v>
      </c>
      <c r="AV98" s="92">
        <f>'SO 01.2 - Výtlačné potrub...'!J39</f>
        <v>0</v>
      </c>
      <c r="AW98" s="92">
        <f>'SO 01.2 - Výtlačné potrub...'!J40</f>
        <v>0</v>
      </c>
      <c r="AX98" s="92">
        <f>'SO 01.2 - Výtlačné potrub...'!J41</f>
        <v>0</v>
      </c>
      <c r="AY98" s="92">
        <f>'SO 01.2 - Výtlačné potrub...'!J42</f>
        <v>0</v>
      </c>
      <c r="AZ98" s="92">
        <f>'SO 01.2 - Výtlačné potrub...'!F39</f>
        <v>0</v>
      </c>
      <c r="BA98" s="92">
        <f>'SO 01.2 - Výtlačné potrub...'!F40</f>
        <v>0</v>
      </c>
      <c r="BB98" s="92">
        <f>'SO 01.2 - Výtlačné potrub...'!F41</f>
        <v>0</v>
      </c>
      <c r="BC98" s="92">
        <f>'SO 01.2 - Výtlačné potrub...'!F42</f>
        <v>0</v>
      </c>
      <c r="BD98" s="94">
        <f>'SO 01.2 - Výtlačné potrub...'!F43</f>
        <v>0</v>
      </c>
      <c r="BT98" s="22" t="s">
        <v>93</v>
      </c>
      <c r="BV98" s="22" t="s">
        <v>79</v>
      </c>
      <c r="BW98" s="22" t="s">
        <v>97</v>
      </c>
      <c r="BX98" s="22" t="s">
        <v>89</v>
      </c>
      <c r="CL98" s="22" t="s">
        <v>1</v>
      </c>
    </row>
    <row r="99" spans="1:91" s="4" customFormat="1" ht="16.5" customHeight="1">
      <c r="B99" s="53"/>
      <c r="C99" s="10"/>
      <c r="D99" s="10"/>
      <c r="E99" s="245" t="s">
        <v>98</v>
      </c>
      <c r="F99" s="245"/>
      <c r="G99" s="245"/>
      <c r="H99" s="245"/>
      <c r="I99" s="245"/>
      <c r="J99" s="10"/>
      <c r="K99" s="245" t="s">
        <v>99</v>
      </c>
      <c r="L99" s="245"/>
      <c r="M99" s="245"/>
      <c r="N99" s="245"/>
      <c r="O99" s="245"/>
      <c r="P99" s="245"/>
      <c r="Q99" s="245"/>
      <c r="R99" s="245"/>
      <c r="S99" s="245"/>
      <c r="T99" s="245"/>
      <c r="U99" s="245"/>
      <c r="V99" s="245"/>
      <c r="W99" s="245"/>
      <c r="X99" s="245"/>
      <c r="Y99" s="245"/>
      <c r="Z99" s="245"/>
      <c r="AA99" s="245"/>
      <c r="AB99" s="245"/>
      <c r="AC99" s="245"/>
      <c r="AD99" s="245"/>
      <c r="AE99" s="245"/>
      <c r="AF99" s="245"/>
      <c r="AG99" s="232">
        <f>ROUND(SUM(AG100:AG101),2)</f>
        <v>0</v>
      </c>
      <c r="AH99" s="231"/>
      <c r="AI99" s="231"/>
      <c r="AJ99" s="231"/>
      <c r="AK99" s="231"/>
      <c r="AL99" s="231"/>
      <c r="AM99" s="231"/>
      <c r="AN99" s="230">
        <f t="shared" si="0"/>
        <v>0</v>
      </c>
      <c r="AO99" s="231"/>
      <c r="AP99" s="231"/>
      <c r="AQ99" s="90" t="s">
        <v>87</v>
      </c>
      <c r="AR99" s="53"/>
      <c r="AS99" s="91">
        <f>ROUND(SUM(AS100:AS101),2)</f>
        <v>0</v>
      </c>
      <c r="AT99" s="92">
        <f t="shared" si="1"/>
        <v>0</v>
      </c>
      <c r="AU99" s="93">
        <f>ROUND(SUM(AU100:AU101),5)</f>
        <v>0</v>
      </c>
      <c r="AV99" s="92">
        <f>ROUND(AZ99*L32,2)</f>
        <v>0</v>
      </c>
      <c r="AW99" s="92">
        <f>ROUND(BA99*L33,2)</f>
        <v>0</v>
      </c>
      <c r="AX99" s="92">
        <f>ROUND(BB99*L32,2)</f>
        <v>0</v>
      </c>
      <c r="AY99" s="92">
        <f>ROUND(BC99*L33,2)</f>
        <v>0</v>
      </c>
      <c r="AZ99" s="92">
        <f>ROUND(SUM(AZ100:AZ101),2)</f>
        <v>0</v>
      </c>
      <c r="BA99" s="92">
        <f>ROUND(SUM(BA100:BA101),2)</f>
        <v>0</v>
      </c>
      <c r="BB99" s="92">
        <f>ROUND(SUM(BB100:BB101),2)</f>
        <v>0</v>
      </c>
      <c r="BC99" s="92">
        <f>ROUND(SUM(BC100:BC101),2)</f>
        <v>0</v>
      </c>
      <c r="BD99" s="94">
        <f>ROUND(SUM(BD100:BD101),2)</f>
        <v>0</v>
      </c>
      <c r="BS99" s="22" t="s">
        <v>76</v>
      </c>
      <c r="BT99" s="22" t="s">
        <v>88</v>
      </c>
      <c r="BU99" s="22" t="s">
        <v>78</v>
      </c>
      <c r="BV99" s="22" t="s">
        <v>79</v>
      </c>
      <c r="BW99" s="22" t="s">
        <v>100</v>
      </c>
      <c r="BX99" s="22" t="s">
        <v>84</v>
      </c>
      <c r="CL99" s="22" t="s">
        <v>1</v>
      </c>
    </row>
    <row r="100" spans="1:91" s="4" customFormat="1" ht="16.5" customHeight="1">
      <c r="A100" s="95" t="s">
        <v>90</v>
      </c>
      <c r="B100" s="53"/>
      <c r="C100" s="10"/>
      <c r="D100" s="10"/>
      <c r="E100" s="10"/>
      <c r="F100" s="245" t="s">
        <v>101</v>
      </c>
      <c r="G100" s="245"/>
      <c r="H100" s="245"/>
      <c r="I100" s="245"/>
      <c r="J100" s="245"/>
      <c r="K100" s="10"/>
      <c r="L100" s="245" t="s">
        <v>102</v>
      </c>
      <c r="M100" s="245"/>
      <c r="N100" s="245"/>
      <c r="O100" s="245"/>
      <c r="P100" s="245"/>
      <c r="Q100" s="245"/>
      <c r="R100" s="245"/>
      <c r="S100" s="245"/>
      <c r="T100" s="245"/>
      <c r="U100" s="245"/>
      <c r="V100" s="245"/>
      <c r="W100" s="245"/>
      <c r="X100" s="245"/>
      <c r="Y100" s="245"/>
      <c r="Z100" s="245"/>
      <c r="AA100" s="245"/>
      <c r="AB100" s="245"/>
      <c r="AC100" s="245"/>
      <c r="AD100" s="245"/>
      <c r="AE100" s="245"/>
      <c r="AF100" s="245"/>
      <c r="AG100" s="230">
        <f>'SO 02.1 - Čerpacia stanic...'!J36</f>
        <v>0</v>
      </c>
      <c r="AH100" s="231"/>
      <c r="AI100" s="231"/>
      <c r="AJ100" s="231"/>
      <c r="AK100" s="231"/>
      <c r="AL100" s="231"/>
      <c r="AM100" s="231"/>
      <c r="AN100" s="230">
        <f t="shared" si="0"/>
        <v>0</v>
      </c>
      <c r="AO100" s="231"/>
      <c r="AP100" s="231"/>
      <c r="AQ100" s="90" t="s">
        <v>87</v>
      </c>
      <c r="AR100" s="53"/>
      <c r="AS100" s="91">
        <v>0</v>
      </c>
      <c r="AT100" s="92">
        <f t="shared" si="1"/>
        <v>0</v>
      </c>
      <c r="AU100" s="93">
        <f>'SO 02.1 - Čerpacia stanic...'!P147</f>
        <v>0</v>
      </c>
      <c r="AV100" s="92">
        <f>'SO 02.1 - Čerpacia stanic...'!J39</f>
        <v>0</v>
      </c>
      <c r="AW100" s="92">
        <f>'SO 02.1 - Čerpacia stanic...'!J40</f>
        <v>0</v>
      </c>
      <c r="AX100" s="92">
        <f>'SO 02.1 - Čerpacia stanic...'!J41</f>
        <v>0</v>
      </c>
      <c r="AY100" s="92">
        <f>'SO 02.1 - Čerpacia stanic...'!J42</f>
        <v>0</v>
      </c>
      <c r="AZ100" s="92">
        <f>'SO 02.1 - Čerpacia stanic...'!F39</f>
        <v>0</v>
      </c>
      <c r="BA100" s="92">
        <f>'SO 02.1 - Čerpacia stanic...'!F40</f>
        <v>0</v>
      </c>
      <c r="BB100" s="92">
        <f>'SO 02.1 - Čerpacia stanic...'!F41</f>
        <v>0</v>
      </c>
      <c r="BC100" s="92">
        <f>'SO 02.1 - Čerpacia stanic...'!F42</f>
        <v>0</v>
      </c>
      <c r="BD100" s="94">
        <f>'SO 02.1 - Čerpacia stanic...'!F43</f>
        <v>0</v>
      </c>
      <c r="BT100" s="22" t="s">
        <v>93</v>
      </c>
      <c r="BV100" s="22" t="s">
        <v>79</v>
      </c>
      <c r="BW100" s="22" t="s">
        <v>103</v>
      </c>
      <c r="BX100" s="22" t="s">
        <v>100</v>
      </c>
      <c r="CL100" s="22" t="s">
        <v>1</v>
      </c>
    </row>
    <row r="101" spans="1:91" s="4" customFormat="1" ht="16.5" customHeight="1">
      <c r="A101" s="95" t="s">
        <v>90</v>
      </c>
      <c r="B101" s="53"/>
      <c r="C101" s="10"/>
      <c r="D101" s="10"/>
      <c r="E101" s="10"/>
      <c r="F101" s="245" t="s">
        <v>104</v>
      </c>
      <c r="G101" s="245"/>
      <c r="H101" s="245"/>
      <c r="I101" s="245"/>
      <c r="J101" s="245"/>
      <c r="K101" s="10"/>
      <c r="L101" s="245" t="s">
        <v>105</v>
      </c>
      <c r="M101" s="245"/>
      <c r="N101" s="245"/>
      <c r="O101" s="245"/>
      <c r="P101" s="245"/>
      <c r="Q101" s="245"/>
      <c r="R101" s="245"/>
      <c r="S101" s="245"/>
      <c r="T101" s="245"/>
      <c r="U101" s="245"/>
      <c r="V101" s="245"/>
      <c r="W101" s="245"/>
      <c r="X101" s="245"/>
      <c r="Y101" s="245"/>
      <c r="Z101" s="245"/>
      <c r="AA101" s="245"/>
      <c r="AB101" s="245"/>
      <c r="AC101" s="245"/>
      <c r="AD101" s="245"/>
      <c r="AE101" s="245"/>
      <c r="AF101" s="245"/>
      <c r="AG101" s="230">
        <f>'SO 02.2 - Čerpacia stanic...'!J36</f>
        <v>0</v>
      </c>
      <c r="AH101" s="231"/>
      <c r="AI101" s="231"/>
      <c r="AJ101" s="231"/>
      <c r="AK101" s="231"/>
      <c r="AL101" s="231"/>
      <c r="AM101" s="231"/>
      <c r="AN101" s="230">
        <f t="shared" si="0"/>
        <v>0</v>
      </c>
      <c r="AO101" s="231"/>
      <c r="AP101" s="231"/>
      <c r="AQ101" s="90" t="s">
        <v>87</v>
      </c>
      <c r="AR101" s="53"/>
      <c r="AS101" s="91">
        <v>0</v>
      </c>
      <c r="AT101" s="92">
        <f t="shared" si="1"/>
        <v>0</v>
      </c>
      <c r="AU101" s="93">
        <f>'SO 02.2 - Čerpacia stanic...'!P145</f>
        <v>0</v>
      </c>
      <c r="AV101" s="92">
        <f>'SO 02.2 - Čerpacia stanic...'!J39</f>
        <v>0</v>
      </c>
      <c r="AW101" s="92">
        <f>'SO 02.2 - Čerpacia stanic...'!J40</f>
        <v>0</v>
      </c>
      <c r="AX101" s="92">
        <f>'SO 02.2 - Čerpacia stanic...'!J41</f>
        <v>0</v>
      </c>
      <c r="AY101" s="92">
        <f>'SO 02.2 - Čerpacia stanic...'!J42</f>
        <v>0</v>
      </c>
      <c r="AZ101" s="92">
        <f>'SO 02.2 - Čerpacia stanic...'!F39</f>
        <v>0</v>
      </c>
      <c r="BA101" s="92">
        <f>'SO 02.2 - Čerpacia stanic...'!F40</f>
        <v>0</v>
      </c>
      <c r="BB101" s="92">
        <f>'SO 02.2 - Čerpacia stanic...'!F41</f>
        <v>0</v>
      </c>
      <c r="BC101" s="92">
        <f>'SO 02.2 - Čerpacia stanic...'!F42</f>
        <v>0</v>
      </c>
      <c r="BD101" s="94">
        <f>'SO 02.2 - Čerpacia stanic...'!F43</f>
        <v>0</v>
      </c>
      <c r="BT101" s="22" t="s">
        <v>93</v>
      </c>
      <c r="BV101" s="22" t="s">
        <v>79</v>
      </c>
      <c r="BW101" s="22" t="s">
        <v>106</v>
      </c>
      <c r="BX101" s="22" t="s">
        <v>100</v>
      </c>
      <c r="CL101" s="22" t="s">
        <v>1</v>
      </c>
    </row>
    <row r="102" spans="1:91" s="4" customFormat="1" ht="23.25" customHeight="1">
      <c r="B102" s="53"/>
      <c r="C102" s="10"/>
      <c r="D102" s="10"/>
      <c r="E102" s="245" t="s">
        <v>107</v>
      </c>
      <c r="F102" s="245"/>
      <c r="G102" s="245"/>
      <c r="H102" s="245"/>
      <c r="I102" s="245"/>
      <c r="J102" s="10"/>
      <c r="K102" s="245" t="s">
        <v>108</v>
      </c>
      <c r="L102" s="245"/>
      <c r="M102" s="245"/>
      <c r="N102" s="245"/>
      <c r="O102" s="245"/>
      <c r="P102" s="245"/>
      <c r="Q102" s="245"/>
      <c r="R102" s="245"/>
      <c r="S102" s="245"/>
      <c r="T102" s="245"/>
      <c r="U102" s="245"/>
      <c r="V102" s="245"/>
      <c r="W102" s="245"/>
      <c r="X102" s="245"/>
      <c r="Y102" s="245"/>
      <c r="Z102" s="245"/>
      <c r="AA102" s="245"/>
      <c r="AB102" s="245"/>
      <c r="AC102" s="245"/>
      <c r="AD102" s="245"/>
      <c r="AE102" s="245"/>
      <c r="AF102" s="245"/>
      <c r="AG102" s="232">
        <f>ROUND(SUM(AG103:AG104),2)</f>
        <v>0</v>
      </c>
      <c r="AH102" s="231"/>
      <c r="AI102" s="231"/>
      <c r="AJ102" s="231"/>
      <c r="AK102" s="231"/>
      <c r="AL102" s="231"/>
      <c r="AM102" s="231"/>
      <c r="AN102" s="230">
        <f t="shared" si="0"/>
        <v>0</v>
      </c>
      <c r="AO102" s="231"/>
      <c r="AP102" s="231"/>
      <c r="AQ102" s="90" t="s">
        <v>87</v>
      </c>
      <c r="AR102" s="53"/>
      <c r="AS102" s="91">
        <f>ROUND(SUM(AS103:AS104),2)</f>
        <v>0</v>
      </c>
      <c r="AT102" s="92">
        <f t="shared" si="1"/>
        <v>0</v>
      </c>
      <c r="AU102" s="93">
        <f>ROUND(SUM(AU103:AU104),5)</f>
        <v>0</v>
      </c>
      <c r="AV102" s="92">
        <f>ROUND(AZ102*L32,2)</f>
        <v>0</v>
      </c>
      <c r="AW102" s="92">
        <f>ROUND(BA102*L33,2)</f>
        <v>0</v>
      </c>
      <c r="AX102" s="92">
        <f>ROUND(BB102*L32,2)</f>
        <v>0</v>
      </c>
      <c r="AY102" s="92">
        <f>ROUND(BC102*L33,2)</f>
        <v>0</v>
      </c>
      <c r="AZ102" s="92">
        <f>ROUND(SUM(AZ103:AZ104),2)</f>
        <v>0</v>
      </c>
      <c r="BA102" s="92">
        <f>ROUND(SUM(BA103:BA104),2)</f>
        <v>0</v>
      </c>
      <c r="BB102" s="92">
        <f>ROUND(SUM(BB103:BB104),2)</f>
        <v>0</v>
      </c>
      <c r="BC102" s="92">
        <f>ROUND(SUM(BC103:BC104),2)</f>
        <v>0</v>
      </c>
      <c r="BD102" s="94">
        <f>ROUND(SUM(BD103:BD104),2)</f>
        <v>0</v>
      </c>
      <c r="BS102" s="22" t="s">
        <v>76</v>
      </c>
      <c r="BT102" s="22" t="s">
        <v>88</v>
      </c>
      <c r="BU102" s="22" t="s">
        <v>78</v>
      </c>
      <c r="BV102" s="22" t="s">
        <v>79</v>
      </c>
      <c r="BW102" s="22" t="s">
        <v>109</v>
      </c>
      <c r="BX102" s="22" t="s">
        <v>84</v>
      </c>
      <c r="CL102" s="22" t="s">
        <v>1</v>
      </c>
    </row>
    <row r="103" spans="1:91" s="4" customFormat="1" ht="16.5" customHeight="1">
      <c r="A103" s="95" t="s">
        <v>90</v>
      </c>
      <c r="B103" s="53"/>
      <c r="C103" s="10"/>
      <c r="D103" s="10"/>
      <c r="E103" s="10"/>
      <c r="F103" s="245" t="s">
        <v>110</v>
      </c>
      <c r="G103" s="245"/>
      <c r="H103" s="245"/>
      <c r="I103" s="245"/>
      <c r="J103" s="245"/>
      <c r="K103" s="10"/>
      <c r="L103" s="245" t="s">
        <v>111</v>
      </c>
      <c r="M103" s="245"/>
      <c r="N103" s="245"/>
      <c r="O103" s="245"/>
      <c r="P103" s="245"/>
      <c r="Q103" s="245"/>
      <c r="R103" s="245"/>
      <c r="S103" s="245"/>
      <c r="T103" s="245"/>
      <c r="U103" s="245"/>
      <c r="V103" s="245"/>
      <c r="W103" s="245"/>
      <c r="X103" s="245"/>
      <c r="Y103" s="245"/>
      <c r="Z103" s="245"/>
      <c r="AA103" s="245"/>
      <c r="AB103" s="245"/>
      <c r="AC103" s="245"/>
      <c r="AD103" s="245"/>
      <c r="AE103" s="245"/>
      <c r="AF103" s="245"/>
      <c r="AG103" s="230">
        <f>'SO 03.1 - Elektrická príp...'!J36</f>
        <v>0</v>
      </c>
      <c r="AH103" s="231"/>
      <c r="AI103" s="231"/>
      <c r="AJ103" s="231"/>
      <c r="AK103" s="231"/>
      <c r="AL103" s="231"/>
      <c r="AM103" s="231"/>
      <c r="AN103" s="230">
        <f t="shared" si="0"/>
        <v>0</v>
      </c>
      <c r="AO103" s="231"/>
      <c r="AP103" s="231"/>
      <c r="AQ103" s="90" t="s">
        <v>87</v>
      </c>
      <c r="AR103" s="53"/>
      <c r="AS103" s="91">
        <v>0</v>
      </c>
      <c r="AT103" s="92">
        <f t="shared" si="1"/>
        <v>0</v>
      </c>
      <c r="AU103" s="93">
        <f>'SO 03.1 - Elektrická príp...'!P136</f>
        <v>0</v>
      </c>
      <c r="AV103" s="92">
        <f>'SO 03.1 - Elektrická príp...'!J39</f>
        <v>0</v>
      </c>
      <c r="AW103" s="92">
        <f>'SO 03.1 - Elektrická príp...'!J40</f>
        <v>0</v>
      </c>
      <c r="AX103" s="92">
        <f>'SO 03.1 - Elektrická príp...'!J41</f>
        <v>0</v>
      </c>
      <c r="AY103" s="92">
        <f>'SO 03.1 - Elektrická príp...'!J42</f>
        <v>0</v>
      </c>
      <c r="AZ103" s="92">
        <f>'SO 03.1 - Elektrická príp...'!F39</f>
        <v>0</v>
      </c>
      <c r="BA103" s="92">
        <f>'SO 03.1 - Elektrická príp...'!F40</f>
        <v>0</v>
      </c>
      <c r="BB103" s="92">
        <f>'SO 03.1 - Elektrická príp...'!F41</f>
        <v>0</v>
      </c>
      <c r="BC103" s="92">
        <f>'SO 03.1 - Elektrická príp...'!F42</f>
        <v>0</v>
      </c>
      <c r="BD103" s="94">
        <f>'SO 03.1 - Elektrická príp...'!F43</f>
        <v>0</v>
      </c>
      <c r="BT103" s="22" t="s">
        <v>93</v>
      </c>
      <c r="BV103" s="22" t="s">
        <v>79</v>
      </c>
      <c r="BW103" s="22" t="s">
        <v>112</v>
      </c>
      <c r="BX103" s="22" t="s">
        <v>109</v>
      </c>
      <c r="CL103" s="22" t="s">
        <v>1</v>
      </c>
    </row>
    <row r="104" spans="1:91" s="4" customFormat="1" ht="16.5" customHeight="1">
      <c r="A104" s="95" t="s">
        <v>90</v>
      </c>
      <c r="B104" s="53"/>
      <c r="C104" s="10"/>
      <c r="D104" s="10"/>
      <c r="E104" s="10"/>
      <c r="F104" s="245" t="s">
        <v>113</v>
      </c>
      <c r="G104" s="245"/>
      <c r="H104" s="245"/>
      <c r="I104" s="245"/>
      <c r="J104" s="245"/>
      <c r="K104" s="10"/>
      <c r="L104" s="245" t="s">
        <v>114</v>
      </c>
      <c r="M104" s="245"/>
      <c r="N104" s="245"/>
      <c r="O104" s="245"/>
      <c r="P104" s="245"/>
      <c r="Q104" s="245"/>
      <c r="R104" s="245"/>
      <c r="S104" s="245"/>
      <c r="T104" s="245"/>
      <c r="U104" s="245"/>
      <c r="V104" s="245"/>
      <c r="W104" s="245"/>
      <c r="X104" s="245"/>
      <c r="Y104" s="245"/>
      <c r="Z104" s="245"/>
      <c r="AA104" s="245"/>
      <c r="AB104" s="245"/>
      <c r="AC104" s="245"/>
      <c r="AD104" s="245"/>
      <c r="AE104" s="245"/>
      <c r="AF104" s="245"/>
      <c r="AG104" s="230">
        <f>'SO 03.2 - Elektrická príp...'!J36</f>
        <v>0</v>
      </c>
      <c r="AH104" s="231"/>
      <c r="AI104" s="231"/>
      <c r="AJ104" s="231"/>
      <c r="AK104" s="231"/>
      <c r="AL104" s="231"/>
      <c r="AM104" s="231"/>
      <c r="AN104" s="230">
        <f t="shared" si="0"/>
        <v>0</v>
      </c>
      <c r="AO104" s="231"/>
      <c r="AP104" s="231"/>
      <c r="AQ104" s="90" t="s">
        <v>87</v>
      </c>
      <c r="AR104" s="53"/>
      <c r="AS104" s="91">
        <v>0</v>
      </c>
      <c r="AT104" s="92">
        <f t="shared" si="1"/>
        <v>0</v>
      </c>
      <c r="AU104" s="93">
        <f>'SO 03.2 - Elektrická príp...'!P136</f>
        <v>0</v>
      </c>
      <c r="AV104" s="92">
        <f>'SO 03.2 - Elektrická príp...'!J39</f>
        <v>0</v>
      </c>
      <c r="AW104" s="92">
        <f>'SO 03.2 - Elektrická príp...'!J40</f>
        <v>0</v>
      </c>
      <c r="AX104" s="92">
        <f>'SO 03.2 - Elektrická príp...'!J41</f>
        <v>0</v>
      </c>
      <c r="AY104" s="92">
        <f>'SO 03.2 - Elektrická príp...'!J42</f>
        <v>0</v>
      </c>
      <c r="AZ104" s="92">
        <f>'SO 03.2 - Elektrická príp...'!F39</f>
        <v>0</v>
      </c>
      <c r="BA104" s="92">
        <f>'SO 03.2 - Elektrická príp...'!F40</f>
        <v>0</v>
      </c>
      <c r="BB104" s="92">
        <f>'SO 03.2 - Elektrická príp...'!F41</f>
        <v>0</v>
      </c>
      <c r="BC104" s="92">
        <f>'SO 03.2 - Elektrická príp...'!F42</f>
        <v>0</v>
      </c>
      <c r="BD104" s="94">
        <f>'SO 03.2 - Elektrická príp...'!F43</f>
        <v>0</v>
      </c>
      <c r="BT104" s="22" t="s">
        <v>93</v>
      </c>
      <c r="BV104" s="22" t="s">
        <v>79</v>
      </c>
      <c r="BW104" s="22" t="s">
        <v>115</v>
      </c>
      <c r="BX104" s="22" t="s">
        <v>109</v>
      </c>
      <c r="CL104" s="22" t="s">
        <v>1</v>
      </c>
    </row>
    <row r="105" spans="1:91" s="4" customFormat="1" ht="16.5" customHeight="1">
      <c r="B105" s="53"/>
      <c r="C105" s="10"/>
      <c r="D105" s="10"/>
      <c r="E105" s="245" t="s">
        <v>116</v>
      </c>
      <c r="F105" s="245"/>
      <c r="G105" s="245"/>
      <c r="H105" s="245"/>
      <c r="I105" s="245"/>
      <c r="J105" s="10"/>
      <c r="K105" s="245" t="s">
        <v>117</v>
      </c>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32">
        <f>ROUND(AG106,2)</f>
        <v>0</v>
      </c>
      <c r="AH105" s="231"/>
      <c r="AI105" s="231"/>
      <c r="AJ105" s="231"/>
      <c r="AK105" s="231"/>
      <c r="AL105" s="231"/>
      <c r="AM105" s="231"/>
      <c r="AN105" s="230">
        <f t="shared" si="0"/>
        <v>0</v>
      </c>
      <c r="AO105" s="231"/>
      <c r="AP105" s="231"/>
      <c r="AQ105" s="90" t="s">
        <v>87</v>
      </c>
      <c r="AR105" s="53"/>
      <c r="AS105" s="91">
        <f>ROUND(AS106,2)</f>
        <v>0</v>
      </c>
      <c r="AT105" s="92">
        <f t="shared" si="1"/>
        <v>0</v>
      </c>
      <c r="AU105" s="93">
        <f>ROUND(AU106,5)</f>
        <v>0</v>
      </c>
      <c r="AV105" s="92">
        <f>ROUND(AZ105*L32,2)</f>
        <v>0</v>
      </c>
      <c r="AW105" s="92">
        <f>ROUND(BA105*L33,2)</f>
        <v>0</v>
      </c>
      <c r="AX105" s="92">
        <f>ROUND(BB105*L32,2)</f>
        <v>0</v>
      </c>
      <c r="AY105" s="92">
        <f>ROUND(BC105*L33,2)</f>
        <v>0</v>
      </c>
      <c r="AZ105" s="92">
        <f>ROUND(AZ106,2)</f>
        <v>0</v>
      </c>
      <c r="BA105" s="92">
        <f>ROUND(BA106,2)</f>
        <v>0</v>
      </c>
      <c r="BB105" s="92">
        <f>ROUND(BB106,2)</f>
        <v>0</v>
      </c>
      <c r="BC105" s="92">
        <f>ROUND(BC106,2)</f>
        <v>0</v>
      </c>
      <c r="BD105" s="94">
        <f>ROUND(BD106,2)</f>
        <v>0</v>
      </c>
      <c r="BS105" s="22" t="s">
        <v>76</v>
      </c>
      <c r="BT105" s="22" t="s">
        <v>88</v>
      </c>
      <c r="BU105" s="22" t="s">
        <v>78</v>
      </c>
      <c r="BV105" s="22" t="s">
        <v>79</v>
      </c>
      <c r="BW105" s="22" t="s">
        <v>118</v>
      </c>
      <c r="BX105" s="22" t="s">
        <v>84</v>
      </c>
      <c r="CL105" s="22" t="s">
        <v>1</v>
      </c>
    </row>
    <row r="106" spans="1:91" s="4" customFormat="1" ht="23.25" customHeight="1">
      <c r="A106" s="95" t="s">
        <v>90</v>
      </c>
      <c r="B106" s="53"/>
      <c r="C106" s="10"/>
      <c r="D106" s="10"/>
      <c r="E106" s="10"/>
      <c r="F106" s="245" t="s">
        <v>119</v>
      </c>
      <c r="G106" s="245"/>
      <c r="H106" s="245"/>
      <c r="I106" s="245"/>
      <c r="J106" s="245"/>
      <c r="K106" s="10"/>
      <c r="L106" s="245" t="s">
        <v>120</v>
      </c>
      <c r="M106" s="245"/>
      <c r="N106" s="245"/>
      <c r="O106" s="245"/>
      <c r="P106" s="245"/>
      <c r="Q106" s="245"/>
      <c r="R106" s="245"/>
      <c r="S106" s="245"/>
      <c r="T106" s="245"/>
      <c r="U106" s="245"/>
      <c r="V106" s="245"/>
      <c r="W106" s="245"/>
      <c r="X106" s="245"/>
      <c r="Y106" s="245"/>
      <c r="Z106" s="245"/>
      <c r="AA106" s="245"/>
      <c r="AB106" s="245"/>
      <c r="AC106" s="245"/>
      <c r="AD106" s="245"/>
      <c r="AE106" s="245"/>
      <c r="AF106" s="245"/>
      <c r="AG106" s="230">
        <f>'SO 04.1 - Gravitačná kana...'!J36</f>
        <v>0</v>
      </c>
      <c r="AH106" s="231"/>
      <c r="AI106" s="231"/>
      <c r="AJ106" s="231"/>
      <c r="AK106" s="231"/>
      <c r="AL106" s="231"/>
      <c r="AM106" s="231"/>
      <c r="AN106" s="230">
        <f t="shared" si="0"/>
        <v>0</v>
      </c>
      <c r="AO106" s="231"/>
      <c r="AP106" s="231"/>
      <c r="AQ106" s="90" t="s">
        <v>87</v>
      </c>
      <c r="AR106" s="53"/>
      <c r="AS106" s="91">
        <v>0</v>
      </c>
      <c r="AT106" s="92">
        <f t="shared" si="1"/>
        <v>0</v>
      </c>
      <c r="AU106" s="93">
        <f>'SO 04.1 - Gravitačná kana...'!P143</f>
        <v>0</v>
      </c>
      <c r="AV106" s="92">
        <f>'SO 04.1 - Gravitačná kana...'!J39</f>
        <v>0</v>
      </c>
      <c r="AW106" s="92">
        <f>'SO 04.1 - Gravitačná kana...'!J40</f>
        <v>0</v>
      </c>
      <c r="AX106" s="92">
        <f>'SO 04.1 - Gravitačná kana...'!J41</f>
        <v>0</v>
      </c>
      <c r="AY106" s="92">
        <f>'SO 04.1 - Gravitačná kana...'!J42</f>
        <v>0</v>
      </c>
      <c r="AZ106" s="92">
        <f>'SO 04.1 - Gravitačná kana...'!F39</f>
        <v>0</v>
      </c>
      <c r="BA106" s="92">
        <f>'SO 04.1 - Gravitačná kana...'!F40</f>
        <v>0</v>
      </c>
      <c r="BB106" s="92">
        <f>'SO 04.1 - Gravitačná kana...'!F41</f>
        <v>0</v>
      </c>
      <c r="BC106" s="92">
        <f>'SO 04.1 - Gravitačná kana...'!F42</f>
        <v>0</v>
      </c>
      <c r="BD106" s="94">
        <f>'SO 04.1 - Gravitačná kana...'!F43</f>
        <v>0</v>
      </c>
      <c r="BT106" s="22" t="s">
        <v>93</v>
      </c>
      <c r="BV106" s="22" t="s">
        <v>79</v>
      </c>
      <c r="BW106" s="22" t="s">
        <v>121</v>
      </c>
      <c r="BX106" s="22" t="s">
        <v>118</v>
      </c>
      <c r="CL106" s="22" t="s">
        <v>1</v>
      </c>
    </row>
    <row r="107" spans="1:91" s="4" customFormat="1" ht="16.5" customHeight="1">
      <c r="B107" s="53"/>
      <c r="C107" s="10"/>
      <c r="D107" s="10"/>
      <c r="E107" s="245" t="s">
        <v>122</v>
      </c>
      <c r="F107" s="245"/>
      <c r="G107" s="245"/>
      <c r="H107" s="245"/>
      <c r="I107" s="245"/>
      <c r="J107" s="10"/>
      <c r="K107" s="245" t="s">
        <v>123</v>
      </c>
      <c r="L107" s="245"/>
      <c r="M107" s="245"/>
      <c r="N107" s="245"/>
      <c r="O107" s="245"/>
      <c r="P107" s="245"/>
      <c r="Q107" s="245"/>
      <c r="R107" s="245"/>
      <c r="S107" s="245"/>
      <c r="T107" s="245"/>
      <c r="U107" s="245"/>
      <c r="V107" s="245"/>
      <c r="W107" s="245"/>
      <c r="X107" s="245"/>
      <c r="Y107" s="245"/>
      <c r="Z107" s="245"/>
      <c r="AA107" s="245"/>
      <c r="AB107" s="245"/>
      <c r="AC107" s="245"/>
      <c r="AD107" s="245"/>
      <c r="AE107" s="245"/>
      <c r="AF107" s="245"/>
      <c r="AG107" s="232">
        <f>ROUND(SUM(AG108:AG109),2)</f>
        <v>0</v>
      </c>
      <c r="AH107" s="231"/>
      <c r="AI107" s="231"/>
      <c r="AJ107" s="231"/>
      <c r="AK107" s="231"/>
      <c r="AL107" s="231"/>
      <c r="AM107" s="231"/>
      <c r="AN107" s="230">
        <f t="shared" si="0"/>
        <v>0</v>
      </c>
      <c r="AO107" s="231"/>
      <c r="AP107" s="231"/>
      <c r="AQ107" s="90" t="s">
        <v>87</v>
      </c>
      <c r="AR107" s="53"/>
      <c r="AS107" s="91">
        <f>ROUND(SUM(AS108:AS109),2)</f>
        <v>0</v>
      </c>
      <c r="AT107" s="92">
        <f t="shared" si="1"/>
        <v>0</v>
      </c>
      <c r="AU107" s="93">
        <f>ROUND(SUM(AU108:AU109),5)</f>
        <v>0</v>
      </c>
      <c r="AV107" s="92">
        <f>ROUND(AZ107*L32,2)</f>
        <v>0</v>
      </c>
      <c r="AW107" s="92">
        <f>ROUND(BA107*L33,2)</f>
        <v>0</v>
      </c>
      <c r="AX107" s="92">
        <f>ROUND(BB107*L32,2)</f>
        <v>0</v>
      </c>
      <c r="AY107" s="92">
        <f>ROUND(BC107*L33,2)</f>
        <v>0</v>
      </c>
      <c r="AZ107" s="92">
        <f>ROUND(SUM(AZ108:AZ109),2)</f>
        <v>0</v>
      </c>
      <c r="BA107" s="92">
        <f>ROUND(SUM(BA108:BA109),2)</f>
        <v>0</v>
      </c>
      <c r="BB107" s="92">
        <f>ROUND(SUM(BB108:BB109),2)</f>
        <v>0</v>
      </c>
      <c r="BC107" s="92">
        <f>ROUND(SUM(BC108:BC109),2)</f>
        <v>0</v>
      </c>
      <c r="BD107" s="94">
        <f>ROUND(SUM(BD108:BD109),2)</f>
        <v>0</v>
      </c>
      <c r="BS107" s="22" t="s">
        <v>76</v>
      </c>
      <c r="BT107" s="22" t="s">
        <v>88</v>
      </c>
      <c r="BU107" s="22" t="s">
        <v>78</v>
      </c>
      <c r="BV107" s="22" t="s">
        <v>79</v>
      </c>
      <c r="BW107" s="22" t="s">
        <v>124</v>
      </c>
      <c r="BX107" s="22" t="s">
        <v>84</v>
      </c>
      <c r="CL107" s="22" t="s">
        <v>1</v>
      </c>
    </row>
    <row r="108" spans="1:91" s="4" customFormat="1" ht="23.25" customHeight="1">
      <c r="A108" s="95" t="s">
        <v>90</v>
      </c>
      <c r="B108" s="53"/>
      <c r="C108" s="10"/>
      <c r="D108" s="10"/>
      <c r="E108" s="10"/>
      <c r="F108" s="245" t="s">
        <v>125</v>
      </c>
      <c r="G108" s="245"/>
      <c r="H108" s="245"/>
      <c r="I108" s="245"/>
      <c r="J108" s="245"/>
      <c r="K108" s="10"/>
      <c r="L108" s="245" t="s">
        <v>126</v>
      </c>
      <c r="M108" s="245"/>
      <c r="N108" s="245"/>
      <c r="O108" s="245"/>
      <c r="P108" s="245"/>
      <c r="Q108" s="245"/>
      <c r="R108" s="245"/>
      <c r="S108" s="245"/>
      <c r="T108" s="245"/>
      <c r="U108" s="245"/>
      <c r="V108" s="245"/>
      <c r="W108" s="245"/>
      <c r="X108" s="245"/>
      <c r="Y108" s="245"/>
      <c r="Z108" s="245"/>
      <c r="AA108" s="245"/>
      <c r="AB108" s="245"/>
      <c r="AC108" s="245"/>
      <c r="AD108" s="245"/>
      <c r="AE108" s="245"/>
      <c r="AF108" s="245"/>
      <c r="AG108" s="230">
        <f>'PS 01.1 - Technologické v...'!J36</f>
        <v>0</v>
      </c>
      <c r="AH108" s="231"/>
      <c r="AI108" s="231"/>
      <c r="AJ108" s="231"/>
      <c r="AK108" s="231"/>
      <c r="AL108" s="231"/>
      <c r="AM108" s="231"/>
      <c r="AN108" s="230">
        <f t="shared" si="0"/>
        <v>0</v>
      </c>
      <c r="AO108" s="231"/>
      <c r="AP108" s="231"/>
      <c r="AQ108" s="90" t="s">
        <v>87</v>
      </c>
      <c r="AR108" s="53"/>
      <c r="AS108" s="91">
        <v>0</v>
      </c>
      <c r="AT108" s="92">
        <f t="shared" si="1"/>
        <v>0</v>
      </c>
      <c r="AU108" s="93">
        <f>'PS 01.1 - Technologické v...'!P149</f>
        <v>0</v>
      </c>
      <c r="AV108" s="92">
        <f>'PS 01.1 - Technologické v...'!J39</f>
        <v>0</v>
      </c>
      <c r="AW108" s="92">
        <f>'PS 01.1 - Technologické v...'!J40</f>
        <v>0</v>
      </c>
      <c r="AX108" s="92">
        <f>'PS 01.1 - Technologické v...'!J41</f>
        <v>0</v>
      </c>
      <c r="AY108" s="92">
        <f>'PS 01.1 - Technologické v...'!J42</f>
        <v>0</v>
      </c>
      <c r="AZ108" s="92">
        <f>'PS 01.1 - Technologické v...'!F39</f>
        <v>0</v>
      </c>
      <c r="BA108" s="92">
        <f>'PS 01.1 - Technologické v...'!F40</f>
        <v>0</v>
      </c>
      <c r="BB108" s="92">
        <f>'PS 01.1 - Technologické v...'!F41</f>
        <v>0</v>
      </c>
      <c r="BC108" s="92">
        <f>'PS 01.1 - Technologické v...'!F42</f>
        <v>0</v>
      </c>
      <c r="BD108" s="94">
        <f>'PS 01.1 - Technologické v...'!F43</f>
        <v>0</v>
      </c>
      <c r="BT108" s="22" t="s">
        <v>93</v>
      </c>
      <c r="BV108" s="22" t="s">
        <v>79</v>
      </c>
      <c r="BW108" s="22" t="s">
        <v>127</v>
      </c>
      <c r="BX108" s="22" t="s">
        <v>124</v>
      </c>
      <c r="CL108" s="22" t="s">
        <v>1</v>
      </c>
    </row>
    <row r="109" spans="1:91" s="4" customFormat="1" ht="23.25" customHeight="1">
      <c r="A109" s="95" t="s">
        <v>90</v>
      </c>
      <c r="B109" s="53"/>
      <c r="C109" s="10"/>
      <c r="D109" s="10"/>
      <c r="E109" s="10"/>
      <c r="F109" s="245" t="s">
        <v>128</v>
      </c>
      <c r="G109" s="245"/>
      <c r="H109" s="245"/>
      <c r="I109" s="245"/>
      <c r="J109" s="245"/>
      <c r="K109" s="10"/>
      <c r="L109" s="245" t="s">
        <v>129</v>
      </c>
      <c r="M109" s="245"/>
      <c r="N109" s="245"/>
      <c r="O109" s="245"/>
      <c r="P109" s="245"/>
      <c r="Q109" s="245"/>
      <c r="R109" s="245"/>
      <c r="S109" s="245"/>
      <c r="T109" s="245"/>
      <c r="U109" s="245"/>
      <c r="V109" s="245"/>
      <c r="W109" s="245"/>
      <c r="X109" s="245"/>
      <c r="Y109" s="245"/>
      <c r="Z109" s="245"/>
      <c r="AA109" s="245"/>
      <c r="AB109" s="245"/>
      <c r="AC109" s="245"/>
      <c r="AD109" s="245"/>
      <c r="AE109" s="245"/>
      <c r="AF109" s="245"/>
      <c r="AG109" s="230">
        <f>'PS 01.2 - Technologické v...'!J36</f>
        <v>0</v>
      </c>
      <c r="AH109" s="231"/>
      <c r="AI109" s="231"/>
      <c r="AJ109" s="231"/>
      <c r="AK109" s="231"/>
      <c r="AL109" s="231"/>
      <c r="AM109" s="231"/>
      <c r="AN109" s="230">
        <f t="shared" si="0"/>
        <v>0</v>
      </c>
      <c r="AO109" s="231"/>
      <c r="AP109" s="231"/>
      <c r="AQ109" s="90" t="s">
        <v>87</v>
      </c>
      <c r="AR109" s="53"/>
      <c r="AS109" s="91">
        <v>0</v>
      </c>
      <c r="AT109" s="92">
        <f t="shared" si="1"/>
        <v>0</v>
      </c>
      <c r="AU109" s="93">
        <f>'PS 01.2 - Technologické v...'!P147</f>
        <v>0</v>
      </c>
      <c r="AV109" s="92">
        <f>'PS 01.2 - Technologické v...'!J39</f>
        <v>0</v>
      </c>
      <c r="AW109" s="92">
        <f>'PS 01.2 - Technologické v...'!J40</f>
        <v>0</v>
      </c>
      <c r="AX109" s="92">
        <f>'PS 01.2 - Technologické v...'!J41</f>
        <v>0</v>
      </c>
      <c r="AY109" s="92">
        <f>'PS 01.2 - Technologické v...'!J42</f>
        <v>0</v>
      </c>
      <c r="AZ109" s="92">
        <f>'PS 01.2 - Technologické v...'!F39</f>
        <v>0</v>
      </c>
      <c r="BA109" s="92">
        <f>'PS 01.2 - Technologické v...'!F40</f>
        <v>0</v>
      </c>
      <c r="BB109" s="92">
        <f>'PS 01.2 - Technologické v...'!F41</f>
        <v>0</v>
      </c>
      <c r="BC109" s="92">
        <f>'PS 01.2 - Technologické v...'!F42</f>
        <v>0</v>
      </c>
      <c r="BD109" s="94">
        <f>'PS 01.2 - Technologické v...'!F43</f>
        <v>0</v>
      </c>
      <c r="BT109" s="22" t="s">
        <v>93</v>
      </c>
      <c r="BV109" s="22" t="s">
        <v>79</v>
      </c>
      <c r="BW109" s="22" t="s">
        <v>130</v>
      </c>
      <c r="BX109" s="22" t="s">
        <v>124</v>
      </c>
      <c r="CL109" s="22" t="s">
        <v>1</v>
      </c>
    </row>
    <row r="110" spans="1:91" s="7" customFormat="1" ht="24.75" customHeight="1">
      <c r="B110" s="81"/>
      <c r="C110" s="82"/>
      <c r="D110" s="244" t="s">
        <v>88</v>
      </c>
      <c r="E110" s="244"/>
      <c r="F110" s="244"/>
      <c r="G110" s="244"/>
      <c r="H110" s="244"/>
      <c r="I110" s="83"/>
      <c r="J110" s="244" t="s">
        <v>131</v>
      </c>
      <c r="K110" s="244"/>
      <c r="L110" s="244"/>
      <c r="M110" s="244"/>
      <c r="N110" s="244"/>
      <c r="O110" s="244"/>
      <c r="P110" s="244"/>
      <c r="Q110" s="244"/>
      <c r="R110" s="244"/>
      <c r="S110" s="244"/>
      <c r="T110" s="244"/>
      <c r="U110" s="244"/>
      <c r="V110" s="244"/>
      <c r="W110" s="244"/>
      <c r="X110" s="244"/>
      <c r="Y110" s="244"/>
      <c r="Z110" s="244"/>
      <c r="AA110" s="244"/>
      <c r="AB110" s="244"/>
      <c r="AC110" s="244"/>
      <c r="AD110" s="244"/>
      <c r="AE110" s="244"/>
      <c r="AF110" s="244"/>
      <c r="AG110" s="235">
        <f>ROUND(AG111+AG112+AG113+AG119,2)</f>
        <v>0</v>
      </c>
      <c r="AH110" s="234"/>
      <c r="AI110" s="234"/>
      <c r="AJ110" s="234"/>
      <c r="AK110" s="234"/>
      <c r="AL110" s="234"/>
      <c r="AM110" s="234"/>
      <c r="AN110" s="233">
        <f t="shared" si="0"/>
        <v>0</v>
      </c>
      <c r="AO110" s="234"/>
      <c r="AP110" s="234"/>
      <c r="AQ110" s="84" t="s">
        <v>83</v>
      </c>
      <c r="AR110" s="81"/>
      <c r="AS110" s="85">
        <f>ROUND(AS111+AS112+AS113+AS119,2)</f>
        <v>0</v>
      </c>
      <c r="AT110" s="86">
        <f t="shared" si="1"/>
        <v>0</v>
      </c>
      <c r="AU110" s="87">
        <f>ROUND(AU111+AU112+AU113+AU119,5)</f>
        <v>0</v>
      </c>
      <c r="AV110" s="86">
        <f>ROUND(AZ110*L32,2)</f>
        <v>0</v>
      </c>
      <c r="AW110" s="86">
        <f>ROUND(BA110*L33,2)</f>
        <v>0</v>
      </c>
      <c r="AX110" s="86">
        <f>ROUND(BB110*L32,2)</f>
        <v>0</v>
      </c>
      <c r="AY110" s="86">
        <f>ROUND(BC110*L33,2)</f>
        <v>0</v>
      </c>
      <c r="AZ110" s="86">
        <f>ROUND(AZ111+AZ112+AZ113+AZ119,2)</f>
        <v>0</v>
      </c>
      <c r="BA110" s="86">
        <f>ROUND(BA111+BA112+BA113+BA119,2)</f>
        <v>0</v>
      </c>
      <c r="BB110" s="86">
        <f>ROUND(BB111+BB112+BB113+BB119,2)</f>
        <v>0</v>
      </c>
      <c r="BC110" s="86">
        <f>ROUND(BC111+BC112+BC113+BC119,2)</f>
        <v>0</v>
      </c>
      <c r="BD110" s="88">
        <f>ROUND(BD111+BD112+BD113+BD119,2)</f>
        <v>0</v>
      </c>
      <c r="BS110" s="89" t="s">
        <v>76</v>
      </c>
      <c r="BT110" s="89" t="s">
        <v>81</v>
      </c>
      <c r="BU110" s="89" t="s">
        <v>78</v>
      </c>
      <c r="BV110" s="89" t="s">
        <v>79</v>
      </c>
      <c r="BW110" s="89" t="s">
        <v>132</v>
      </c>
      <c r="BX110" s="89" t="s">
        <v>4</v>
      </c>
      <c r="CL110" s="89" t="s">
        <v>1</v>
      </c>
      <c r="CM110" s="89" t="s">
        <v>77</v>
      </c>
    </row>
    <row r="111" spans="1:91" s="4" customFormat="1" ht="16.5" customHeight="1">
      <c r="A111" s="95" t="s">
        <v>90</v>
      </c>
      <c r="B111" s="53"/>
      <c r="C111" s="10"/>
      <c r="D111" s="10"/>
      <c r="E111" s="245" t="s">
        <v>85</v>
      </c>
      <c r="F111" s="245"/>
      <c r="G111" s="245"/>
      <c r="H111" s="245"/>
      <c r="I111" s="245"/>
      <c r="J111" s="10"/>
      <c r="K111" s="245" t="s">
        <v>133</v>
      </c>
      <c r="L111" s="245"/>
      <c r="M111" s="245"/>
      <c r="N111" s="245"/>
      <c r="O111" s="245"/>
      <c r="P111" s="245"/>
      <c r="Q111" s="245"/>
      <c r="R111" s="245"/>
      <c r="S111" s="245"/>
      <c r="T111" s="245"/>
      <c r="U111" s="245"/>
      <c r="V111" s="245"/>
      <c r="W111" s="245"/>
      <c r="X111" s="245"/>
      <c r="Y111" s="245"/>
      <c r="Z111" s="245"/>
      <c r="AA111" s="245"/>
      <c r="AB111" s="245"/>
      <c r="AC111" s="245"/>
      <c r="AD111" s="245"/>
      <c r="AE111" s="245"/>
      <c r="AF111" s="245"/>
      <c r="AG111" s="230">
        <f>'SO 01 - Kanalizačná sieť'!J34</f>
        <v>0</v>
      </c>
      <c r="AH111" s="231"/>
      <c r="AI111" s="231"/>
      <c r="AJ111" s="231"/>
      <c r="AK111" s="231"/>
      <c r="AL111" s="231"/>
      <c r="AM111" s="231"/>
      <c r="AN111" s="230">
        <f t="shared" si="0"/>
        <v>0</v>
      </c>
      <c r="AO111" s="231"/>
      <c r="AP111" s="231"/>
      <c r="AQ111" s="90" t="s">
        <v>87</v>
      </c>
      <c r="AR111" s="53"/>
      <c r="AS111" s="91">
        <v>0</v>
      </c>
      <c r="AT111" s="92">
        <f t="shared" si="1"/>
        <v>0</v>
      </c>
      <c r="AU111" s="93">
        <f>'SO 01 - Kanalizačná sieť'!P142</f>
        <v>0</v>
      </c>
      <c r="AV111" s="92">
        <f>'SO 01 - Kanalizačná sieť'!J37</f>
        <v>0</v>
      </c>
      <c r="AW111" s="92">
        <f>'SO 01 - Kanalizačná sieť'!J38</f>
        <v>0</v>
      </c>
      <c r="AX111" s="92">
        <f>'SO 01 - Kanalizačná sieť'!J39</f>
        <v>0</v>
      </c>
      <c r="AY111" s="92">
        <f>'SO 01 - Kanalizačná sieť'!J40</f>
        <v>0</v>
      </c>
      <c r="AZ111" s="92">
        <f>'SO 01 - Kanalizačná sieť'!F37</f>
        <v>0</v>
      </c>
      <c r="BA111" s="92">
        <f>'SO 01 - Kanalizačná sieť'!F38</f>
        <v>0</v>
      </c>
      <c r="BB111" s="92">
        <f>'SO 01 - Kanalizačná sieť'!F39</f>
        <v>0</v>
      </c>
      <c r="BC111" s="92">
        <f>'SO 01 - Kanalizačná sieť'!F40</f>
        <v>0</v>
      </c>
      <c r="BD111" s="94">
        <f>'SO 01 - Kanalizačná sieť'!F41</f>
        <v>0</v>
      </c>
      <c r="BT111" s="22" t="s">
        <v>88</v>
      </c>
      <c r="BV111" s="22" t="s">
        <v>79</v>
      </c>
      <c r="BW111" s="22" t="s">
        <v>134</v>
      </c>
      <c r="BX111" s="22" t="s">
        <v>132</v>
      </c>
      <c r="CL111" s="22" t="s">
        <v>1</v>
      </c>
    </row>
    <row r="112" spans="1:91" s="4" customFormat="1" ht="16.5" customHeight="1">
      <c r="A112" s="95" t="s">
        <v>90</v>
      </c>
      <c r="B112" s="53"/>
      <c r="C112" s="10"/>
      <c r="D112" s="10"/>
      <c r="E112" s="245" t="s">
        <v>98</v>
      </c>
      <c r="F112" s="245"/>
      <c r="G112" s="245"/>
      <c r="H112" s="245"/>
      <c r="I112" s="245"/>
      <c r="J112" s="10"/>
      <c r="K112" s="245" t="s">
        <v>135</v>
      </c>
      <c r="L112" s="245"/>
      <c r="M112" s="245"/>
      <c r="N112" s="245"/>
      <c r="O112" s="245"/>
      <c r="P112" s="245"/>
      <c r="Q112" s="245"/>
      <c r="R112" s="245"/>
      <c r="S112" s="245"/>
      <c r="T112" s="245"/>
      <c r="U112" s="245"/>
      <c r="V112" s="245"/>
      <c r="W112" s="245"/>
      <c r="X112" s="245"/>
      <c r="Y112" s="245"/>
      <c r="Z112" s="245"/>
      <c r="AA112" s="245"/>
      <c r="AB112" s="245"/>
      <c r="AC112" s="245"/>
      <c r="AD112" s="245"/>
      <c r="AE112" s="245"/>
      <c r="AF112" s="245"/>
      <c r="AG112" s="230">
        <f>'SO 02 - Domové kanalizačn...'!J34</f>
        <v>0</v>
      </c>
      <c r="AH112" s="231"/>
      <c r="AI112" s="231"/>
      <c r="AJ112" s="231"/>
      <c r="AK112" s="231"/>
      <c r="AL112" s="231"/>
      <c r="AM112" s="231"/>
      <c r="AN112" s="230">
        <f t="shared" si="0"/>
        <v>0</v>
      </c>
      <c r="AO112" s="231"/>
      <c r="AP112" s="231"/>
      <c r="AQ112" s="90" t="s">
        <v>87</v>
      </c>
      <c r="AR112" s="53"/>
      <c r="AS112" s="91">
        <v>0</v>
      </c>
      <c r="AT112" s="92">
        <f t="shared" si="1"/>
        <v>0</v>
      </c>
      <c r="AU112" s="93">
        <f>'SO 02 - Domové kanalizačn...'!P137</f>
        <v>0</v>
      </c>
      <c r="AV112" s="92">
        <f>'SO 02 - Domové kanalizačn...'!J37</f>
        <v>0</v>
      </c>
      <c r="AW112" s="92">
        <f>'SO 02 - Domové kanalizačn...'!J38</f>
        <v>0</v>
      </c>
      <c r="AX112" s="92">
        <f>'SO 02 - Domové kanalizačn...'!J39</f>
        <v>0</v>
      </c>
      <c r="AY112" s="92">
        <f>'SO 02 - Domové kanalizačn...'!J40</f>
        <v>0</v>
      </c>
      <c r="AZ112" s="92">
        <f>'SO 02 - Domové kanalizačn...'!F37</f>
        <v>0</v>
      </c>
      <c r="BA112" s="92">
        <f>'SO 02 - Domové kanalizačn...'!F38</f>
        <v>0</v>
      </c>
      <c r="BB112" s="92">
        <f>'SO 02 - Domové kanalizačn...'!F39</f>
        <v>0</v>
      </c>
      <c r="BC112" s="92">
        <f>'SO 02 - Domové kanalizačn...'!F40</f>
        <v>0</v>
      </c>
      <c r="BD112" s="94">
        <f>'SO 02 - Domové kanalizačn...'!F41</f>
        <v>0</v>
      </c>
      <c r="BT112" s="22" t="s">
        <v>88</v>
      </c>
      <c r="BV112" s="22" t="s">
        <v>79</v>
      </c>
      <c r="BW112" s="22" t="s">
        <v>136</v>
      </c>
      <c r="BX112" s="22" t="s">
        <v>132</v>
      </c>
      <c r="CL112" s="22" t="s">
        <v>1</v>
      </c>
    </row>
    <row r="113" spans="1:91" s="4" customFormat="1" ht="16.5" customHeight="1">
      <c r="B113" s="53"/>
      <c r="C113" s="10"/>
      <c r="D113" s="10"/>
      <c r="E113" s="245" t="s">
        <v>107</v>
      </c>
      <c r="F113" s="245"/>
      <c r="G113" s="245"/>
      <c r="H113" s="245"/>
      <c r="I113" s="245"/>
      <c r="J113" s="10"/>
      <c r="K113" s="245" t="s">
        <v>137</v>
      </c>
      <c r="L113" s="245"/>
      <c r="M113" s="245"/>
      <c r="N113" s="245"/>
      <c r="O113" s="245"/>
      <c r="P113" s="245"/>
      <c r="Q113" s="245"/>
      <c r="R113" s="245"/>
      <c r="S113" s="245"/>
      <c r="T113" s="245"/>
      <c r="U113" s="245"/>
      <c r="V113" s="245"/>
      <c r="W113" s="245"/>
      <c r="X113" s="245"/>
      <c r="Y113" s="245"/>
      <c r="Z113" s="245"/>
      <c r="AA113" s="245"/>
      <c r="AB113" s="245"/>
      <c r="AC113" s="245"/>
      <c r="AD113" s="245"/>
      <c r="AE113" s="245"/>
      <c r="AF113" s="245"/>
      <c r="AG113" s="232">
        <f>ROUND(SUM(AG114:AG118),2)</f>
        <v>0</v>
      </c>
      <c r="AH113" s="231"/>
      <c r="AI113" s="231"/>
      <c r="AJ113" s="231"/>
      <c r="AK113" s="231"/>
      <c r="AL113" s="231"/>
      <c r="AM113" s="231"/>
      <c r="AN113" s="230">
        <f t="shared" si="0"/>
        <v>0</v>
      </c>
      <c r="AO113" s="231"/>
      <c r="AP113" s="231"/>
      <c r="AQ113" s="90" t="s">
        <v>87</v>
      </c>
      <c r="AR113" s="53"/>
      <c r="AS113" s="91">
        <f>ROUND(SUM(AS114:AS118),2)</f>
        <v>0</v>
      </c>
      <c r="AT113" s="92">
        <f t="shared" si="1"/>
        <v>0</v>
      </c>
      <c r="AU113" s="93">
        <f>ROUND(SUM(AU114:AU118),5)</f>
        <v>0</v>
      </c>
      <c r="AV113" s="92">
        <f>ROUND(AZ113*L32,2)</f>
        <v>0</v>
      </c>
      <c r="AW113" s="92">
        <f>ROUND(BA113*L33,2)</f>
        <v>0</v>
      </c>
      <c r="AX113" s="92">
        <f>ROUND(BB113*L32,2)</f>
        <v>0</v>
      </c>
      <c r="AY113" s="92">
        <f>ROUND(BC113*L33,2)</f>
        <v>0</v>
      </c>
      <c r="AZ113" s="92">
        <f>ROUND(SUM(AZ114:AZ118),2)</f>
        <v>0</v>
      </c>
      <c r="BA113" s="92">
        <f>ROUND(SUM(BA114:BA118),2)</f>
        <v>0</v>
      </c>
      <c r="BB113" s="92">
        <f>ROUND(SUM(BB114:BB118),2)</f>
        <v>0</v>
      </c>
      <c r="BC113" s="92">
        <f>ROUND(SUM(BC114:BC118),2)</f>
        <v>0</v>
      </c>
      <c r="BD113" s="94">
        <f>ROUND(SUM(BD114:BD118),2)</f>
        <v>0</v>
      </c>
      <c r="BS113" s="22" t="s">
        <v>76</v>
      </c>
      <c r="BT113" s="22" t="s">
        <v>88</v>
      </c>
      <c r="BU113" s="22" t="s">
        <v>78</v>
      </c>
      <c r="BV113" s="22" t="s">
        <v>79</v>
      </c>
      <c r="BW113" s="22" t="s">
        <v>138</v>
      </c>
      <c r="BX113" s="22" t="s">
        <v>132</v>
      </c>
      <c r="CL113" s="22" t="s">
        <v>1</v>
      </c>
    </row>
    <row r="114" spans="1:91" s="4" customFormat="1" ht="16.5" customHeight="1">
      <c r="A114" s="95" t="s">
        <v>90</v>
      </c>
      <c r="B114" s="53"/>
      <c r="C114" s="10"/>
      <c r="D114" s="10"/>
      <c r="E114" s="10"/>
      <c r="F114" s="245" t="s">
        <v>110</v>
      </c>
      <c r="G114" s="245"/>
      <c r="H114" s="245"/>
      <c r="I114" s="245"/>
      <c r="J114" s="245"/>
      <c r="K114" s="10"/>
      <c r="L114" s="245" t="s">
        <v>139</v>
      </c>
      <c r="M114" s="245"/>
      <c r="N114" s="245"/>
      <c r="O114" s="245"/>
      <c r="P114" s="245"/>
      <c r="Q114" s="245"/>
      <c r="R114" s="245"/>
      <c r="S114" s="245"/>
      <c r="T114" s="245"/>
      <c r="U114" s="245"/>
      <c r="V114" s="245"/>
      <c r="W114" s="245"/>
      <c r="X114" s="245"/>
      <c r="Y114" s="245"/>
      <c r="Z114" s="245"/>
      <c r="AA114" s="245"/>
      <c r="AB114" s="245"/>
      <c r="AC114" s="245"/>
      <c r="AD114" s="245"/>
      <c r="AE114" s="245"/>
      <c r="AF114" s="245"/>
      <c r="AG114" s="230">
        <f>'SO 03.1 - Čerpacia stanic...'!J36</f>
        <v>0</v>
      </c>
      <c r="AH114" s="231"/>
      <c r="AI114" s="231"/>
      <c r="AJ114" s="231"/>
      <c r="AK114" s="231"/>
      <c r="AL114" s="231"/>
      <c r="AM114" s="231"/>
      <c r="AN114" s="230">
        <f t="shared" si="0"/>
        <v>0</v>
      </c>
      <c r="AO114" s="231"/>
      <c r="AP114" s="231"/>
      <c r="AQ114" s="90" t="s">
        <v>87</v>
      </c>
      <c r="AR114" s="53"/>
      <c r="AS114" s="91">
        <v>0</v>
      </c>
      <c r="AT114" s="92">
        <f t="shared" si="1"/>
        <v>0</v>
      </c>
      <c r="AU114" s="93">
        <f>'SO 03.1 - Čerpacia stanic...'!P156</f>
        <v>0</v>
      </c>
      <c r="AV114" s="92">
        <f>'SO 03.1 - Čerpacia stanic...'!J39</f>
        <v>0</v>
      </c>
      <c r="AW114" s="92">
        <f>'SO 03.1 - Čerpacia stanic...'!J40</f>
        <v>0</v>
      </c>
      <c r="AX114" s="92">
        <f>'SO 03.1 - Čerpacia stanic...'!J41</f>
        <v>0</v>
      </c>
      <c r="AY114" s="92">
        <f>'SO 03.1 - Čerpacia stanic...'!J42</f>
        <v>0</v>
      </c>
      <c r="AZ114" s="92">
        <f>'SO 03.1 - Čerpacia stanic...'!F39</f>
        <v>0</v>
      </c>
      <c r="BA114" s="92">
        <f>'SO 03.1 - Čerpacia stanic...'!F40</f>
        <v>0</v>
      </c>
      <c r="BB114" s="92">
        <f>'SO 03.1 - Čerpacia stanic...'!F41</f>
        <v>0</v>
      </c>
      <c r="BC114" s="92">
        <f>'SO 03.1 - Čerpacia stanic...'!F42</f>
        <v>0</v>
      </c>
      <c r="BD114" s="94">
        <f>'SO 03.1 - Čerpacia stanic...'!F43</f>
        <v>0</v>
      </c>
      <c r="BT114" s="22" t="s">
        <v>93</v>
      </c>
      <c r="BV114" s="22" t="s">
        <v>79</v>
      </c>
      <c r="BW114" s="22" t="s">
        <v>140</v>
      </c>
      <c r="BX114" s="22" t="s">
        <v>138</v>
      </c>
      <c r="CL114" s="22" t="s">
        <v>1</v>
      </c>
    </row>
    <row r="115" spans="1:91" s="4" customFormat="1" ht="16.5" customHeight="1">
      <c r="A115" s="95" t="s">
        <v>90</v>
      </c>
      <c r="B115" s="53"/>
      <c r="C115" s="10"/>
      <c r="D115" s="10"/>
      <c r="E115" s="10"/>
      <c r="F115" s="245" t="s">
        <v>113</v>
      </c>
      <c r="G115" s="245"/>
      <c r="H115" s="245"/>
      <c r="I115" s="245"/>
      <c r="J115" s="245"/>
      <c r="K115" s="10"/>
      <c r="L115" s="245" t="s">
        <v>141</v>
      </c>
      <c r="M115" s="245"/>
      <c r="N115" s="245"/>
      <c r="O115" s="245"/>
      <c r="P115" s="245"/>
      <c r="Q115" s="245"/>
      <c r="R115" s="245"/>
      <c r="S115" s="245"/>
      <c r="T115" s="245"/>
      <c r="U115" s="245"/>
      <c r="V115" s="245"/>
      <c r="W115" s="245"/>
      <c r="X115" s="245"/>
      <c r="Y115" s="245"/>
      <c r="Z115" s="245"/>
      <c r="AA115" s="245"/>
      <c r="AB115" s="245"/>
      <c r="AC115" s="245"/>
      <c r="AD115" s="245"/>
      <c r="AE115" s="245"/>
      <c r="AF115" s="245"/>
      <c r="AG115" s="230">
        <f>'SO 03.2 - Čerpacia stanic...'!J36</f>
        <v>0</v>
      </c>
      <c r="AH115" s="231"/>
      <c r="AI115" s="231"/>
      <c r="AJ115" s="231"/>
      <c r="AK115" s="231"/>
      <c r="AL115" s="231"/>
      <c r="AM115" s="231"/>
      <c r="AN115" s="230">
        <f t="shared" si="0"/>
        <v>0</v>
      </c>
      <c r="AO115" s="231"/>
      <c r="AP115" s="231"/>
      <c r="AQ115" s="90" t="s">
        <v>87</v>
      </c>
      <c r="AR115" s="53"/>
      <c r="AS115" s="91">
        <v>0</v>
      </c>
      <c r="AT115" s="92">
        <f t="shared" si="1"/>
        <v>0</v>
      </c>
      <c r="AU115" s="93">
        <f>'SO 03.2 - Čerpacia stanic...'!P157</f>
        <v>0</v>
      </c>
      <c r="AV115" s="92">
        <f>'SO 03.2 - Čerpacia stanic...'!J39</f>
        <v>0</v>
      </c>
      <c r="AW115" s="92">
        <f>'SO 03.2 - Čerpacia stanic...'!J40</f>
        <v>0</v>
      </c>
      <c r="AX115" s="92">
        <f>'SO 03.2 - Čerpacia stanic...'!J41</f>
        <v>0</v>
      </c>
      <c r="AY115" s="92">
        <f>'SO 03.2 - Čerpacia stanic...'!J42</f>
        <v>0</v>
      </c>
      <c r="AZ115" s="92">
        <f>'SO 03.2 - Čerpacia stanic...'!F39</f>
        <v>0</v>
      </c>
      <c r="BA115" s="92">
        <f>'SO 03.2 - Čerpacia stanic...'!F40</f>
        <v>0</v>
      </c>
      <c r="BB115" s="92">
        <f>'SO 03.2 - Čerpacia stanic...'!F41</f>
        <v>0</v>
      </c>
      <c r="BC115" s="92">
        <f>'SO 03.2 - Čerpacia stanic...'!F42</f>
        <v>0</v>
      </c>
      <c r="BD115" s="94">
        <f>'SO 03.2 - Čerpacia stanic...'!F43</f>
        <v>0</v>
      </c>
      <c r="BT115" s="22" t="s">
        <v>93</v>
      </c>
      <c r="BV115" s="22" t="s">
        <v>79</v>
      </c>
      <c r="BW115" s="22" t="s">
        <v>142</v>
      </c>
      <c r="BX115" s="22" t="s">
        <v>138</v>
      </c>
      <c r="CL115" s="22" t="s">
        <v>1</v>
      </c>
    </row>
    <row r="116" spans="1:91" s="4" customFormat="1" ht="16.5" customHeight="1">
      <c r="A116" s="95" t="s">
        <v>90</v>
      </c>
      <c r="B116" s="53"/>
      <c r="C116" s="10"/>
      <c r="D116" s="10"/>
      <c r="E116" s="10"/>
      <c r="F116" s="245" t="s">
        <v>143</v>
      </c>
      <c r="G116" s="245"/>
      <c r="H116" s="245"/>
      <c r="I116" s="245"/>
      <c r="J116" s="245"/>
      <c r="K116" s="10"/>
      <c r="L116" s="245" t="s">
        <v>144</v>
      </c>
      <c r="M116" s="245"/>
      <c r="N116" s="245"/>
      <c r="O116" s="245"/>
      <c r="P116" s="245"/>
      <c r="Q116" s="245"/>
      <c r="R116" s="245"/>
      <c r="S116" s="245"/>
      <c r="T116" s="245"/>
      <c r="U116" s="245"/>
      <c r="V116" s="245"/>
      <c r="W116" s="245"/>
      <c r="X116" s="245"/>
      <c r="Y116" s="245"/>
      <c r="Z116" s="245"/>
      <c r="AA116" s="245"/>
      <c r="AB116" s="245"/>
      <c r="AC116" s="245"/>
      <c r="AD116" s="245"/>
      <c r="AE116" s="245"/>
      <c r="AF116" s="245"/>
      <c r="AG116" s="230">
        <f>'SO 03.3 - Čerpacia stanic...'!J36</f>
        <v>0</v>
      </c>
      <c r="AH116" s="231"/>
      <c r="AI116" s="231"/>
      <c r="AJ116" s="231"/>
      <c r="AK116" s="231"/>
      <c r="AL116" s="231"/>
      <c r="AM116" s="231"/>
      <c r="AN116" s="230">
        <f t="shared" si="0"/>
        <v>0</v>
      </c>
      <c r="AO116" s="231"/>
      <c r="AP116" s="231"/>
      <c r="AQ116" s="90" t="s">
        <v>87</v>
      </c>
      <c r="AR116" s="53"/>
      <c r="AS116" s="91">
        <v>0</v>
      </c>
      <c r="AT116" s="92">
        <f t="shared" si="1"/>
        <v>0</v>
      </c>
      <c r="AU116" s="93">
        <f>'SO 03.3 - Čerpacia stanic...'!P157</f>
        <v>0</v>
      </c>
      <c r="AV116" s="92">
        <f>'SO 03.3 - Čerpacia stanic...'!J39</f>
        <v>0</v>
      </c>
      <c r="AW116" s="92">
        <f>'SO 03.3 - Čerpacia stanic...'!J40</f>
        <v>0</v>
      </c>
      <c r="AX116" s="92">
        <f>'SO 03.3 - Čerpacia stanic...'!J41</f>
        <v>0</v>
      </c>
      <c r="AY116" s="92">
        <f>'SO 03.3 - Čerpacia stanic...'!J42</f>
        <v>0</v>
      </c>
      <c r="AZ116" s="92">
        <f>'SO 03.3 - Čerpacia stanic...'!F39</f>
        <v>0</v>
      </c>
      <c r="BA116" s="92">
        <f>'SO 03.3 - Čerpacia stanic...'!F40</f>
        <v>0</v>
      </c>
      <c r="BB116" s="92">
        <f>'SO 03.3 - Čerpacia stanic...'!F41</f>
        <v>0</v>
      </c>
      <c r="BC116" s="92">
        <f>'SO 03.3 - Čerpacia stanic...'!F42</f>
        <v>0</v>
      </c>
      <c r="BD116" s="94">
        <f>'SO 03.3 - Čerpacia stanic...'!F43</f>
        <v>0</v>
      </c>
      <c r="BT116" s="22" t="s">
        <v>93</v>
      </c>
      <c r="BV116" s="22" t="s">
        <v>79</v>
      </c>
      <c r="BW116" s="22" t="s">
        <v>145</v>
      </c>
      <c r="BX116" s="22" t="s">
        <v>138</v>
      </c>
      <c r="CL116" s="22" t="s">
        <v>1</v>
      </c>
    </row>
    <row r="117" spans="1:91" s="4" customFormat="1" ht="16.5" customHeight="1">
      <c r="A117" s="95" t="s">
        <v>90</v>
      </c>
      <c r="B117" s="53"/>
      <c r="C117" s="10"/>
      <c r="D117" s="10"/>
      <c r="E117" s="10"/>
      <c r="F117" s="245" t="s">
        <v>146</v>
      </c>
      <c r="G117" s="245"/>
      <c r="H117" s="245"/>
      <c r="I117" s="245"/>
      <c r="J117" s="245"/>
      <c r="K117" s="10"/>
      <c r="L117" s="245" t="s">
        <v>147</v>
      </c>
      <c r="M117" s="245"/>
      <c r="N117" s="245"/>
      <c r="O117" s="245"/>
      <c r="P117" s="245"/>
      <c r="Q117" s="245"/>
      <c r="R117" s="245"/>
      <c r="S117" s="245"/>
      <c r="T117" s="245"/>
      <c r="U117" s="245"/>
      <c r="V117" s="245"/>
      <c r="W117" s="245"/>
      <c r="X117" s="245"/>
      <c r="Y117" s="245"/>
      <c r="Z117" s="245"/>
      <c r="AA117" s="245"/>
      <c r="AB117" s="245"/>
      <c r="AC117" s="245"/>
      <c r="AD117" s="245"/>
      <c r="AE117" s="245"/>
      <c r="AF117" s="245"/>
      <c r="AG117" s="230">
        <f>'SO 03.4 - Čerpacia stanic...'!J36</f>
        <v>0</v>
      </c>
      <c r="AH117" s="231"/>
      <c r="AI117" s="231"/>
      <c r="AJ117" s="231"/>
      <c r="AK117" s="231"/>
      <c r="AL117" s="231"/>
      <c r="AM117" s="231"/>
      <c r="AN117" s="230">
        <f t="shared" si="0"/>
        <v>0</v>
      </c>
      <c r="AO117" s="231"/>
      <c r="AP117" s="231"/>
      <c r="AQ117" s="90" t="s">
        <v>87</v>
      </c>
      <c r="AR117" s="53"/>
      <c r="AS117" s="91">
        <v>0</v>
      </c>
      <c r="AT117" s="92">
        <f t="shared" si="1"/>
        <v>0</v>
      </c>
      <c r="AU117" s="93">
        <f>'SO 03.4 - Čerpacia stanic...'!P153</f>
        <v>0</v>
      </c>
      <c r="AV117" s="92">
        <f>'SO 03.4 - Čerpacia stanic...'!J39</f>
        <v>0</v>
      </c>
      <c r="AW117" s="92">
        <f>'SO 03.4 - Čerpacia stanic...'!J40</f>
        <v>0</v>
      </c>
      <c r="AX117" s="92">
        <f>'SO 03.4 - Čerpacia stanic...'!J41</f>
        <v>0</v>
      </c>
      <c r="AY117" s="92">
        <f>'SO 03.4 - Čerpacia stanic...'!J42</f>
        <v>0</v>
      </c>
      <c r="AZ117" s="92">
        <f>'SO 03.4 - Čerpacia stanic...'!F39</f>
        <v>0</v>
      </c>
      <c r="BA117" s="92">
        <f>'SO 03.4 - Čerpacia stanic...'!F40</f>
        <v>0</v>
      </c>
      <c r="BB117" s="92">
        <f>'SO 03.4 - Čerpacia stanic...'!F41</f>
        <v>0</v>
      </c>
      <c r="BC117" s="92">
        <f>'SO 03.4 - Čerpacia stanic...'!F42</f>
        <v>0</v>
      </c>
      <c r="BD117" s="94">
        <f>'SO 03.4 - Čerpacia stanic...'!F43</f>
        <v>0</v>
      </c>
      <c r="BT117" s="22" t="s">
        <v>93</v>
      </c>
      <c r="BV117" s="22" t="s">
        <v>79</v>
      </c>
      <c r="BW117" s="22" t="s">
        <v>148</v>
      </c>
      <c r="BX117" s="22" t="s">
        <v>138</v>
      </c>
      <c r="CL117" s="22" t="s">
        <v>1</v>
      </c>
    </row>
    <row r="118" spans="1:91" s="4" customFormat="1" ht="16.5" customHeight="1">
      <c r="A118" s="95" t="s">
        <v>90</v>
      </c>
      <c r="B118" s="53"/>
      <c r="C118" s="10"/>
      <c r="D118" s="10"/>
      <c r="E118" s="10"/>
      <c r="F118" s="245" t="s">
        <v>149</v>
      </c>
      <c r="G118" s="245"/>
      <c r="H118" s="245"/>
      <c r="I118" s="245"/>
      <c r="J118" s="245"/>
      <c r="K118" s="10"/>
      <c r="L118" s="245" t="s">
        <v>150</v>
      </c>
      <c r="M118" s="245"/>
      <c r="N118" s="245"/>
      <c r="O118" s="245"/>
      <c r="P118" s="245"/>
      <c r="Q118" s="245"/>
      <c r="R118" s="245"/>
      <c r="S118" s="245"/>
      <c r="T118" s="245"/>
      <c r="U118" s="245"/>
      <c r="V118" s="245"/>
      <c r="W118" s="245"/>
      <c r="X118" s="245"/>
      <c r="Y118" s="245"/>
      <c r="Z118" s="245"/>
      <c r="AA118" s="245"/>
      <c r="AB118" s="245"/>
      <c r="AC118" s="245"/>
      <c r="AD118" s="245"/>
      <c r="AE118" s="245"/>
      <c r="AF118" s="245"/>
      <c r="AG118" s="230">
        <f>'SO 03.5 - Čerpacia stanic...'!J36</f>
        <v>0</v>
      </c>
      <c r="AH118" s="231"/>
      <c r="AI118" s="231"/>
      <c r="AJ118" s="231"/>
      <c r="AK118" s="231"/>
      <c r="AL118" s="231"/>
      <c r="AM118" s="231"/>
      <c r="AN118" s="230">
        <f t="shared" si="0"/>
        <v>0</v>
      </c>
      <c r="AO118" s="231"/>
      <c r="AP118" s="231"/>
      <c r="AQ118" s="90" t="s">
        <v>87</v>
      </c>
      <c r="AR118" s="53"/>
      <c r="AS118" s="91">
        <v>0</v>
      </c>
      <c r="AT118" s="92">
        <f t="shared" si="1"/>
        <v>0</v>
      </c>
      <c r="AU118" s="93">
        <f>'SO 03.5 - Čerpacia stanic...'!P157</f>
        <v>0</v>
      </c>
      <c r="AV118" s="92">
        <f>'SO 03.5 - Čerpacia stanic...'!J39</f>
        <v>0</v>
      </c>
      <c r="AW118" s="92">
        <f>'SO 03.5 - Čerpacia stanic...'!J40</f>
        <v>0</v>
      </c>
      <c r="AX118" s="92">
        <f>'SO 03.5 - Čerpacia stanic...'!J41</f>
        <v>0</v>
      </c>
      <c r="AY118" s="92">
        <f>'SO 03.5 - Čerpacia stanic...'!J42</f>
        <v>0</v>
      </c>
      <c r="AZ118" s="92">
        <f>'SO 03.5 - Čerpacia stanic...'!F39</f>
        <v>0</v>
      </c>
      <c r="BA118" s="92">
        <f>'SO 03.5 - Čerpacia stanic...'!F40</f>
        <v>0</v>
      </c>
      <c r="BB118" s="92">
        <f>'SO 03.5 - Čerpacia stanic...'!F41</f>
        <v>0</v>
      </c>
      <c r="BC118" s="92">
        <f>'SO 03.5 - Čerpacia stanic...'!F42</f>
        <v>0</v>
      </c>
      <c r="BD118" s="94">
        <f>'SO 03.5 - Čerpacia stanic...'!F43</f>
        <v>0</v>
      </c>
      <c r="BT118" s="22" t="s">
        <v>93</v>
      </c>
      <c r="BV118" s="22" t="s">
        <v>79</v>
      </c>
      <c r="BW118" s="22" t="s">
        <v>151</v>
      </c>
      <c r="BX118" s="22" t="s">
        <v>138</v>
      </c>
      <c r="CL118" s="22" t="s">
        <v>1</v>
      </c>
    </row>
    <row r="119" spans="1:91" s="4" customFormat="1" ht="16.5" customHeight="1">
      <c r="B119" s="53"/>
      <c r="C119" s="10"/>
      <c r="D119" s="10"/>
      <c r="E119" s="245" t="s">
        <v>116</v>
      </c>
      <c r="F119" s="245"/>
      <c r="G119" s="245"/>
      <c r="H119" s="245"/>
      <c r="I119" s="245"/>
      <c r="J119" s="10"/>
      <c r="K119" s="245" t="s">
        <v>152</v>
      </c>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32">
        <f>ROUND(SUM(AG120:AG124),2)</f>
        <v>0</v>
      </c>
      <c r="AH119" s="231"/>
      <c r="AI119" s="231"/>
      <c r="AJ119" s="231"/>
      <c r="AK119" s="231"/>
      <c r="AL119" s="231"/>
      <c r="AM119" s="231"/>
      <c r="AN119" s="230">
        <f t="shared" si="0"/>
        <v>0</v>
      </c>
      <c r="AO119" s="231"/>
      <c r="AP119" s="231"/>
      <c r="AQ119" s="90" t="s">
        <v>87</v>
      </c>
      <c r="AR119" s="53"/>
      <c r="AS119" s="91">
        <f>ROUND(SUM(AS120:AS124),2)</f>
        <v>0</v>
      </c>
      <c r="AT119" s="92">
        <f t="shared" si="1"/>
        <v>0</v>
      </c>
      <c r="AU119" s="93">
        <f>ROUND(SUM(AU120:AU124),5)</f>
        <v>0</v>
      </c>
      <c r="AV119" s="92">
        <f>ROUND(AZ119*L32,2)</f>
        <v>0</v>
      </c>
      <c r="AW119" s="92">
        <f>ROUND(BA119*L33,2)</f>
        <v>0</v>
      </c>
      <c r="AX119" s="92">
        <f>ROUND(BB119*L32,2)</f>
        <v>0</v>
      </c>
      <c r="AY119" s="92">
        <f>ROUND(BC119*L33,2)</f>
        <v>0</v>
      </c>
      <c r="AZ119" s="92">
        <f>ROUND(SUM(AZ120:AZ124),2)</f>
        <v>0</v>
      </c>
      <c r="BA119" s="92">
        <f>ROUND(SUM(BA120:BA124),2)</f>
        <v>0</v>
      </c>
      <c r="BB119" s="92">
        <f>ROUND(SUM(BB120:BB124),2)</f>
        <v>0</v>
      </c>
      <c r="BC119" s="92">
        <f>ROUND(SUM(BC120:BC124),2)</f>
        <v>0</v>
      </c>
      <c r="BD119" s="94">
        <f>ROUND(SUM(BD120:BD124),2)</f>
        <v>0</v>
      </c>
      <c r="BS119" s="22" t="s">
        <v>76</v>
      </c>
      <c r="BT119" s="22" t="s">
        <v>88</v>
      </c>
      <c r="BU119" s="22" t="s">
        <v>78</v>
      </c>
      <c r="BV119" s="22" t="s">
        <v>79</v>
      </c>
      <c r="BW119" s="22" t="s">
        <v>153</v>
      </c>
      <c r="BX119" s="22" t="s">
        <v>132</v>
      </c>
      <c r="CL119" s="22" t="s">
        <v>1</v>
      </c>
    </row>
    <row r="120" spans="1:91" s="4" customFormat="1" ht="16.5" customHeight="1">
      <c r="A120" s="95" t="s">
        <v>90</v>
      </c>
      <c r="B120" s="53"/>
      <c r="C120" s="10"/>
      <c r="D120" s="10"/>
      <c r="E120" s="10"/>
      <c r="F120" s="245" t="s">
        <v>119</v>
      </c>
      <c r="G120" s="245"/>
      <c r="H120" s="245"/>
      <c r="I120" s="245"/>
      <c r="J120" s="245"/>
      <c r="K120" s="10"/>
      <c r="L120" s="245" t="s">
        <v>154</v>
      </c>
      <c r="M120" s="245"/>
      <c r="N120" s="245"/>
      <c r="O120" s="245"/>
      <c r="P120" s="245"/>
      <c r="Q120" s="245"/>
      <c r="R120" s="245"/>
      <c r="S120" s="245"/>
      <c r="T120" s="245"/>
      <c r="U120" s="245"/>
      <c r="V120" s="245"/>
      <c r="W120" s="245"/>
      <c r="X120" s="245"/>
      <c r="Y120" s="245"/>
      <c r="Z120" s="245"/>
      <c r="AA120" s="245"/>
      <c r="AB120" s="245"/>
      <c r="AC120" s="245"/>
      <c r="AD120" s="245"/>
      <c r="AE120" s="245"/>
      <c r="AF120" s="245"/>
      <c r="AG120" s="230">
        <f>'SO 04.1 - Elektricka_prip...'!J36</f>
        <v>0</v>
      </c>
      <c r="AH120" s="231"/>
      <c r="AI120" s="231"/>
      <c r="AJ120" s="231"/>
      <c r="AK120" s="231"/>
      <c r="AL120" s="231"/>
      <c r="AM120" s="231"/>
      <c r="AN120" s="230">
        <f t="shared" si="0"/>
        <v>0</v>
      </c>
      <c r="AO120" s="231"/>
      <c r="AP120" s="231"/>
      <c r="AQ120" s="90" t="s">
        <v>87</v>
      </c>
      <c r="AR120" s="53"/>
      <c r="AS120" s="91">
        <v>0</v>
      </c>
      <c r="AT120" s="92">
        <f t="shared" si="1"/>
        <v>0</v>
      </c>
      <c r="AU120" s="93">
        <f>'SO 04.1 - Elektricka_prip...'!P135</f>
        <v>0</v>
      </c>
      <c r="AV120" s="92">
        <f>'SO 04.1 - Elektricka_prip...'!J39</f>
        <v>0</v>
      </c>
      <c r="AW120" s="92">
        <f>'SO 04.1 - Elektricka_prip...'!J40</f>
        <v>0</v>
      </c>
      <c r="AX120" s="92">
        <f>'SO 04.1 - Elektricka_prip...'!J41</f>
        <v>0</v>
      </c>
      <c r="AY120" s="92">
        <f>'SO 04.1 - Elektricka_prip...'!J42</f>
        <v>0</v>
      </c>
      <c r="AZ120" s="92">
        <f>'SO 04.1 - Elektricka_prip...'!F39</f>
        <v>0</v>
      </c>
      <c r="BA120" s="92">
        <f>'SO 04.1 - Elektricka_prip...'!F40</f>
        <v>0</v>
      </c>
      <c r="BB120" s="92">
        <f>'SO 04.1 - Elektricka_prip...'!F41</f>
        <v>0</v>
      </c>
      <c r="BC120" s="92">
        <f>'SO 04.1 - Elektricka_prip...'!F42</f>
        <v>0</v>
      </c>
      <c r="BD120" s="94">
        <f>'SO 04.1 - Elektricka_prip...'!F43</f>
        <v>0</v>
      </c>
      <c r="BT120" s="22" t="s">
        <v>93</v>
      </c>
      <c r="BV120" s="22" t="s">
        <v>79</v>
      </c>
      <c r="BW120" s="22" t="s">
        <v>155</v>
      </c>
      <c r="BX120" s="22" t="s">
        <v>153</v>
      </c>
      <c r="CL120" s="22" t="s">
        <v>1</v>
      </c>
    </row>
    <row r="121" spans="1:91" s="4" customFormat="1" ht="16.5" customHeight="1">
      <c r="A121" s="95" t="s">
        <v>90</v>
      </c>
      <c r="B121" s="53"/>
      <c r="C121" s="10"/>
      <c r="D121" s="10"/>
      <c r="E121" s="10"/>
      <c r="F121" s="245" t="s">
        <v>156</v>
      </c>
      <c r="G121" s="245"/>
      <c r="H121" s="245"/>
      <c r="I121" s="245"/>
      <c r="J121" s="245"/>
      <c r="K121" s="10"/>
      <c r="L121" s="245" t="s">
        <v>157</v>
      </c>
      <c r="M121" s="245"/>
      <c r="N121" s="245"/>
      <c r="O121" s="245"/>
      <c r="P121" s="245"/>
      <c r="Q121" s="245"/>
      <c r="R121" s="245"/>
      <c r="S121" s="245"/>
      <c r="T121" s="245"/>
      <c r="U121" s="245"/>
      <c r="V121" s="245"/>
      <c r="W121" s="245"/>
      <c r="X121" s="245"/>
      <c r="Y121" s="245"/>
      <c r="Z121" s="245"/>
      <c r="AA121" s="245"/>
      <c r="AB121" s="245"/>
      <c r="AC121" s="245"/>
      <c r="AD121" s="245"/>
      <c r="AE121" s="245"/>
      <c r="AF121" s="245"/>
      <c r="AG121" s="230">
        <f>'SO 04.2 - Elektricka_prip...'!J36</f>
        <v>0</v>
      </c>
      <c r="AH121" s="231"/>
      <c r="AI121" s="231"/>
      <c r="AJ121" s="231"/>
      <c r="AK121" s="231"/>
      <c r="AL121" s="231"/>
      <c r="AM121" s="231"/>
      <c r="AN121" s="230">
        <f t="shared" si="0"/>
        <v>0</v>
      </c>
      <c r="AO121" s="231"/>
      <c r="AP121" s="231"/>
      <c r="AQ121" s="90" t="s">
        <v>87</v>
      </c>
      <c r="AR121" s="53"/>
      <c r="AS121" s="91">
        <v>0</v>
      </c>
      <c r="AT121" s="92">
        <f t="shared" si="1"/>
        <v>0</v>
      </c>
      <c r="AU121" s="93">
        <f>'SO 04.2 - Elektricka_prip...'!P135</f>
        <v>0</v>
      </c>
      <c r="AV121" s="92">
        <f>'SO 04.2 - Elektricka_prip...'!J39</f>
        <v>0</v>
      </c>
      <c r="AW121" s="92">
        <f>'SO 04.2 - Elektricka_prip...'!J40</f>
        <v>0</v>
      </c>
      <c r="AX121" s="92">
        <f>'SO 04.2 - Elektricka_prip...'!J41</f>
        <v>0</v>
      </c>
      <c r="AY121" s="92">
        <f>'SO 04.2 - Elektricka_prip...'!J42</f>
        <v>0</v>
      </c>
      <c r="AZ121" s="92">
        <f>'SO 04.2 - Elektricka_prip...'!F39</f>
        <v>0</v>
      </c>
      <c r="BA121" s="92">
        <f>'SO 04.2 - Elektricka_prip...'!F40</f>
        <v>0</v>
      </c>
      <c r="BB121" s="92">
        <f>'SO 04.2 - Elektricka_prip...'!F41</f>
        <v>0</v>
      </c>
      <c r="BC121" s="92">
        <f>'SO 04.2 - Elektricka_prip...'!F42</f>
        <v>0</v>
      </c>
      <c r="BD121" s="94">
        <f>'SO 04.2 - Elektricka_prip...'!F43</f>
        <v>0</v>
      </c>
      <c r="BT121" s="22" t="s">
        <v>93</v>
      </c>
      <c r="BV121" s="22" t="s">
        <v>79</v>
      </c>
      <c r="BW121" s="22" t="s">
        <v>158</v>
      </c>
      <c r="BX121" s="22" t="s">
        <v>153</v>
      </c>
      <c r="CL121" s="22" t="s">
        <v>1</v>
      </c>
    </row>
    <row r="122" spans="1:91" s="4" customFormat="1" ht="16.5" customHeight="1">
      <c r="A122" s="95" t="s">
        <v>90</v>
      </c>
      <c r="B122" s="53"/>
      <c r="C122" s="10"/>
      <c r="D122" s="10"/>
      <c r="E122" s="10"/>
      <c r="F122" s="245" t="s">
        <v>159</v>
      </c>
      <c r="G122" s="245"/>
      <c r="H122" s="245"/>
      <c r="I122" s="245"/>
      <c r="J122" s="245"/>
      <c r="K122" s="10"/>
      <c r="L122" s="245" t="s">
        <v>160</v>
      </c>
      <c r="M122" s="245"/>
      <c r="N122" s="245"/>
      <c r="O122" s="245"/>
      <c r="P122" s="245"/>
      <c r="Q122" s="245"/>
      <c r="R122" s="245"/>
      <c r="S122" s="245"/>
      <c r="T122" s="245"/>
      <c r="U122" s="245"/>
      <c r="V122" s="245"/>
      <c r="W122" s="245"/>
      <c r="X122" s="245"/>
      <c r="Y122" s="245"/>
      <c r="Z122" s="245"/>
      <c r="AA122" s="245"/>
      <c r="AB122" s="245"/>
      <c r="AC122" s="245"/>
      <c r="AD122" s="245"/>
      <c r="AE122" s="245"/>
      <c r="AF122" s="245"/>
      <c r="AG122" s="230">
        <f>'SO 04.3 - Elektricka_prip...'!J36</f>
        <v>0</v>
      </c>
      <c r="AH122" s="231"/>
      <c r="AI122" s="231"/>
      <c r="AJ122" s="231"/>
      <c r="AK122" s="231"/>
      <c r="AL122" s="231"/>
      <c r="AM122" s="231"/>
      <c r="AN122" s="230">
        <f t="shared" si="0"/>
        <v>0</v>
      </c>
      <c r="AO122" s="231"/>
      <c r="AP122" s="231"/>
      <c r="AQ122" s="90" t="s">
        <v>87</v>
      </c>
      <c r="AR122" s="53"/>
      <c r="AS122" s="91">
        <v>0</v>
      </c>
      <c r="AT122" s="92">
        <f t="shared" si="1"/>
        <v>0</v>
      </c>
      <c r="AU122" s="93">
        <f>'SO 04.3 - Elektricka_prip...'!P135</f>
        <v>0</v>
      </c>
      <c r="AV122" s="92">
        <f>'SO 04.3 - Elektricka_prip...'!J39</f>
        <v>0</v>
      </c>
      <c r="AW122" s="92">
        <f>'SO 04.3 - Elektricka_prip...'!J40</f>
        <v>0</v>
      </c>
      <c r="AX122" s="92">
        <f>'SO 04.3 - Elektricka_prip...'!J41</f>
        <v>0</v>
      </c>
      <c r="AY122" s="92">
        <f>'SO 04.3 - Elektricka_prip...'!J42</f>
        <v>0</v>
      </c>
      <c r="AZ122" s="92">
        <f>'SO 04.3 - Elektricka_prip...'!F39</f>
        <v>0</v>
      </c>
      <c r="BA122" s="92">
        <f>'SO 04.3 - Elektricka_prip...'!F40</f>
        <v>0</v>
      </c>
      <c r="BB122" s="92">
        <f>'SO 04.3 - Elektricka_prip...'!F41</f>
        <v>0</v>
      </c>
      <c r="BC122" s="92">
        <f>'SO 04.3 - Elektricka_prip...'!F42</f>
        <v>0</v>
      </c>
      <c r="BD122" s="94">
        <f>'SO 04.3 - Elektricka_prip...'!F43</f>
        <v>0</v>
      </c>
      <c r="BT122" s="22" t="s">
        <v>93</v>
      </c>
      <c r="BV122" s="22" t="s">
        <v>79</v>
      </c>
      <c r="BW122" s="22" t="s">
        <v>161</v>
      </c>
      <c r="BX122" s="22" t="s">
        <v>153</v>
      </c>
      <c r="CL122" s="22" t="s">
        <v>1</v>
      </c>
    </row>
    <row r="123" spans="1:91" s="4" customFormat="1" ht="16.5" customHeight="1">
      <c r="A123" s="95" t="s">
        <v>90</v>
      </c>
      <c r="B123" s="53"/>
      <c r="C123" s="10"/>
      <c r="D123" s="10"/>
      <c r="E123" s="10"/>
      <c r="F123" s="245" t="s">
        <v>162</v>
      </c>
      <c r="G123" s="245"/>
      <c r="H123" s="245"/>
      <c r="I123" s="245"/>
      <c r="J123" s="245"/>
      <c r="K123" s="10"/>
      <c r="L123" s="245" t="s">
        <v>163</v>
      </c>
      <c r="M123" s="245"/>
      <c r="N123" s="245"/>
      <c r="O123" s="245"/>
      <c r="P123" s="245"/>
      <c r="Q123" s="245"/>
      <c r="R123" s="245"/>
      <c r="S123" s="245"/>
      <c r="T123" s="245"/>
      <c r="U123" s="245"/>
      <c r="V123" s="245"/>
      <c r="W123" s="245"/>
      <c r="X123" s="245"/>
      <c r="Y123" s="245"/>
      <c r="Z123" s="245"/>
      <c r="AA123" s="245"/>
      <c r="AB123" s="245"/>
      <c r="AC123" s="245"/>
      <c r="AD123" s="245"/>
      <c r="AE123" s="245"/>
      <c r="AF123" s="245"/>
      <c r="AG123" s="230">
        <f>'SO 04.4 - Elektricka_prip...'!J36</f>
        <v>0</v>
      </c>
      <c r="AH123" s="231"/>
      <c r="AI123" s="231"/>
      <c r="AJ123" s="231"/>
      <c r="AK123" s="231"/>
      <c r="AL123" s="231"/>
      <c r="AM123" s="231"/>
      <c r="AN123" s="230">
        <f t="shared" si="0"/>
        <v>0</v>
      </c>
      <c r="AO123" s="231"/>
      <c r="AP123" s="231"/>
      <c r="AQ123" s="90" t="s">
        <v>87</v>
      </c>
      <c r="AR123" s="53"/>
      <c r="AS123" s="91">
        <v>0</v>
      </c>
      <c r="AT123" s="92">
        <f t="shared" si="1"/>
        <v>0</v>
      </c>
      <c r="AU123" s="93">
        <f>'SO 04.4 - Elektricka_prip...'!P135</f>
        <v>0</v>
      </c>
      <c r="AV123" s="92">
        <f>'SO 04.4 - Elektricka_prip...'!J39</f>
        <v>0</v>
      </c>
      <c r="AW123" s="92">
        <f>'SO 04.4 - Elektricka_prip...'!J40</f>
        <v>0</v>
      </c>
      <c r="AX123" s="92">
        <f>'SO 04.4 - Elektricka_prip...'!J41</f>
        <v>0</v>
      </c>
      <c r="AY123" s="92">
        <f>'SO 04.4 - Elektricka_prip...'!J42</f>
        <v>0</v>
      </c>
      <c r="AZ123" s="92">
        <f>'SO 04.4 - Elektricka_prip...'!F39</f>
        <v>0</v>
      </c>
      <c r="BA123" s="92">
        <f>'SO 04.4 - Elektricka_prip...'!F40</f>
        <v>0</v>
      </c>
      <c r="BB123" s="92">
        <f>'SO 04.4 - Elektricka_prip...'!F41</f>
        <v>0</v>
      </c>
      <c r="BC123" s="92">
        <f>'SO 04.4 - Elektricka_prip...'!F42</f>
        <v>0</v>
      </c>
      <c r="BD123" s="94">
        <f>'SO 04.4 - Elektricka_prip...'!F43</f>
        <v>0</v>
      </c>
      <c r="BT123" s="22" t="s">
        <v>93</v>
      </c>
      <c r="BV123" s="22" t="s">
        <v>79</v>
      </c>
      <c r="BW123" s="22" t="s">
        <v>164</v>
      </c>
      <c r="BX123" s="22" t="s">
        <v>153</v>
      </c>
      <c r="CL123" s="22" t="s">
        <v>1</v>
      </c>
    </row>
    <row r="124" spans="1:91" s="4" customFormat="1" ht="16.5" customHeight="1">
      <c r="A124" s="95" t="s">
        <v>90</v>
      </c>
      <c r="B124" s="53"/>
      <c r="C124" s="10"/>
      <c r="D124" s="10"/>
      <c r="E124" s="10"/>
      <c r="F124" s="245" t="s">
        <v>165</v>
      </c>
      <c r="G124" s="245"/>
      <c r="H124" s="245"/>
      <c r="I124" s="245"/>
      <c r="J124" s="245"/>
      <c r="K124" s="10"/>
      <c r="L124" s="245" t="s">
        <v>166</v>
      </c>
      <c r="M124" s="245"/>
      <c r="N124" s="245"/>
      <c r="O124" s="245"/>
      <c r="P124" s="245"/>
      <c r="Q124" s="245"/>
      <c r="R124" s="245"/>
      <c r="S124" s="245"/>
      <c r="T124" s="245"/>
      <c r="U124" s="245"/>
      <c r="V124" s="245"/>
      <c r="W124" s="245"/>
      <c r="X124" s="245"/>
      <c r="Y124" s="245"/>
      <c r="Z124" s="245"/>
      <c r="AA124" s="245"/>
      <c r="AB124" s="245"/>
      <c r="AC124" s="245"/>
      <c r="AD124" s="245"/>
      <c r="AE124" s="245"/>
      <c r="AF124" s="245"/>
      <c r="AG124" s="230">
        <f>'SO 04.5 - Elektricka_prip...'!J36</f>
        <v>0</v>
      </c>
      <c r="AH124" s="231"/>
      <c r="AI124" s="231"/>
      <c r="AJ124" s="231"/>
      <c r="AK124" s="231"/>
      <c r="AL124" s="231"/>
      <c r="AM124" s="231"/>
      <c r="AN124" s="230">
        <f t="shared" si="0"/>
        <v>0</v>
      </c>
      <c r="AO124" s="231"/>
      <c r="AP124" s="231"/>
      <c r="AQ124" s="90" t="s">
        <v>87</v>
      </c>
      <c r="AR124" s="53"/>
      <c r="AS124" s="91">
        <v>0</v>
      </c>
      <c r="AT124" s="92">
        <f t="shared" si="1"/>
        <v>0</v>
      </c>
      <c r="AU124" s="93">
        <f>'SO 04.5 - Elektricka_prip...'!P135</f>
        <v>0</v>
      </c>
      <c r="AV124" s="92">
        <f>'SO 04.5 - Elektricka_prip...'!J39</f>
        <v>0</v>
      </c>
      <c r="AW124" s="92">
        <f>'SO 04.5 - Elektricka_prip...'!J40</f>
        <v>0</v>
      </c>
      <c r="AX124" s="92">
        <f>'SO 04.5 - Elektricka_prip...'!J41</f>
        <v>0</v>
      </c>
      <c r="AY124" s="92">
        <f>'SO 04.5 - Elektricka_prip...'!J42</f>
        <v>0</v>
      </c>
      <c r="AZ124" s="92">
        <f>'SO 04.5 - Elektricka_prip...'!F39</f>
        <v>0</v>
      </c>
      <c r="BA124" s="92">
        <f>'SO 04.5 - Elektricka_prip...'!F40</f>
        <v>0</v>
      </c>
      <c r="BB124" s="92">
        <f>'SO 04.5 - Elektricka_prip...'!F41</f>
        <v>0</v>
      </c>
      <c r="BC124" s="92">
        <f>'SO 04.5 - Elektricka_prip...'!F42</f>
        <v>0</v>
      </c>
      <c r="BD124" s="94">
        <f>'SO 04.5 - Elektricka_prip...'!F43</f>
        <v>0</v>
      </c>
      <c r="BT124" s="22" t="s">
        <v>93</v>
      </c>
      <c r="BV124" s="22" t="s">
        <v>79</v>
      </c>
      <c r="BW124" s="22" t="s">
        <v>167</v>
      </c>
      <c r="BX124" s="22" t="s">
        <v>153</v>
      </c>
      <c r="CL124" s="22" t="s">
        <v>1</v>
      </c>
    </row>
    <row r="125" spans="1:91" s="7" customFormat="1" ht="16.5" customHeight="1">
      <c r="A125" s="95" t="s">
        <v>90</v>
      </c>
      <c r="B125" s="81"/>
      <c r="C125" s="82"/>
      <c r="D125" s="244" t="s">
        <v>168</v>
      </c>
      <c r="E125" s="244"/>
      <c r="F125" s="244"/>
      <c r="G125" s="244"/>
      <c r="H125" s="244"/>
      <c r="I125" s="83"/>
      <c r="J125" s="244" t="s">
        <v>169</v>
      </c>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33">
        <f>'VP 01 - Všeobecné položky'!J32</f>
        <v>0</v>
      </c>
      <c r="AH125" s="234"/>
      <c r="AI125" s="234"/>
      <c r="AJ125" s="234"/>
      <c r="AK125" s="234"/>
      <c r="AL125" s="234"/>
      <c r="AM125" s="234"/>
      <c r="AN125" s="233">
        <f t="shared" si="0"/>
        <v>0</v>
      </c>
      <c r="AO125" s="234"/>
      <c r="AP125" s="234"/>
      <c r="AQ125" s="84" t="s">
        <v>83</v>
      </c>
      <c r="AR125" s="81"/>
      <c r="AS125" s="85">
        <v>0</v>
      </c>
      <c r="AT125" s="86">
        <f t="shared" si="1"/>
        <v>0</v>
      </c>
      <c r="AU125" s="87">
        <f>'VP 01 - Všeobecné položky'!P127</f>
        <v>0</v>
      </c>
      <c r="AV125" s="86">
        <f>'VP 01 - Všeobecné položky'!J35</f>
        <v>0</v>
      </c>
      <c r="AW125" s="86">
        <f>'VP 01 - Všeobecné položky'!J36</f>
        <v>0</v>
      </c>
      <c r="AX125" s="86">
        <f>'VP 01 - Všeobecné položky'!J37</f>
        <v>0</v>
      </c>
      <c r="AY125" s="86">
        <f>'VP 01 - Všeobecné položky'!J38</f>
        <v>0</v>
      </c>
      <c r="AZ125" s="86">
        <f>'VP 01 - Všeobecné položky'!F35</f>
        <v>0</v>
      </c>
      <c r="BA125" s="86">
        <f>'VP 01 - Všeobecné položky'!F36</f>
        <v>0</v>
      </c>
      <c r="BB125" s="86">
        <f>'VP 01 - Všeobecné položky'!F37</f>
        <v>0</v>
      </c>
      <c r="BC125" s="86">
        <f>'VP 01 - Všeobecné položky'!F38</f>
        <v>0</v>
      </c>
      <c r="BD125" s="88">
        <f>'VP 01 - Všeobecné položky'!F39</f>
        <v>0</v>
      </c>
      <c r="BT125" s="89" t="s">
        <v>81</v>
      </c>
      <c r="BV125" s="89" t="s">
        <v>79</v>
      </c>
      <c r="BW125" s="89" t="s">
        <v>170</v>
      </c>
      <c r="BX125" s="89" t="s">
        <v>4</v>
      </c>
      <c r="CL125" s="89" t="s">
        <v>1</v>
      </c>
      <c r="CM125" s="89" t="s">
        <v>77</v>
      </c>
    </row>
    <row r="126" spans="1:91" s="7" customFormat="1" ht="24.75" customHeight="1">
      <c r="A126" s="95" t="s">
        <v>90</v>
      </c>
      <c r="B126" s="81"/>
      <c r="C126" s="82"/>
      <c r="D126" s="244" t="s">
        <v>171</v>
      </c>
      <c r="E126" s="244"/>
      <c r="F126" s="244"/>
      <c r="G126" s="244"/>
      <c r="H126" s="244"/>
      <c r="I126" s="83"/>
      <c r="J126" s="244" t="s">
        <v>172</v>
      </c>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33">
        <f>'AK 01 - Adaptácia na zmen...'!J32</f>
        <v>0</v>
      </c>
      <c r="AH126" s="234"/>
      <c r="AI126" s="234"/>
      <c r="AJ126" s="234"/>
      <c r="AK126" s="234"/>
      <c r="AL126" s="234"/>
      <c r="AM126" s="234"/>
      <c r="AN126" s="233">
        <f t="shared" si="0"/>
        <v>0</v>
      </c>
      <c r="AO126" s="234"/>
      <c r="AP126" s="234"/>
      <c r="AQ126" s="84" t="s">
        <v>83</v>
      </c>
      <c r="AR126" s="81"/>
      <c r="AS126" s="96">
        <v>0</v>
      </c>
      <c r="AT126" s="97">
        <f t="shared" si="1"/>
        <v>0</v>
      </c>
      <c r="AU126" s="98">
        <f>'AK 01 - Adaptácia na zmen...'!P130</f>
        <v>0</v>
      </c>
      <c r="AV126" s="97">
        <f>'AK 01 - Adaptácia na zmen...'!J35</f>
        <v>0</v>
      </c>
      <c r="AW126" s="97">
        <f>'AK 01 - Adaptácia na zmen...'!J36</f>
        <v>0</v>
      </c>
      <c r="AX126" s="97">
        <f>'AK 01 - Adaptácia na zmen...'!J37</f>
        <v>0</v>
      </c>
      <c r="AY126" s="97">
        <f>'AK 01 - Adaptácia na zmen...'!J38</f>
        <v>0</v>
      </c>
      <c r="AZ126" s="97">
        <f>'AK 01 - Adaptácia na zmen...'!F35</f>
        <v>0</v>
      </c>
      <c r="BA126" s="97">
        <f>'AK 01 - Adaptácia na zmen...'!F36</f>
        <v>0</v>
      </c>
      <c r="BB126" s="97">
        <f>'AK 01 - Adaptácia na zmen...'!F37</f>
        <v>0</v>
      </c>
      <c r="BC126" s="97">
        <f>'AK 01 - Adaptácia na zmen...'!F38</f>
        <v>0</v>
      </c>
      <c r="BD126" s="99">
        <f>'AK 01 - Adaptácia na zmen...'!F39</f>
        <v>0</v>
      </c>
      <c r="BT126" s="89" t="s">
        <v>81</v>
      </c>
      <c r="BV126" s="89" t="s">
        <v>79</v>
      </c>
      <c r="BW126" s="89" t="s">
        <v>173</v>
      </c>
      <c r="BX126" s="89" t="s">
        <v>4</v>
      </c>
      <c r="CL126" s="89" t="s">
        <v>1</v>
      </c>
      <c r="CM126" s="89" t="s">
        <v>77</v>
      </c>
    </row>
    <row r="127" spans="1:91" ht="11.25">
      <c r="B127" s="17"/>
      <c r="AR127" s="17"/>
    </row>
    <row r="128" spans="1:91" s="2" customFormat="1" ht="30" customHeight="1">
      <c r="A128" s="31"/>
      <c r="B128" s="32"/>
      <c r="C128" s="71" t="s">
        <v>174</v>
      </c>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237">
        <f>ROUND(SUM(AG129:AG132), 2)</f>
        <v>0</v>
      </c>
      <c r="AH128" s="237"/>
      <c r="AI128" s="237"/>
      <c r="AJ128" s="237"/>
      <c r="AK128" s="237"/>
      <c r="AL128" s="237"/>
      <c r="AM128" s="237"/>
      <c r="AN128" s="237">
        <f>ROUND(SUM(AN129:AN132), 2)</f>
        <v>0</v>
      </c>
      <c r="AO128" s="237"/>
      <c r="AP128" s="237"/>
      <c r="AQ128" s="100"/>
      <c r="AR128" s="32"/>
      <c r="AS128" s="64" t="s">
        <v>175</v>
      </c>
      <c r="AT128" s="65" t="s">
        <v>176</v>
      </c>
      <c r="AU128" s="65" t="s">
        <v>41</v>
      </c>
      <c r="AV128" s="66" t="s">
        <v>64</v>
      </c>
      <c r="AW128" s="31"/>
      <c r="AX128" s="31"/>
      <c r="AY128" s="31"/>
      <c r="AZ128" s="31"/>
      <c r="BA128" s="31"/>
      <c r="BB128" s="31"/>
      <c r="BC128" s="31"/>
      <c r="BD128" s="31"/>
      <c r="BE128" s="31"/>
    </row>
    <row r="129" spans="1:89" s="2" customFormat="1" ht="19.899999999999999" customHeight="1">
      <c r="A129" s="31"/>
      <c r="B129" s="32"/>
      <c r="C129" s="31"/>
      <c r="D129" s="256" t="s">
        <v>177</v>
      </c>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31"/>
      <c r="AD129" s="31"/>
      <c r="AE129" s="31"/>
      <c r="AF129" s="31"/>
      <c r="AG129" s="236">
        <f>ROUND(AG94 * AS129, 2)</f>
        <v>0</v>
      </c>
      <c r="AH129" s="230"/>
      <c r="AI129" s="230"/>
      <c r="AJ129" s="230"/>
      <c r="AK129" s="230"/>
      <c r="AL129" s="230"/>
      <c r="AM129" s="230"/>
      <c r="AN129" s="230">
        <f>ROUND(AG129 + AV129, 2)</f>
        <v>0</v>
      </c>
      <c r="AO129" s="230"/>
      <c r="AP129" s="230"/>
      <c r="AQ129" s="31"/>
      <c r="AR129" s="32"/>
      <c r="AS129" s="102">
        <v>0</v>
      </c>
      <c r="AT129" s="103" t="s">
        <v>178</v>
      </c>
      <c r="AU129" s="103" t="s">
        <v>42</v>
      </c>
      <c r="AV129" s="94">
        <f>ROUND(IF(AU129="základná",AG129*L32,IF(AU129="znížená",AG129*L33,0)), 2)</f>
        <v>0</v>
      </c>
      <c r="AW129" s="31"/>
      <c r="AX129" s="31"/>
      <c r="AY129" s="31"/>
      <c r="AZ129" s="31"/>
      <c r="BA129" s="31"/>
      <c r="BB129" s="31"/>
      <c r="BC129" s="31"/>
      <c r="BD129" s="31"/>
      <c r="BE129" s="31"/>
      <c r="BV129" s="14" t="s">
        <v>179</v>
      </c>
      <c r="BY129" s="104">
        <f>IF(AU129="základná",AV129,0)</f>
        <v>0</v>
      </c>
      <c r="BZ129" s="104">
        <f>IF(AU129="znížená",AV129,0)</f>
        <v>0</v>
      </c>
      <c r="CA129" s="104">
        <v>0</v>
      </c>
      <c r="CB129" s="104">
        <v>0</v>
      </c>
      <c r="CC129" s="104">
        <v>0</v>
      </c>
      <c r="CD129" s="104">
        <f>IF(AU129="základná",AG129,0)</f>
        <v>0</v>
      </c>
      <c r="CE129" s="104">
        <f>IF(AU129="znížená",AG129,0)</f>
        <v>0</v>
      </c>
      <c r="CF129" s="104">
        <f>IF(AU129="zákl. prenesená",AG129,0)</f>
        <v>0</v>
      </c>
      <c r="CG129" s="104">
        <f>IF(AU129="zníž. prenesená",AG129,0)</f>
        <v>0</v>
      </c>
      <c r="CH129" s="104">
        <f>IF(AU129="nulová",AG129,0)</f>
        <v>0</v>
      </c>
      <c r="CI129" s="14">
        <f>IF(AU129="základná",1,IF(AU129="znížená",2,IF(AU129="zákl. prenesená",4,IF(AU129="zníž. prenesená",5,3))))</f>
        <v>1</v>
      </c>
      <c r="CJ129" s="14">
        <f>IF(AT129="stavebná časť",1,IF(AT129="investičná časť",2,3))</f>
        <v>1</v>
      </c>
      <c r="CK129" s="14" t="str">
        <f>IF(D129="Vyplň vlastné","","x")</f>
        <v>x</v>
      </c>
    </row>
    <row r="130" spans="1:89" s="2" customFormat="1" ht="19.899999999999999" customHeight="1">
      <c r="A130" s="31"/>
      <c r="B130" s="32"/>
      <c r="C130" s="31"/>
      <c r="D130" s="257" t="s">
        <v>180</v>
      </c>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31"/>
      <c r="AD130" s="31"/>
      <c r="AE130" s="31"/>
      <c r="AF130" s="31"/>
      <c r="AG130" s="236">
        <f>ROUND(AG94 * AS130, 2)</f>
        <v>0</v>
      </c>
      <c r="AH130" s="230"/>
      <c r="AI130" s="230"/>
      <c r="AJ130" s="230"/>
      <c r="AK130" s="230"/>
      <c r="AL130" s="230"/>
      <c r="AM130" s="230"/>
      <c r="AN130" s="230">
        <f>ROUND(AG130 + AV130, 2)</f>
        <v>0</v>
      </c>
      <c r="AO130" s="230"/>
      <c r="AP130" s="230"/>
      <c r="AQ130" s="31"/>
      <c r="AR130" s="32"/>
      <c r="AS130" s="102">
        <v>0</v>
      </c>
      <c r="AT130" s="103" t="s">
        <v>178</v>
      </c>
      <c r="AU130" s="103" t="s">
        <v>42</v>
      </c>
      <c r="AV130" s="94">
        <f>ROUND(IF(AU130="základná",AG130*L32,IF(AU130="znížená",AG130*L33,0)), 2)</f>
        <v>0</v>
      </c>
      <c r="AW130" s="31"/>
      <c r="AX130" s="31"/>
      <c r="AY130" s="31"/>
      <c r="AZ130" s="31"/>
      <c r="BA130" s="31"/>
      <c r="BB130" s="31"/>
      <c r="BC130" s="31"/>
      <c r="BD130" s="31"/>
      <c r="BE130" s="31"/>
      <c r="BV130" s="14" t="s">
        <v>181</v>
      </c>
      <c r="BY130" s="104">
        <f>IF(AU130="základná",AV130,0)</f>
        <v>0</v>
      </c>
      <c r="BZ130" s="104">
        <f>IF(AU130="znížená",AV130,0)</f>
        <v>0</v>
      </c>
      <c r="CA130" s="104">
        <v>0</v>
      </c>
      <c r="CB130" s="104">
        <v>0</v>
      </c>
      <c r="CC130" s="104">
        <v>0</v>
      </c>
      <c r="CD130" s="104">
        <f>IF(AU130="základná",AG130,0)</f>
        <v>0</v>
      </c>
      <c r="CE130" s="104">
        <f>IF(AU130="znížená",AG130,0)</f>
        <v>0</v>
      </c>
      <c r="CF130" s="104">
        <f>IF(AU130="zákl. prenesená",AG130,0)</f>
        <v>0</v>
      </c>
      <c r="CG130" s="104">
        <f>IF(AU130="zníž. prenesená",AG130,0)</f>
        <v>0</v>
      </c>
      <c r="CH130" s="104">
        <f>IF(AU130="nulová",AG130,0)</f>
        <v>0</v>
      </c>
      <c r="CI130" s="14">
        <f>IF(AU130="základná",1,IF(AU130="znížená",2,IF(AU130="zákl. prenesená",4,IF(AU130="zníž. prenesená",5,3))))</f>
        <v>1</v>
      </c>
      <c r="CJ130" s="14">
        <f>IF(AT130="stavebná časť",1,IF(AT130="investičná časť",2,3))</f>
        <v>1</v>
      </c>
      <c r="CK130" s="14" t="str">
        <f>IF(D130="Vyplň vlastné","","x")</f>
        <v/>
      </c>
    </row>
    <row r="131" spans="1:89" s="2" customFormat="1" ht="19.899999999999999" customHeight="1">
      <c r="A131" s="31"/>
      <c r="B131" s="32"/>
      <c r="C131" s="31"/>
      <c r="D131" s="257" t="s">
        <v>180</v>
      </c>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31"/>
      <c r="AD131" s="31"/>
      <c r="AE131" s="31"/>
      <c r="AF131" s="31"/>
      <c r="AG131" s="236">
        <f>ROUND(AG94 * AS131, 2)</f>
        <v>0</v>
      </c>
      <c r="AH131" s="230"/>
      <c r="AI131" s="230"/>
      <c r="AJ131" s="230"/>
      <c r="AK131" s="230"/>
      <c r="AL131" s="230"/>
      <c r="AM131" s="230"/>
      <c r="AN131" s="230">
        <f>ROUND(AG131 + AV131, 2)</f>
        <v>0</v>
      </c>
      <c r="AO131" s="230"/>
      <c r="AP131" s="230"/>
      <c r="AQ131" s="31"/>
      <c r="AR131" s="32"/>
      <c r="AS131" s="102">
        <v>0</v>
      </c>
      <c r="AT131" s="103" t="s">
        <v>178</v>
      </c>
      <c r="AU131" s="103" t="s">
        <v>42</v>
      </c>
      <c r="AV131" s="94">
        <f>ROUND(IF(AU131="základná",AG131*L32,IF(AU131="znížená",AG131*L33,0)), 2)</f>
        <v>0</v>
      </c>
      <c r="AW131" s="31"/>
      <c r="AX131" s="31"/>
      <c r="AY131" s="31"/>
      <c r="AZ131" s="31"/>
      <c r="BA131" s="31"/>
      <c r="BB131" s="31"/>
      <c r="BC131" s="31"/>
      <c r="BD131" s="31"/>
      <c r="BE131" s="31"/>
      <c r="BV131" s="14" t="s">
        <v>181</v>
      </c>
      <c r="BY131" s="104">
        <f>IF(AU131="základná",AV131,0)</f>
        <v>0</v>
      </c>
      <c r="BZ131" s="104">
        <f>IF(AU131="znížená",AV131,0)</f>
        <v>0</v>
      </c>
      <c r="CA131" s="104">
        <v>0</v>
      </c>
      <c r="CB131" s="104">
        <v>0</v>
      </c>
      <c r="CC131" s="104">
        <v>0</v>
      </c>
      <c r="CD131" s="104">
        <f>IF(AU131="základná",AG131,0)</f>
        <v>0</v>
      </c>
      <c r="CE131" s="104">
        <f>IF(AU131="znížená",AG131,0)</f>
        <v>0</v>
      </c>
      <c r="CF131" s="104">
        <f>IF(AU131="zákl. prenesená",AG131,0)</f>
        <v>0</v>
      </c>
      <c r="CG131" s="104">
        <f>IF(AU131="zníž. prenesená",AG131,0)</f>
        <v>0</v>
      </c>
      <c r="CH131" s="104">
        <f>IF(AU131="nulová",AG131,0)</f>
        <v>0</v>
      </c>
      <c r="CI131" s="14">
        <f>IF(AU131="základná",1,IF(AU131="znížená",2,IF(AU131="zákl. prenesená",4,IF(AU131="zníž. prenesená",5,3))))</f>
        <v>1</v>
      </c>
      <c r="CJ131" s="14">
        <f>IF(AT131="stavebná časť",1,IF(AT131="investičná časť",2,3))</f>
        <v>1</v>
      </c>
      <c r="CK131" s="14" t="str">
        <f>IF(D131="Vyplň vlastné","","x")</f>
        <v/>
      </c>
    </row>
    <row r="132" spans="1:89" s="2" customFormat="1" ht="19.899999999999999" customHeight="1">
      <c r="A132" s="31"/>
      <c r="B132" s="32"/>
      <c r="C132" s="31"/>
      <c r="D132" s="257" t="s">
        <v>180</v>
      </c>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31"/>
      <c r="AD132" s="31"/>
      <c r="AE132" s="31"/>
      <c r="AF132" s="31"/>
      <c r="AG132" s="236">
        <f>ROUND(AG94 * AS132, 2)</f>
        <v>0</v>
      </c>
      <c r="AH132" s="230"/>
      <c r="AI132" s="230"/>
      <c r="AJ132" s="230"/>
      <c r="AK132" s="230"/>
      <c r="AL132" s="230"/>
      <c r="AM132" s="230"/>
      <c r="AN132" s="230">
        <f>ROUND(AG132 + AV132, 2)</f>
        <v>0</v>
      </c>
      <c r="AO132" s="230"/>
      <c r="AP132" s="230"/>
      <c r="AQ132" s="31"/>
      <c r="AR132" s="32"/>
      <c r="AS132" s="105">
        <v>0</v>
      </c>
      <c r="AT132" s="106" t="s">
        <v>178</v>
      </c>
      <c r="AU132" s="106" t="s">
        <v>42</v>
      </c>
      <c r="AV132" s="107">
        <f>ROUND(IF(AU132="základná",AG132*L32,IF(AU132="znížená",AG132*L33,0)), 2)</f>
        <v>0</v>
      </c>
      <c r="AW132" s="31"/>
      <c r="AX132" s="31"/>
      <c r="AY132" s="31"/>
      <c r="AZ132" s="31"/>
      <c r="BA132" s="31"/>
      <c r="BB132" s="31"/>
      <c r="BC132" s="31"/>
      <c r="BD132" s="31"/>
      <c r="BE132" s="31"/>
      <c r="BV132" s="14" t="s">
        <v>181</v>
      </c>
      <c r="BY132" s="104">
        <f>IF(AU132="základná",AV132,0)</f>
        <v>0</v>
      </c>
      <c r="BZ132" s="104">
        <f>IF(AU132="znížená",AV132,0)</f>
        <v>0</v>
      </c>
      <c r="CA132" s="104">
        <v>0</v>
      </c>
      <c r="CB132" s="104">
        <v>0</v>
      </c>
      <c r="CC132" s="104">
        <v>0</v>
      </c>
      <c r="CD132" s="104">
        <f>IF(AU132="základná",AG132,0)</f>
        <v>0</v>
      </c>
      <c r="CE132" s="104">
        <f>IF(AU132="znížená",AG132,0)</f>
        <v>0</v>
      </c>
      <c r="CF132" s="104">
        <f>IF(AU132="zákl. prenesená",AG132,0)</f>
        <v>0</v>
      </c>
      <c r="CG132" s="104">
        <f>IF(AU132="zníž. prenesená",AG132,0)</f>
        <v>0</v>
      </c>
      <c r="CH132" s="104">
        <f>IF(AU132="nulová",AG132,0)</f>
        <v>0</v>
      </c>
      <c r="CI132" s="14">
        <f>IF(AU132="základná",1,IF(AU132="znížená",2,IF(AU132="zákl. prenesená",4,IF(AU132="zníž. prenesená",5,3))))</f>
        <v>1</v>
      </c>
      <c r="CJ132" s="14">
        <f>IF(AT132="stavebná časť",1,IF(AT132="investičná časť",2,3))</f>
        <v>1</v>
      </c>
      <c r="CK132" s="14" t="str">
        <f>IF(D132="Vyplň vlastné","","x")</f>
        <v/>
      </c>
    </row>
    <row r="133" spans="1:89" s="2" customFormat="1" ht="10.9" customHeight="1">
      <c r="A133" s="31"/>
      <c r="B133" s="32"/>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2"/>
      <c r="AS133" s="31"/>
      <c r="AT133" s="31"/>
      <c r="AU133" s="31"/>
      <c r="AV133" s="31"/>
      <c r="AW133" s="31"/>
      <c r="AX133" s="31"/>
      <c r="AY133" s="31"/>
      <c r="AZ133" s="31"/>
      <c r="BA133" s="31"/>
      <c r="BB133" s="31"/>
      <c r="BC133" s="31"/>
      <c r="BD133" s="31"/>
      <c r="BE133" s="31"/>
    </row>
    <row r="134" spans="1:89" s="2" customFormat="1" ht="30" customHeight="1">
      <c r="A134" s="31"/>
      <c r="B134" s="32"/>
      <c r="C134" s="108" t="s">
        <v>182</v>
      </c>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09"/>
      <c r="AB134" s="109"/>
      <c r="AC134" s="109"/>
      <c r="AD134" s="109"/>
      <c r="AE134" s="109"/>
      <c r="AF134" s="109"/>
      <c r="AG134" s="238">
        <f>ROUND(AG94 + AG128, 2)</f>
        <v>0</v>
      </c>
      <c r="AH134" s="238"/>
      <c r="AI134" s="238"/>
      <c r="AJ134" s="238"/>
      <c r="AK134" s="238"/>
      <c r="AL134" s="238"/>
      <c r="AM134" s="238"/>
      <c r="AN134" s="238">
        <f>ROUND(AN94 + AN128, 2)</f>
        <v>0</v>
      </c>
      <c r="AO134" s="238"/>
      <c r="AP134" s="238"/>
      <c r="AQ134" s="109"/>
      <c r="AR134" s="32"/>
      <c r="AS134" s="31"/>
      <c r="AT134" s="31"/>
      <c r="AU134" s="31"/>
      <c r="AV134" s="31"/>
      <c r="AW134" s="31"/>
      <c r="AX134" s="31"/>
      <c r="AY134" s="31"/>
      <c r="AZ134" s="31"/>
      <c r="BA134" s="31"/>
      <c r="BB134" s="31"/>
      <c r="BC134" s="31"/>
      <c r="BD134" s="31"/>
      <c r="BE134" s="31"/>
    </row>
    <row r="135" spans="1:89" s="2" customFormat="1" ht="6.95" customHeight="1">
      <c r="A135" s="31"/>
      <c r="B135" s="49"/>
      <c r="C135" s="50"/>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c r="AR135" s="32"/>
      <c r="AS135" s="31"/>
      <c r="AT135" s="31"/>
      <c r="AU135" s="31"/>
      <c r="AV135" s="31"/>
      <c r="AW135" s="31"/>
      <c r="AX135" s="31"/>
      <c r="AY135" s="31"/>
      <c r="AZ135" s="31"/>
      <c r="BA135" s="31"/>
      <c r="BB135" s="31"/>
      <c r="BC135" s="31"/>
      <c r="BD135" s="31"/>
      <c r="BE135" s="31"/>
    </row>
  </sheetData>
  <mergeCells count="184">
    <mergeCell ref="D132:AB132"/>
    <mergeCell ref="F124:J124"/>
    <mergeCell ref="L124:AF124"/>
    <mergeCell ref="D125:H125"/>
    <mergeCell ref="J125:AF125"/>
    <mergeCell ref="D126:H126"/>
    <mergeCell ref="J126:AF126"/>
    <mergeCell ref="D129:AB129"/>
    <mergeCell ref="D130:AB130"/>
    <mergeCell ref="D131:AB131"/>
    <mergeCell ref="E119:I119"/>
    <mergeCell ref="K119:AF119"/>
    <mergeCell ref="F120:J120"/>
    <mergeCell ref="L120:AF120"/>
    <mergeCell ref="F121:J121"/>
    <mergeCell ref="L121:AF121"/>
    <mergeCell ref="F122:J122"/>
    <mergeCell ref="L122:AF122"/>
    <mergeCell ref="F123:J123"/>
    <mergeCell ref="L123:AF123"/>
    <mergeCell ref="L114:AF114"/>
    <mergeCell ref="F114:J114"/>
    <mergeCell ref="F115:J115"/>
    <mergeCell ref="L115:AF115"/>
    <mergeCell ref="F116:J116"/>
    <mergeCell ref="L116:AF116"/>
    <mergeCell ref="L117:AF117"/>
    <mergeCell ref="F117:J117"/>
    <mergeCell ref="F118:J118"/>
    <mergeCell ref="L118:AF118"/>
    <mergeCell ref="L109:AF109"/>
    <mergeCell ref="F109:J109"/>
    <mergeCell ref="D110:H110"/>
    <mergeCell ref="J110:AF110"/>
    <mergeCell ref="E111:I111"/>
    <mergeCell ref="K111:AF111"/>
    <mergeCell ref="K112:AF112"/>
    <mergeCell ref="E112:I112"/>
    <mergeCell ref="E113:I113"/>
    <mergeCell ref="K113:AF113"/>
    <mergeCell ref="L104:AF104"/>
    <mergeCell ref="F104:J104"/>
    <mergeCell ref="E105:I105"/>
    <mergeCell ref="K105:AF105"/>
    <mergeCell ref="F106:J106"/>
    <mergeCell ref="L106:AF106"/>
    <mergeCell ref="K107:AF107"/>
    <mergeCell ref="E107:I107"/>
    <mergeCell ref="L108:AF108"/>
    <mergeCell ref="F108:J108"/>
    <mergeCell ref="AN97:AP97"/>
    <mergeCell ref="AG97:AM97"/>
    <mergeCell ref="AN98:AP98"/>
    <mergeCell ref="AG98:AM98"/>
    <mergeCell ref="AG99:AM99"/>
    <mergeCell ref="AN99:AP99"/>
    <mergeCell ref="AG100:AM100"/>
    <mergeCell ref="AN100:AP100"/>
    <mergeCell ref="AG94:AM94"/>
    <mergeCell ref="AN94:AP94"/>
    <mergeCell ref="AS89:AT91"/>
    <mergeCell ref="AM89:AP89"/>
    <mergeCell ref="AM90:AP90"/>
    <mergeCell ref="AG92:AM92"/>
    <mergeCell ref="AN92:AP92"/>
    <mergeCell ref="AN95:AP95"/>
    <mergeCell ref="AG95:AM95"/>
    <mergeCell ref="AN96:AP96"/>
    <mergeCell ref="AG96:AM96"/>
    <mergeCell ref="AG134:AM134"/>
    <mergeCell ref="AN134:AP134"/>
    <mergeCell ref="L85:AJ85"/>
    <mergeCell ref="C92:G92"/>
    <mergeCell ref="I92:AF92"/>
    <mergeCell ref="J95:AF95"/>
    <mergeCell ref="D95:H95"/>
    <mergeCell ref="E96:I96"/>
    <mergeCell ref="K96:AF96"/>
    <mergeCell ref="L97:AF97"/>
    <mergeCell ref="F97:J97"/>
    <mergeCell ref="L98:AF98"/>
    <mergeCell ref="F98:J98"/>
    <mergeCell ref="E99:I99"/>
    <mergeCell ref="K99:AF99"/>
    <mergeCell ref="F100:J100"/>
    <mergeCell ref="L100:AF100"/>
    <mergeCell ref="F101:J101"/>
    <mergeCell ref="L101:AF101"/>
    <mergeCell ref="K102:AF102"/>
    <mergeCell ref="E102:I102"/>
    <mergeCell ref="F103:J103"/>
    <mergeCell ref="L103:AF103"/>
    <mergeCell ref="AM87:AN87"/>
    <mergeCell ref="AN126:AP126"/>
    <mergeCell ref="AG126:AM126"/>
    <mergeCell ref="AG129:AM129"/>
    <mergeCell ref="AN129:AP129"/>
    <mergeCell ref="AG130:AM130"/>
    <mergeCell ref="AN130:AP130"/>
    <mergeCell ref="AG131:AM131"/>
    <mergeCell ref="AN131:AP131"/>
    <mergeCell ref="AG132:AM132"/>
    <mergeCell ref="AN132:AP132"/>
    <mergeCell ref="AG128:AM128"/>
    <mergeCell ref="AN128:AP128"/>
    <mergeCell ref="AG121:AM121"/>
    <mergeCell ref="AN121:AP121"/>
    <mergeCell ref="AN122:AP122"/>
    <mergeCell ref="AG122:AM122"/>
    <mergeCell ref="AN123:AP123"/>
    <mergeCell ref="AG123:AM123"/>
    <mergeCell ref="AN124:AP124"/>
    <mergeCell ref="AG124:AM124"/>
    <mergeCell ref="AG125:AM125"/>
    <mergeCell ref="AN125:AP125"/>
    <mergeCell ref="AN116:AP116"/>
    <mergeCell ref="AG116:AM116"/>
    <mergeCell ref="AG117:AM117"/>
    <mergeCell ref="AN117:AP117"/>
    <mergeCell ref="AG118:AM118"/>
    <mergeCell ref="AN118:AP118"/>
    <mergeCell ref="AN119:AP119"/>
    <mergeCell ref="AG119:AM119"/>
    <mergeCell ref="AG120:AM120"/>
    <mergeCell ref="AN120:AP120"/>
    <mergeCell ref="AN111:AP111"/>
    <mergeCell ref="AG111:AM111"/>
    <mergeCell ref="AN112:AP112"/>
    <mergeCell ref="AG112:AM112"/>
    <mergeCell ref="AG113:AM113"/>
    <mergeCell ref="AN113:AP113"/>
    <mergeCell ref="AN114:AP114"/>
    <mergeCell ref="AG114:AM114"/>
    <mergeCell ref="AG115:AM115"/>
    <mergeCell ref="AN115:AP115"/>
    <mergeCell ref="AN106:AP106"/>
    <mergeCell ref="AG106:AM106"/>
    <mergeCell ref="AN107:AP107"/>
    <mergeCell ref="AG107:AM107"/>
    <mergeCell ref="AN108:AP108"/>
    <mergeCell ref="AG108:AM108"/>
    <mergeCell ref="AN109:AP109"/>
    <mergeCell ref="AG109:AM109"/>
    <mergeCell ref="AN110:AP110"/>
    <mergeCell ref="AG110:AM110"/>
    <mergeCell ref="AG101:AM101"/>
    <mergeCell ref="AN101:AP101"/>
    <mergeCell ref="AN102:AP102"/>
    <mergeCell ref="AG102:AM102"/>
    <mergeCell ref="AN103:AP103"/>
    <mergeCell ref="AG103:AM103"/>
    <mergeCell ref="AN104:AP104"/>
    <mergeCell ref="AG104:AM104"/>
    <mergeCell ref="AN105:AP105"/>
    <mergeCell ref="AG105:AM105"/>
    <mergeCell ref="W35:AE35"/>
    <mergeCell ref="AK35:AO35"/>
    <mergeCell ref="L35:P35"/>
    <mergeCell ref="AK36:AO36"/>
    <mergeCell ref="L36:P36"/>
    <mergeCell ref="W36:AE36"/>
    <mergeCell ref="AK38:AO38"/>
    <mergeCell ref="X38:AB38"/>
    <mergeCell ref="AR2:BE2"/>
    <mergeCell ref="BE5:BE34"/>
    <mergeCell ref="K5:AJ5"/>
    <mergeCell ref="K6:AJ6"/>
    <mergeCell ref="E14:AJ14"/>
    <mergeCell ref="E23:AN23"/>
    <mergeCell ref="AK26:AO26"/>
    <mergeCell ref="AK27:AO27"/>
    <mergeCell ref="AK29:AO29"/>
    <mergeCell ref="W31:AE31"/>
    <mergeCell ref="AK31:AO31"/>
    <mergeCell ref="L31:P31"/>
    <mergeCell ref="AK32:AO32"/>
    <mergeCell ref="W32:AE32"/>
    <mergeCell ref="L32:P32"/>
    <mergeCell ref="W33:AE33"/>
    <mergeCell ref="AK33:AO33"/>
    <mergeCell ref="L33:P33"/>
    <mergeCell ref="L34:P34"/>
    <mergeCell ref="W34:AE34"/>
    <mergeCell ref="AK34:AO34"/>
  </mergeCells>
  <dataValidations count="2">
    <dataValidation type="list" allowBlank="1" showInputMessage="1" showErrorMessage="1" error="Povolené sú hodnoty základná, znížená, nulová." sqref="AU128:AU132">
      <formula1>"základná, znížená, nulová"</formula1>
    </dataValidation>
    <dataValidation type="list" allowBlank="1" showInputMessage="1" showErrorMessage="1" error="Povolené sú hodnoty stavebná časť, technologická časť, investičná časť." sqref="AT128:AT132">
      <formula1>"stavebná časť, technologická časť, investičná časť"</formula1>
    </dataValidation>
  </dataValidations>
  <hyperlinks>
    <hyperlink ref="A97" location="'SO 01.1 - Výtlačné potrub...'!C2" display="/"/>
    <hyperlink ref="A98" location="'SO 01.2 - Výtlačné potrub...'!C2" display="/"/>
    <hyperlink ref="A100" location="'SO 02.1 - Čerpacia stanic...'!C2" display="/"/>
    <hyperlink ref="A101" location="'SO 02.2 - Čerpacia stanic...'!C2" display="/"/>
    <hyperlink ref="A103" location="'SO 03.1 - Elektrická príp...'!C2" display="/"/>
    <hyperlink ref="A104" location="'SO 03.2 - Elektrická príp...'!C2" display="/"/>
    <hyperlink ref="A106" location="'SO 04.1 - Gravitačná kana...'!C2" display="/"/>
    <hyperlink ref="A108" location="'PS 01.1 - Technologické v...'!C2" display="/"/>
    <hyperlink ref="A109" location="'PS 01.2 - Technologické v...'!C2" display="/"/>
    <hyperlink ref="A111" location="'SO 01 - Kanalizačná sieť'!C2" display="/"/>
    <hyperlink ref="A112" location="'SO 02 - Domové kanalizačn...'!C2" display="/"/>
    <hyperlink ref="A114" location="'SO 03.1 - Čerpacia stanic...'!C2" display="/"/>
    <hyperlink ref="A115" location="'SO 03.2 - Čerpacia stanic...'!C2" display="/"/>
    <hyperlink ref="A116" location="'SO 03.3 - Čerpacia stanic...'!C2" display="/"/>
    <hyperlink ref="A117" location="'SO 03.4 - Čerpacia stanic...'!C2" display="/"/>
    <hyperlink ref="A118" location="'SO 03.5 - Čerpacia stanic...'!C2" display="/"/>
    <hyperlink ref="A120" location="'SO 04.1 - Elektricka_prip...'!C2" display="/"/>
    <hyperlink ref="A121" location="'SO 04.2 - Elektricka_prip...'!C2" display="/"/>
    <hyperlink ref="A122" location="'SO 04.3 - Elektricka_prip...'!C2" display="/"/>
    <hyperlink ref="A123" location="'SO 04.4 - Elektricka_prip...'!C2" display="/"/>
    <hyperlink ref="A124" location="'SO 04.5 - Elektricka_prip...'!C2" display="/"/>
    <hyperlink ref="A125" location="'VP 01 - Všeobecné položky'!C2" display="/"/>
    <hyperlink ref="A126" location="'AK 01 - Adaptácia na zme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2:BM26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130</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1556</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30" customHeight="1">
      <c r="A13" s="31"/>
      <c r="B13" s="32"/>
      <c r="C13" s="31"/>
      <c r="D13" s="31"/>
      <c r="E13" s="239" t="s">
        <v>2135</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J116</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ROUND((SUM(BE116:BE123) + SUM(BE147:BE261)),  2)</f>
        <v>0</v>
      </c>
      <c r="G39" s="118"/>
      <c r="H39" s="118"/>
      <c r="I39" s="119">
        <v>0.23</v>
      </c>
      <c r="J39" s="117">
        <f>ROUND(((SUM(BE116:BE123) + SUM(BE147:BE261))*I39),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ROUND((SUM(BF116:BF123) + SUM(BF147:BF261)),  2)</f>
        <v>0</v>
      </c>
      <c r="G40" s="118"/>
      <c r="H40" s="118"/>
      <c r="I40" s="119">
        <v>0.23</v>
      </c>
      <c r="J40" s="117">
        <f>ROUND(((SUM(BF116:BF123) + SUM(BF147:BF261))*I40),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ROUND((SUM(BG116:BG123) + SUM(BG147:BG261)),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ROUND((SUM(BH116:BH123) + SUM(BH147:BH261)),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ROUND((SUM(BI116:BI123) + SUM(BI147:BI261)),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1556</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30" customHeight="1">
      <c r="A91" s="31"/>
      <c r="B91" s="32"/>
      <c r="C91" s="31"/>
      <c r="D91" s="31"/>
      <c r="E91" s="239" t="str">
        <f>E13</f>
        <v xml:space="preserve">PS 01.2 - Technologické vybavenie, Elektrotecnická časť a Telemetria ČS1 </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J147</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J148</f>
        <v>0</v>
      </c>
      <c r="L101" s="132"/>
    </row>
    <row r="102" spans="1:47" s="10" customFormat="1" ht="19.899999999999999" customHeight="1">
      <c r="B102" s="136"/>
      <c r="D102" s="137" t="s">
        <v>203</v>
      </c>
      <c r="E102" s="138"/>
      <c r="F102" s="138"/>
      <c r="G102" s="138"/>
      <c r="H102" s="138"/>
      <c r="I102" s="138"/>
      <c r="J102" s="139">
        <f>J149</f>
        <v>0</v>
      </c>
      <c r="L102" s="136"/>
    </row>
    <row r="103" spans="1:47" s="10" customFormat="1" ht="19.899999999999999" customHeight="1">
      <c r="B103" s="136"/>
      <c r="D103" s="137" t="s">
        <v>204</v>
      </c>
      <c r="E103" s="138"/>
      <c r="F103" s="138"/>
      <c r="G103" s="138"/>
      <c r="H103" s="138"/>
      <c r="I103" s="138"/>
      <c r="J103" s="139">
        <f>J154</f>
        <v>0</v>
      </c>
      <c r="L103" s="136"/>
    </row>
    <row r="104" spans="1:47" s="9" customFormat="1" ht="24.95" customHeight="1">
      <c r="B104" s="132"/>
      <c r="D104" s="133" t="s">
        <v>205</v>
      </c>
      <c r="E104" s="134"/>
      <c r="F104" s="134"/>
      <c r="G104" s="134"/>
      <c r="H104" s="134"/>
      <c r="I104" s="134"/>
      <c r="J104" s="135">
        <f>J157</f>
        <v>0</v>
      </c>
      <c r="L104" s="132"/>
    </row>
    <row r="105" spans="1:47" s="10" customFormat="1" ht="19.899999999999999" customHeight="1">
      <c r="B105" s="136"/>
      <c r="D105" s="137" t="s">
        <v>2136</v>
      </c>
      <c r="E105" s="138"/>
      <c r="F105" s="138"/>
      <c r="G105" s="138"/>
      <c r="H105" s="138"/>
      <c r="I105" s="138"/>
      <c r="J105" s="139">
        <f>J158</f>
        <v>0</v>
      </c>
      <c r="L105" s="136"/>
    </row>
    <row r="106" spans="1:47" s="9" customFormat="1" ht="24.95" customHeight="1">
      <c r="B106" s="132"/>
      <c r="D106" s="133" t="s">
        <v>207</v>
      </c>
      <c r="E106" s="134"/>
      <c r="F106" s="134"/>
      <c r="G106" s="134"/>
      <c r="H106" s="134"/>
      <c r="I106" s="134"/>
      <c r="J106" s="135">
        <f>J188</f>
        <v>0</v>
      </c>
      <c r="L106" s="132"/>
    </row>
    <row r="107" spans="1:47" s="10" customFormat="1" ht="19.899999999999999" customHeight="1">
      <c r="B107" s="136"/>
      <c r="D107" s="137" t="s">
        <v>2137</v>
      </c>
      <c r="E107" s="138"/>
      <c r="F107" s="138"/>
      <c r="G107" s="138"/>
      <c r="H107" s="138"/>
      <c r="I107" s="138"/>
      <c r="J107" s="139">
        <f>J189</f>
        <v>0</v>
      </c>
      <c r="L107" s="136"/>
    </row>
    <row r="108" spans="1:47" s="10" customFormat="1" ht="19.899999999999999" customHeight="1">
      <c r="B108" s="136"/>
      <c r="D108" s="137" t="s">
        <v>2138</v>
      </c>
      <c r="E108" s="138"/>
      <c r="F108" s="138"/>
      <c r="G108" s="138"/>
      <c r="H108" s="138"/>
      <c r="I108" s="138"/>
      <c r="J108" s="139">
        <f>J230</f>
        <v>0</v>
      </c>
      <c r="L108" s="136"/>
    </row>
    <row r="109" spans="1:47" s="10" customFormat="1" ht="19.899999999999999" customHeight="1">
      <c r="B109" s="136"/>
      <c r="D109" s="137" t="s">
        <v>1562</v>
      </c>
      <c r="E109" s="138"/>
      <c r="F109" s="138"/>
      <c r="G109" s="138"/>
      <c r="H109" s="138"/>
      <c r="I109" s="138"/>
      <c r="J109" s="139">
        <f>J233</f>
        <v>0</v>
      </c>
      <c r="L109" s="136"/>
    </row>
    <row r="110" spans="1:47" s="10" customFormat="1" ht="19.899999999999999" customHeight="1">
      <c r="B110" s="136"/>
      <c r="D110" s="137" t="s">
        <v>1560</v>
      </c>
      <c r="E110" s="138"/>
      <c r="F110" s="138"/>
      <c r="G110" s="138"/>
      <c r="H110" s="138"/>
      <c r="I110" s="138"/>
      <c r="J110" s="139">
        <f>J239</f>
        <v>0</v>
      </c>
      <c r="L110" s="136"/>
    </row>
    <row r="111" spans="1:47" s="10" customFormat="1" ht="19.899999999999999" customHeight="1">
      <c r="B111" s="136"/>
      <c r="D111" s="137" t="s">
        <v>2139</v>
      </c>
      <c r="E111" s="138"/>
      <c r="F111" s="138"/>
      <c r="G111" s="138"/>
      <c r="H111" s="138"/>
      <c r="I111" s="138"/>
      <c r="J111" s="139">
        <f>J250</f>
        <v>0</v>
      </c>
      <c r="L111" s="136"/>
    </row>
    <row r="112" spans="1:47" s="9" customFormat="1" ht="24.95" customHeight="1">
      <c r="B112" s="132"/>
      <c r="D112" s="133" t="s">
        <v>1564</v>
      </c>
      <c r="E112" s="134"/>
      <c r="F112" s="134"/>
      <c r="G112" s="134"/>
      <c r="H112" s="134"/>
      <c r="I112" s="134"/>
      <c r="J112" s="135">
        <f>J258</f>
        <v>0</v>
      </c>
      <c r="L112" s="132"/>
    </row>
    <row r="113" spans="1:65" s="9" customFormat="1" ht="24.95" customHeight="1">
      <c r="B113" s="132"/>
      <c r="D113" s="133" t="s">
        <v>1565</v>
      </c>
      <c r="E113" s="134"/>
      <c r="F113" s="134"/>
      <c r="G113" s="134"/>
      <c r="H113" s="134"/>
      <c r="I113" s="134"/>
      <c r="J113" s="135">
        <f>J260</f>
        <v>0</v>
      </c>
      <c r="L113" s="132"/>
    </row>
    <row r="114" spans="1:65" s="2" customFormat="1" ht="21.75" customHeight="1">
      <c r="A114" s="31"/>
      <c r="B114" s="32"/>
      <c r="C114" s="31"/>
      <c r="D114" s="31"/>
      <c r="E114" s="31"/>
      <c r="F114" s="31"/>
      <c r="G114" s="31"/>
      <c r="H114" s="31"/>
      <c r="I114" s="31"/>
      <c r="J114" s="31"/>
      <c r="K114" s="31"/>
      <c r="L114" s="44"/>
      <c r="S114" s="31"/>
      <c r="T114" s="31"/>
      <c r="U114" s="31"/>
      <c r="V114" s="31"/>
      <c r="W114" s="31"/>
      <c r="X114" s="31"/>
      <c r="Y114" s="31"/>
      <c r="Z114" s="31"/>
      <c r="AA114" s="31"/>
      <c r="AB114" s="31"/>
      <c r="AC114" s="31"/>
      <c r="AD114" s="31"/>
      <c r="AE114" s="31"/>
    </row>
    <row r="115" spans="1:65" s="2" customFormat="1" ht="6.95" customHeight="1">
      <c r="A115" s="31"/>
      <c r="B115" s="32"/>
      <c r="C115" s="31"/>
      <c r="D115" s="31"/>
      <c r="E115" s="31"/>
      <c r="F115" s="31"/>
      <c r="G115" s="31"/>
      <c r="H115" s="31"/>
      <c r="I115" s="31"/>
      <c r="J115" s="31"/>
      <c r="K115" s="31"/>
      <c r="L115" s="44"/>
      <c r="S115" s="31"/>
      <c r="T115" s="31"/>
      <c r="U115" s="31"/>
      <c r="V115" s="31"/>
      <c r="W115" s="31"/>
      <c r="X115" s="31"/>
      <c r="Y115" s="31"/>
      <c r="Z115" s="31"/>
      <c r="AA115" s="31"/>
      <c r="AB115" s="31"/>
      <c r="AC115" s="31"/>
      <c r="AD115" s="31"/>
      <c r="AE115" s="31"/>
    </row>
    <row r="116" spans="1:65" s="2" customFormat="1" ht="29.25" customHeight="1">
      <c r="A116" s="31"/>
      <c r="B116" s="32"/>
      <c r="C116" s="131" t="s">
        <v>209</v>
      </c>
      <c r="D116" s="31"/>
      <c r="E116" s="31"/>
      <c r="F116" s="31"/>
      <c r="G116" s="31"/>
      <c r="H116" s="31"/>
      <c r="I116" s="31"/>
      <c r="J116" s="140">
        <f>ROUND(J117 + J118 + J119 + J120 + J121 + J122,2)</f>
        <v>0</v>
      </c>
      <c r="K116" s="31"/>
      <c r="L116" s="44"/>
      <c r="N116" s="141" t="s">
        <v>41</v>
      </c>
      <c r="S116" s="31"/>
      <c r="T116" s="31"/>
      <c r="U116" s="31"/>
      <c r="V116" s="31"/>
      <c r="W116" s="31"/>
      <c r="X116" s="31"/>
      <c r="Y116" s="31"/>
      <c r="Z116" s="31"/>
      <c r="AA116" s="31"/>
      <c r="AB116" s="31"/>
      <c r="AC116" s="31"/>
      <c r="AD116" s="31"/>
      <c r="AE116" s="31"/>
    </row>
    <row r="117" spans="1:65" s="2" customFormat="1" ht="18" customHeight="1">
      <c r="A117" s="31"/>
      <c r="B117" s="142"/>
      <c r="C117" s="143"/>
      <c r="D117" s="257" t="s">
        <v>210</v>
      </c>
      <c r="E117" s="263"/>
      <c r="F117" s="263"/>
      <c r="G117" s="143"/>
      <c r="H117" s="143"/>
      <c r="I117" s="143"/>
      <c r="J117" s="101">
        <v>0</v>
      </c>
      <c r="K117" s="143"/>
      <c r="L117" s="145"/>
      <c r="M117" s="146"/>
      <c r="N117" s="147" t="s">
        <v>43</v>
      </c>
      <c r="O117" s="146"/>
      <c r="P117" s="146"/>
      <c r="Q117" s="146"/>
      <c r="R117" s="146"/>
      <c r="S117" s="143"/>
      <c r="T117" s="143"/>
      <c r="U117" s="143"/>
      <c r="V117" s="143"/>
      <c r="W117" s="143"/>
      <c r="X117" s="143"/>
      <c r="Y117" s="143"/>
      <c r="Z117" s="143"/>
      <c r="AA117" s="143"/>
      <c r="AB117" s="143"/>
      <c r="AC117" s="143"/>
      <c r="AD117" s="143"/>
      <c r="AE117" s="143"/>
      <c r="AF117" s="146"/>
      <c r="AG117" s="146"/>
      <c r="AH117" s="146"/>
      <c r="AI117" s="146"/>
      <c r="AJ117" s="146"/>
      <c r="AK117" s="146"/>
      <c r="AL117" s="146"/>
      <c r="AM117" s="146"/>
      <c r="AN117" s="146"/>
      <c r="AO117" s="146"/>
      <c r="AP117" s="146"/>
      <c r="AQ117" s="146"/>
      <c r="AR117" s="146"/>
      <c r="AS117" s="146"/>
      <c r="AT117" s="146"/>
      <c r="AU117" s="146"/>
      <c r="AV117" s="146"/>
      <c r="AW117" s="146"/>
      <c r="AX117" s="146"/>
      <c r="AY117" s="148" t="s">
        <v>211</v>
      </c>
      <c r="AZ117" s="146"/>
      <c r="BA117" s="146"/>
      <c r="BB117" s="146"/>
      <c r="BC117" s="146"/>
      <c r="BD117" s="146"/>
      <c r="BE117" s="149">
        <f t="shared" ref="BE117:BE122" si="0">IF(N117="základná",J117,0)</f>
        <v>0</v>
      </c>
      <c r="BF117" s="149">
        <f t="shared" ref="BF117:BF122" si="1">IF(N117="znížená",J117,0)</f>
        <v>0</v>
      </c>
      <c r="BG117" s="149">
        <f t="shared" ref="BG117:BG122" si="2">IF(N117="zákl. prenesená",J117,0)</f>
        <v>0</v>
      </c>
      <c r="BH117" s="149">
        <f t="shared" ref="BH117:BH122" si="3">IF(N117="zníž. prenesená",J117,0)</f>
        <v>0</v>
      </c>
      <c r="BI117" s="149">
        <f t="shared" ref="BI117:BI122" si="4">IF(N117="nulová",J117,0)</f>
        <v>0</v>
      </c>
      <c r="BJ117" s="148" t="s">
        <v>88</v>
      </c>
      <c r="BK117" s="146"/>
      <c r="BL117" s="146"/>
      <c r="BM117" s="146"/>
    </row>
    <row r="118" spans="1:65" s="2" customFormat="1" ht="18" customHeight="1">
      <c r="A118" s="31"/>
      <c r="B118" s="142"/>
      <c r="C118" s="143"/>
      <c r="D118" s="257" t="s">
        <v>212</v>
      </c>
      <c r="E118" s="263"/>
      <c r="F118" s="263"/>
      <c r="G118" s="143"/>
      <c r="H118" s="143"/>
      <c r="I118" s="143"/>
      <c r="J118" s="101">
        <v>0</v>
      </c>
      <c r="K118" s="143"/>
      <c r="L118" s="145"/>
      <c r="M118" s="146"/>
      <c r="N118" s="147" t="s">
        <v>43</v>
      </c>
      <c r="O118" s="146"/>
      <c r="P118" s="146"/>
      <c r="Q118" s="146"/>
      <c r="R118" s="146"/>
      <c r="S118" s="143"/>
      <c r="T118" s="143"/>
      <c r="U118" s="143"/>
      <c r="V118" s="143"/>
      <c r="W118" s="143"/>
      <c r="X118" s="143"/>
      <c r="Y118" s="143"/>
      <c r="Z118" s="143"/>
      <c r="AA118" s="143"/>
      <c r="AB118" s="143"/>
      <c r="AC118" s="143"/>
      <c r="AD118" s="143"/>
      <c r="AE118" s="143"/>
      <c r="AF118" s="146"/>
      <c r="AG118" s="146"/>
      <c r="AH118" s="146"/>
      <c r="AI118" s="146"/>
      <c r="AJ118" s="146"/>
      <c r="AK118" s="146"/>
      <c r="AL118" s="146"/>
      <c r="AM118" s="146"/>
      <c r="AN118" s="146"/>
      <c r="AO118" s="146"/>
      <c r="AP118" s="146"/>
      <c r="AQ118" s="146"/>
      <c r="AR118" s="146"/>
      <c r="AS118" s="146"/>
      <c r="AT118" s="146"/>
      <c r="AU118" s="146"/>
      <c r="AV118" s="146"/>
      <c r="AW118" s="146"/>
      <c r="AX118" s="146"/>
      <c r="AY118" s="148" t="s">
        <v>211</v>
      </c>
      <c r="AZ118" s="146"/>
      <c r="BA118" s="146"/>
      <c r="BB118" s="146"/>
      <c r="BC118" s="146"/>
      <c r="BD118" s="146"/>
      <c r="BE118" s="149">
        <f t="shared" si="0"/>
        <v>0</v>
      </c>
      <c r="BF118" s="149">
        <f t="shared" si="1"/>
        <v>0</v>
      </c>
      <c r="BG118" s="149">
        <f t="shared" si="2"/>
        <v>0</v>
      </c>
      <c r="BH118" s="149">
        <f t="shared" si="3"/>
        <v>0</v>
      </c>
      <c r="BI118" s="149">
        <f t="shared" si="4"/>
        <v>0</v>
      </c>
      <c r="BJ118" s="148" t="s">
        <v>88</v>
      </c>
      <c r="BK118" s="146"/>
      <c r="BL118" s="146"/>
      <c r="BM118" s="146"/>
    </row>
    <row r="119" spans="1:65" s="2" customFormat="1" ht="18" customHeight="1">
      <c r="A119" s="31"/>
      <c r="B119" s="142"/>
      <c r="C119" s="143"/>
      <c r="D119" s="257" t="s">
        <v>213</v>
      </c>
      <c r="E119" s="263"/>
      <c r="F119" s="263"/>
      <c r="G119" s="143"/>
      <c r="H119" s="143"/>
      <c r="I119" s="143"/>
      <c r="J119" s="101">
        <v>0</v>
      </c>
      <c r="K119" s="143"/>
      <c r="L119" s="145"/>
      <c r="M119" s="146"/>
      <c r="N119" s="147" t="s">
        <v>43</v>
      </c>
      <c r="O119" s="146"/>
      <c r="P119" s="146"/>
      <c r="Q119" s="146"/>
      <c r="R119" s="146"/>
      <c r="S119" s="143"/>
      <c r="T119" s="143"/>
      <c r="U119" s="143"/>
      <c r="V119" s="143"/>
      <c r="W119" s="143"/>
      <c r="X119" s="143"/>
      <c r="Y119" s="143"/>
      <c r="Z119" s="143"/>
      <c r="AA119" s="143"/>
      <c r="AB119" s="143"/>
      <c r="AC119" s="143"/>
      <c r="AD119" s="143"/>
      <c r="AE119" s="143"/>
      <c r="AF119" s="146"/>
      <c r="AG119" s="146"/>
      <c r="AH119" s="146"/>
      <c r="AI119" s="146"/>
      <c r="AJ119" s="146"/>
      <c r="AK119" s="146"/>
      <c r="AL119" s="146"/>
      <c r="AM119" s="146"/>
      <c r="AN119" s="146"/>
      <c r="AO119" s="146"/>
      <c r="AP119" s="146"/>
      <c r="AQ119" s="146"/>
      <c r="AR119" s="146"/>
      <c r="AS119" s="146"/>
      <c r="AT119" s="146"/>
      <c r="AU119" s="146"/>
      <c r="AV119" s="146"/>
      <c r="AW119" s="146"/>
      <c r="AX119" s="146"/>
      <c r="AY119" s="148" t="s">
        <v>211</v>
      </c>
      <c r="AZ119" s="146"/>
      <c r="BA119" s="146"/>
      <c r="BB119" s="146"/>
      <c r="BC119" s="146"/>
      <c r="BD119" s="146"/>
      <c r="BE119" s="149">
        <f t="shared" si="0"/>
        <v>0</v>
      </c>
      <c r="BF119" s="149">
        <f t="shared" si="1"/>
        <v>0</v>
      </c>
      <c r="BG119" s="149">
        <f t="shared" si="2"/>
        <v>0</v>
      </c>
      <c r="BH119" s="149">
        <f t="shared" si="3"/>
        <v>0</v>
      </c>
      <c r="BI119" s="149">
        <f t="shared" si="4"/>
        <v>0</v>
      </c>
      <c r="BJ119" s="148" t="s">
        <v>88</v>
      </c>
      <c r="BK119" s="146"/>
      <c r="BL119" s="146"/>
      <c r="BM119" s="146"/>
    </row>
    <row r="120" spans="1:65" s="2" customFormat="1" ht="18" customHeight="1">
      <c r="A120" s="31"/>
      <c r="B120" s="142"/>
      <c r="C120" s="143"/>
      <c r="D120" s="257" t="s">
        <v>214</v>
      </c>
      <c r="E120" s="263"/>
      <c r="F120" s="263"/>
      <c r="G120" s="143"/>
      <c r="H120" s="143"/>
      <c r="I120" s="143"/>
      <c r="J120" s="101">
        <v>0</v>
      </c>
      <c r="K120" s="143"/>
      <c r="L120" s="145"/>
      <c r="M120" s="146"/>
      <c r="N120" s="147" t="s">
        <v>43</v>
      </c>
      <c r="O120" s="146"/>
      <c r="P120" s="146"/>
      <c r="Q120" s="146"/>
      <c r="R120" s="146"/>
      <c r="S120" s="143"/>
      <c r="T120" s="143"/>
      <c r="U120" s="143"/>
      <c r="V120" s="143"/>
      <c r="W120" s="143"/>
      <c r="X120" s="143"/>
      <c r="Y120" s="143"/>
      <c r="Z120" s="143"/>
      <c r="AA120" s="143"/>
      <c r="AB120" s="143"/>
      <c r="AC120" s="143"/>
      <c r="AD120" s="143"/>
      <c r="AE120" s="143"/>
      <c r="AF120" s="146"/>
      <c r="AG120" s="146"/>
      <c r="AH120" s="146"/>
      <c r="AI120" s="146"/>
      <c r="AJ120" s="146"/>
      <c r="AK120" s="146"/>
      <c r="AL120" s="146"/>
      <c r="AM120" s="146"/>
      <c r="AN120" s="146"/>
      <c r="AO120" s="146"/>
      <c r="AP120" s="146"/>
      <c r="AQ120" s="146"/>
      <c r="AR120" s="146"/>
      <c r="AS120" s="146"/>
      <c r="AT120" s="146"/>
      <c r="AU120" s="146"/>
      <c r="AV120" s="146"/>
      <c r="AW120" s="146"/>
      <c r="AX120" s="146"/>
      <c r="AY120" s="148" t="s">
        <v>211</v>
      </c>
      <c r="AZ120" s="146"/>
      <c r="BA120" s="146"/>
      <c r="BB120" s="146"/>
      <c r="BC120" s="146"/>
      <c r="BD120" s="146"/>
      <c r="BE120" s="149">
        <f t="shared" si="0"/>
        <v>0</v>
      </c>
      <c r="BF120" s="149">
        <f t="shared" si="1"/>
        <v>0</v>
      </c>
      <c r="BG120" s="149">
        <f t="shared" si="2"/>
        <v>0</v>
      </c>
      <c r="BH120" s="149">
        <f t="shared" si="3"/>
        <v>0</v>
      </c>
      <c r="BI120" s="149">
        <f t="shared" si="4"/>
        <v>0</v>
      </c>
      <c r="BJ120" s="148" t="s">
        <v>88</v>
      </c>
      <c r="BK120" s="146"/>
      <c r="BL120" s="146"/>
      <c r="BM120" s="146"/>
    </row>
    <row r="121" spans="1:65" s="2" customFormat="1" ht="18" customHeight="1">
      <c r="A121" s="31"/>
      <c r="B121" s="142"/>
      <c r="C121" s="143"/>
      <c r="D121" s="257" t="s">
        <v>215</v>
      </c>
      <c r="E121" s="263"/>
      <c r="F121" s="263"/>
      <c r="G121" s="143"/>
      <c r="H121" s="143"/>
      <c r="I121" s="143"/>
      <c r="J121" s="101">
        <v>0</v>
      </c>
      <c r="K121" s="143"/>
      <c r="L121" s="145"/>
      <c r="M121" s="146"/>
      <c r="N121" s="147" t="s">
        <v>43</v>
      </c>
      <c r="O121" s="146"/>
      <c r="P121" s="146"/>
      <c r="Q121" s="146"/>
      <c r="R121" s="146"/>
      <c r="S121" s="143"/>
      <c r="T121" s="143"/>
      <c r="U121" s="143"/>
      <c r="V121" s="143"/>
      <c r="W121" s="143"/>
      <c r="X121" s="143"/>
      <c r="Y121" s="143"/>
      <c r="Z121" s="143"/>
      <c r="AA121" s="143"/>
      <c r="AB121" s="143"/>
      <c r="AC121" s="143"/>
      <c r="AD121" s="143"/>
      <c r="AE121" s="143"/>
      <c r="AF121" s="146"/>
      <c r="AG121" s="146"/>
      <c r="AH121" s="146"/>
      <c r="AI121" s="146"/>
      <c r="AJ121" s="146"/>
      <c r="AK121" s="146"/>
      <c r="AL121" s="146"/>
      <c r="AM121" s="146"/>
      <c r="AN121" s="146"/>
      <c r="AO121" s="146"/>
      <c r="AP121" s="146"/>
      <c r="AQ121" s="146"/>
      <c r="AR121" s="146"/>
      <c r="AS121" s="146"/>
      <c r="AT121" s="146"/>
      <c r="AU121" s="146"/>
      <c r="AV121" s="146"/>
      <c r="AW121" s="146"/>
      <c r="AX121" s="146"/>
      <c r="AY121" s="148" t="s">
        <v>211</v>
      </c>
      <c r="AZ121" s="146"/>
      <c r="BA121" s="146"/>
      <c r="BB121" s="146"/>
      <c r="BC121" s="146"/>
      <c r="BD121" s="146"/>
      <c r="BE121" s="149">
        <f t="shared" si="0"/>
        <v>0</v>
      </c>
      <c r="BF121" s="149">
        <f t="shared" si="1"/>
        <v>0</v>
      </c>
      <c r="BG121" s="149">
        <f t="shared" si="2"/>
        <v>0</v>
      </c>
      <c r="BH121" s="149">
        <f t="shared" si="3"/>
        <v>0</v>
      </c>
      <c r="BI121" s="149">
        <f t="shared" si="4"/>
        <v>0</v>
      </c>
      <c r="BJ121" s="148" t="s">
        <v>88</v>
      </c>
      <c r="BK121" s="146"/>
      <c r="BL121" s="146"/>
      <c r="BM121" s="146"/>
    </row>
    <row r="122" spans="1:65" s="2" customFormat="1" ht="18" customHeight="1">
      <c r="A122" s="31"/>
      <c r="B122" s="142"/>
      <c r="C122" s="143"/>
      <c r="D122" s="144" t="s">
        <v>216</v>
      </c>
      <c r="E122" s="143"/>
      <c r="F122" s="143"/>
      <c r="G122" s="143"/>
      <c r="H122" s="143"/>
      <c r="I122" s="143"/>
      <c r="J122" s="101">
        <f>ROUND(J34*T122,2)</f>
        <v>0</v>
      </c>
      <c r="K122" s="143"/>
      <c r="L122" s="145"/>
      <c r="M122" s="146"/>
      <c r="N122" s="147" t="s">
        <v>43</v>
      </c>
      <c r="O122" s="146"/>
      <c r="P122" s="146"/>
      <c r="Q122" s="146"/>
      <c r="R122" s="146"/>
      <c r="S122" s="143"/>
      <c r="T122" s="143"/>
      <c r="U122" s="143"/>
      <c r="V122" s="143"/>
      <c r="W122" s="143"/>
      <c r="X122" s="143"/>
      <c r="Y122" s="143"/>
      <c r="Z122" s="143"/>
      <c r="AA122" s="143"/>
      <c r="AB122" s="143"/>
      <c r="AC122" s="143"/>
      <c r="AD122" s="143"/>
      <c r="AE122" s="143"/>
      <c r="AF122" s="146"/>
      <c r="AG122" s="146"/>
      <c r="AH122" s="146"/>
      <c r="AI122" s="146"/>
      <c r="AJ122" s="146"/>
      <c r="AK122" s="146"/>
      <c r="AL122" s="146"/>
      <c r="AM122" s="146"/>
      <c r="AN122" s="146"/>
      <c r="AO122" s="146"/>
      <c r="AP122" s="146"/>
      <c r="AQ122" s="146"/>
      <c r="AR122" s="146"/>
      <c r="AS122" s="146"/>
      <c r="AT122" s="146"/>
      <c r="AU122" s="146"/>
      <c r="AV122" s="146"/>
      <c r="AW122" s="146"/>
      <c r="AX122" s="146"/>
      <c r="AY122" s="148" t="s">
        <v>217</v>
      </c>
      <c r="AZ122" s="146"/>
      <c r="BA122" s="146"/>
      <c r="BB122" s="146"/>
      <c r="BC122" s="146"/>
      <c r="BD122" s="146"/>
      <c r="BE122" s="149">
        <f t="shared" si="0"/>
        <v>0</v>
      </c>
      <c r="BF122" s="149">
        <f t="shared" si="1"/>
        <v>0</v>
      </c>
      <c r="BG122" s="149">
        <f t="shared" si="2"/>
        <v>0</v>
      </c>
      <c r="BH122" s="149">
        <f t="shared" si="3"/>
        <v>0</v>
      </c>
      <c r="BI122" s="149">
        <f t="shared" si="4"/>
        <v>0</v>
      </c>
      <c r="BJ122" s="148" t="s">
        <v>88</v>
      </c>
      <c r="BK122" s="146"/>
      <c r="BL122" s="146"/>
      <c r="BM122" s="146"/>
    </row>
    <row r="123" spans="1:65" s="2" customFormat="1" ht="11.25">
      <c r="A123" s="31"/>
      <c r="B123" s="32"/>
      <c r="C123" s="31"/>
      <c r="D123" s="31"/>
      <c r="E123" s="31"/>
      <c r="F123" s="31"/>
      <c r="G123" s="31"/>
      <c r="H123" s="31"/>
      <c r="I123" s="31"/>
      <c r="J123" s="31"/>
      <c r="K123" s="31"/>
      <c r="L123" s="44"/>
      <c r="S123" s="31"/>
      <c r="T123" s="31"/>
      <c r="U123" s="31"/>
      <c r="V123" s="31"/>
      <c r="W123" s="31"/>
      <c r="X123" s="31"/>
      <c r="Y123" s="31"/>
      <c r="Z123" s="31"/>
      <c r="AA123" s="31"/>
      <c r="AB123" s="31"/>
      <c r="AC123" s="31"/>
      <c r="AD123" s="31"/>
      <c r="AE123" s="31"/>
    </row>
    <row r="124" spans="1:65" s="2" customFormat="1" ht="29.25" customHeight="1">
      <c r="A124" s="31"/>
      <c r="B124" s="32"/>
      <c r="C124" s="108" t="s">
        <v>182</v>
      </c>
      <c r="D124" s="109"/>
      <c r="E124" s="109"/>
      <c r="F124" s="109"/>
      <c r="G124" s="109"/>
      <c r="H124" s="109"/>
      <c r="I124" s="109"/>
      <c r="J124" s="110">
        <f>ROUND(J100+J116,2)</f>
        <v>0</v>
      </c>
      <c r="K124" s="109"/>
      <c r="L124" s="44"/>
      <c r="S124" s="31"/>
      <c r="T124" s="31"/>
      <c r="U124" s="31"/>
      <c r="V124" s="31"/>
      <c r="W124" s="31"/>
      <c r="X124" s="31"/>
      <c r="Y124" s="31"/>
      <c r="Z124" s="31"/>
      <c r="AA124" s="31"/>
      <c r="AB124" s="31"/>
      <c r="AC124" s="31"/>
      <c r="AD124" s="31"/>
      <c r="AE124" s="31"/>
    </row>
    <row r="125" spans="1:65" s="2" customFormat="1" ht="6.95" customHeight="1">
      <c r="A125" s="31"/>
      <c r="B125" s="49"/>
      <c r="C125" s="50"/>
      <c r="D125" s="50"/>
      <c r="E125" s="50"/>
      <c r="F125" s="50"/>
      <c r="G125" s="50"/>
      <c r="H125" s="50"/>
      <c r="I125" s="50"/>
      <c r="J125" s="50"/>
      <c r="K125" s="50"/>
      <c r="L125" s="44"/>
      <c r="S125" s="31"/>
      <c r="T125" s="31"/>
      <c r="U125" s="31"/>
      <c r="V125" s="31"/>
      <c r="W125" s="31"/>
      <c r="X125" s="31"/>
      <c r="Y125" s="31"/>
      <c r="Z125" s="31"/>
      <c r="AA125" s="31"/>
      <c r="AB125" s="31"/>
      <c r="AC125" s="31"/>
      <c r="AD125" s="31"/>
      <c r="AE125" s="31"/>
    </row>
    <row r="129" spans="1:31" s="2" customFormat="1" ht="6.95" customHeight="1">
      <c r="A129" s="31"/>
      <c r="B129" s="51"/>
      <c r="C129" s="52"/>
      <c r="D129" s="52"/>
      <c r="E129" s="52"/>
      <c r="F129" s="52"/>
      <c r="G129" s="52"/>
      <c r="H129" s="52"/>
      <c r="I129" s="52"/>
      <c r="J129" s="52"/>
      <c r="K129" s="52"/>
      <c r="L129" s="44"/>
      <c r="S129" s="31"/>
      <c r="T129" s="31"/>
      <c r="U129" s="31"/>
      <c r="V129" s="31"/>
      <c r="W129" s="31"/>
      <c r="X129" s="31"/>
      <c r="Y129" s="31"/>
      <c r="Z129" s="31"/>
      <c r="AA129" s="31"/>
      <c r="AB129" s="31"/>
      <c r="AC129" s="31"/>
      <c r="AD129" s="31"/>
      <c r="AE129" s="31"/>
    </row>
    <row r="130" spans="1:31" s="2" customFormat="1" ht="24.95" customHeight="1">
      <c r="A130" s="31"/>
      <c r="B130" s="32"/>
      <c r="C130" s="18" t="s">
        <v>218</v>
      </c>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31" s="2" customFormat="1" ht="6.95" customHeight="1">
      <c r="A131" s="31"/>
      <c r="B131" s="32"/>
      <c r="C131" s="31"/>
      <c r="D131" s="31"/>
      <c r="E131" s="31"/>
      <c r="F131" s="31"/>
      <c r="G131" s="31"/>
      <c r="H131" s="31"/>
      <c r="I131" s="31"/>
      <c r="J131" s="31"/>
      <c r="K131" s="31"/>
      <c r="L131" s="44"/>
      <c r="S131" s="31"/>
      <c r="T131" s="31"/>
      <c r="U131" s="31"/>
      <c r="V131" s="31"/>
      <c r="W131" s="31"/>
      <c r="X131" s="31"/>
      <c r="Y131" s="31"/>
      <c r="Z131" s="31"/>
      <c r="AA131" s="31"/>
      <c r="AB131" s="31"/>
      <c r="AC131" s="31"/>
      <c r="AD131" s="31"/>
      <c r="AE131" s="31"/>
    </row>
    <row r="132" spans="1:31" s="2" customFormat="1" ht="12" customHeight="1">
      <c r="A132" s="31"/>
      <c r="B132" s="32"/>
      <c r="C132" s="24" t="s">
        <v>15</v>
      </c>
      <c r="D132" s="31"/>
      <c r="E132" s="31"/>
      <c r="F132" s="31"/>
      <c r="G132" s="31"/>
      <c r="H132" s="31"/>
      <c r="I132" s="31"/>
      <c r="J132" s="31"/>
      <c r="K132" s="31"/>
      <c r="L132" s="44"/>
      <c r="S132" s="31"/>
      <c r="T132" s="31"/>
      <c r="U132" s="31"/>
      <c r="V132" s="31"/>
      <c r="W132" s="31"/>
      <c r="X132" s="31"/>
      <c r="Y132" s="31"/>
      <c r="Z132" s="31"/>
      <c r="AA132" s="31"/>
      <c r="AB132" s="31"/>
      <c r="AC132" s="31"/>
      <c r="AD132" s="31"/>
      <c r="AE132" s="31"/>
    </row>
    <row r="133" spans="1:31" s="2" customFormat="1" ht="16.5" customHeight="1">
      <c r="A133" s="31"/>
      <c r="B133" s="32"/>
      <c r="C133" s="31"/>
      <c r="D133" s="31"/>
      <c r="E133" s="258" t="str">
        <f>E7</f>
        <v>Kanalizácia a ČOV Nacina Ves</v>
      </c>
      <c r="F133" s="259"/>
      <c r="G133" s="259"/>
      <c r="H133" s="259"/>
      <c r="I133" s="31"/>
      <c r="J133" s="31"/>
      <c r="K133" s="31"/>
      <c r="L133" s="44"/>
      <c r="S133" s="31"/>
      <c r="T133" s="31"/>
      <c r="U133" s="31"/>
      <c r="V133" s="31"/>
      <c r="W133" s="31"/>
      <c r="X133" s="31"/>
      <c r="Y133" s="31"/>
      <c r="Z133" s="31"/>
      <c r="AA133" s="31"/>
      <c r="AB133" s="31"/>
      <c r="AC133" s="31"/>
      <c r="AD133" s="31"/>
      <c r="AE133" s="31"/>
    </row>
    <row r="134" spans="1:31" s="1" customFormat="1" ht="12" customHeight="1">
      <c r="B134" s="17"/>
      <c r="C134" s="24" t="s">
        <v>184</v>
      </c>
      <c r="L134" s="17"/>
    </row>
    <row r="135" spans="1:31" s="1" customFormat="1" ht="16.5" customHeight="1">
      <c r="B135" s="17"/>
      <c r="E135" s="258" t="s">
        <v>185</v>
      </c>
      <c r="F135" s="210"/>
      <c r="G135" s="210"/>
      <c r="H135" s="210"/>
      <c r="L135" s="17"/>
    </row>
    <row r="136" spans="1:31" s="1" customFormat="1" ht="12" customHeight="1">
      <c r="B136" s="17"/>
      <c r="C136" s="24" t="s">
        <v>186</v>
      </c>
      <c r="L136" s="17"/>
    </row>
    <row r="137" spans="1:31" s="2" customFormat="1" ht="16.5" customHeight="1">
      <c r="A137" s="31"/>
      <c r="B137" s="32"/>
      <c r="C137" s="31"/>
      <c r="D137" s="31"/>
      <c r="E137" s="260" t="s">
        <v>1556</v>
      </c>
      <c r="F137" s="261"/>
      <c r="G137" s="261"/>
      <c r="H137" s="261"/>
      <c r="I137" s="31"/>
      <c r="J137" s="31"/>
      <c r="K137" s="31"/>
      <c r="L137" s="44"/>
      <c r="S137" s="31"/>
      <c r="T137" s="31"/>
      <c r="U137" s="31"/>
      <c r="V137" s="31"/>
      <c r="W137" s="31"/>
      <c r="X137" s="31"/>
      <c r="Y137" s="31"/>
      <c r="Z137" s="31"/>
      <c r="AA137" s="31"/>
      <c r="AB137" s="31"/>
      <c r="AC137" s="31"/>
      <c r="AD137" s="31"/>
      <c r="AE137" s="31"/>
    </row>
    <row r="138" spans="1:31" s="2" customFormat="1" ht="12" customHeight="1">
      <c r="A138" s="31"/>
      <c r="B138" s="32"/>
      <c r="C138" s="24" t="s">
        <v>188</v>
      </c>
      <c r="D138" s="31"/>
      <c r="E138" s="31"/>
      <c r="F138" s="31"/>
      <c r="G138" s="31"/>
      <c r="H138" s="31"/>
      <c r="I138" s="31"/>
      <c r="J138" s="31"/>
      <c r="K138" s="31"/>
      <c r="L138" s="44"/>
      <c r="S138" s="31"/>
      <c r="T138" s="31"/>
      <c r="U138" s="31"/>
      <c r="V138" s="31"/>
      <c r="W138" s="31"/>
      <c r="X138" s="31"/>
      <c r="Y138" s="31"/>
      <c r="Z138" s="31"/>
      <c r="AA138" s="31"/>
      <c r="AB138" s="31"/>
      <c r="AC138" s="31"/>
      <c r="AD138" s="31"/>
      <c r="AE138" s="31"/>
    </row>
    <row r="139" spans="1:31" s="2" customFormat="1" ht="30" customHeight="1">
      <c r="A139" s="31"/>
      <c r="B139" s="32"/>
      <c r="C139" s="31"/>
      <c r="D139" s="31"/>
      <c r="E139" s="239" t="str">
        <f>E13</f>
        <v xml:space="preserve">PS 01.2 - Technologické vybavenie, Elektrotecnická časť a Telemetria ČS1 </v>
      </c>
      <c r="F139" s="261"/>
      <c r="G139" s="261"/>
      <c r="H139" s="261"/>
      <c r="I139" s="31"/>
      <c r="J139" s="31"/>
      <c r="K139" s="31"/>
      <c r="L139" s="44"/>
      <c r="S139" s="31"/>
      <c r="T139" s="31"/>
      <c r="U139" s="31"/>
      <c r="V139" s="31"/>
      <c r="W139" s="31"/>
      <c r="X139" s="31"/>
      <c r="Y139" s="31"/>
      <c r="Z139" s="31"/>
      <c r="AA139" s="31"/>
      <c r="AB139" s="31"/>
      <c r="AC139" s="31"/>
      <c r="AD139" s="31"/>
      <c r="AE139" s="31"/>
    </row>
    <row r="140" spans="1:31" s="2" customFormat="1" ht="6.95" customHeight="1">
      <c r="A140" s="31"/>
      <c r="B140" s="32"/>
      <c r="C140" s="31"/>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31" s="2" customFormat="1" ht="12" customHeight="1">
      <c r="A141" s="31"/>
      <c r="B141" s="32"/>
      <c r="C141" s="24" t="s">
        <v>19</v>
      </c>
      <c r="D141" s="31"/>
      <c r="E141" s="31"/>
      <c r="F141" s="22" t="str">
        <f>F16</f>
        <v>Nacina Ves</v>
      </c>
      <c r="G141" s="31"/>
      <c r="H141" s="31"/>
      <c r="I141" s="24" t="s">
        <v>21</v>
      </c>
      <c r="J141" s="57" t="str">
        <f>IF(J16="","",J16)</f>
        <v>7. 4. 2025</v>
      </c>
      <c r="K141" s="31"/>
      <c r="L141" s="44"/>
      <c r="S141" s="31"/>
      <c r="T141" s="31"/>
      <c r="U141" s="31"/>
      <c r="V141" s="31"/>
      <c r="W141" s="31"/>
      <c r="X141" s="31"/>
      <c r="Y141" s="31"/>
      <c r="Z141" s="31"/>
      <c r="AA141" s="31"/>
      <c r="AB141" s="31"/>
      <c r="AC141" s="31"/>
      <c r="AD141" s="31"/>
      <c r="AE141" s="31"/>
    </row>
    <row r="142" spans="1:31" s="2" customFormat="1" ht="6.95" customHeight="1">
      <c r="A142" s="31"/>
      <c r="B142" s="32"/>
      <c r="C142" s="31"/>
      <c r="D142" s="31"/>
      <c r="E142" s="31"/>
      <c r="F142" s="31"/>
      <c r="G142" s="31"/>
      <c r="H142" s="31"/>
      <c r="I142" s="31"/>
      <c r="J142" s="31"/>
      <c r="K142" s="31"/>
      <c r="L142" s="44"/>
      <c r="S142" s="31"/>
      <c r="T142" s="31"/>
      <c r="U142" s="31"/>
      <c r="V142" s="31"/>
      <c r="W142" s="31"/>
      <c r="X142" s="31"/>
      <c r="Y142" s="31"/>
      <c r="Z142" s="31"/>
      <c r="AA142" s="31"/>
      <c r="AB142" s="31"/>
      <c r="AC142" s="31"/>
      <c r="AD142" s="31"/>
      <c r="AE142" s="31"/>
    </row>
    <row r="143" spans="1:31" s="2" customFormat="1" ht="15.2" customHeight="1">
      <c r="A143" s="31"/>
      <c r="B143" s="32"/>
      <c r="C143" s="24" t="s">
        <v>23</v>
      </c>
      <c r="D143" s="31"/>
      <c r="E143" s="31"/>
      <c r="F143" s="22" t="str">
        <f>E19</f>
        <v>Obec Nacina Ves</v>
      </c>
      <c r="G143" s="31"/>
      <c r="H143" s="31"/>
      <c r="I143" s="24" t="s">
        <v>29</v>
      </c>
      <c r="J143" s="27" t="str">
        <f>E25</f>
        <v>Ing. Štefan Čižmár</v>
      </c>
      <c r="K143" s="31"/>
      <c r="L143" s="44"/>
      <c r="S143" s="31"/>
      <c r="T143" s="31"/>
      <c r="U143" s="31"/>
      <c r="V143" s="31"/>
      <c r="W143" s="31"/>
      <c r="X143" s="31"/>
      <c r="Y143" s="31"/>
      <c r="Z143" s="31"/>
      <c r="AA143" s="31"/>
      <c r="AB143" s="31"/>
      <c r="AC143" s="31"/>
      <c r="AD143" s="31"/>
      <c r="AE143" s="31"/>
    </row>
    <row r="144" spans="1:31" s="2" customFormat="1" ht="15.2" customHeight="1">
      <c r="A144" s="31"/>
      <c r="B144" s="32"/>
      <c r="C144" s="24" t="s">
        <v>27</v>
      </c>
      <c r="D144" s="31"/>
      <c r="E144" s="31"/>
      <c r="F144" s="22" t="str">
        <f>IF(E22="","",E22)</f>
        <v>Vyplň údaj</v>
      </c>
      <c r="G144" s="31"/>
      <c r="H144" s="31"/>
      <c r="I144" s="24" t="s">
        <v>32</v>
      </c>
      <c r="J144" s="27" t="str">
        <f>E28</f>
        <v xml:space="preserve"> </v>
      </c>
      <c r="K144" s="31"/>
      <c r="L144" s="44"/>
      <c r="S144" s="31"/>
      <c r="T144" s="31"/>
      <c r="U144" s="31"/>
      <c r="V144" s="31"/>
      <c r="W144" s="31"/>
      <c r="X144" s="31"/>
      <c r="Y144" s="31"/>
      <c r="Z144" s="31"/>
      <c r="AA144" s="31"/>
      <c r="AB144" s="31"/>
      <c r="AC144" s="31"/>
      <c r="AD144" s="31"/>
      <c r="AE144" s="31"/>
    </row>
    <row r="145" spans="1:65" s="2" customFormat="1" ht="10.35" customHeight="1">
      <c r="A145" s="31"/>
      <c r="B145" s="32"/>
      <c r="C145" s="31"/>
      <c r="D145" s="31"/>
      <c r="E145" s="31"/>
      <c r="F145" s="31"/>
      <c r="G145" s="31"/>
      <c r="H145" s="31"/>
      <c r="I145" s="31"/>
      <c r="J145" s="31"/>
      <c r="K145" s="31"/>
      <c r="L145" s="44"/>
      <c r="S145" s="31"/>
      <c r="T145" s="31"/>
      <c r="U145" s="31"/>
      <c r="V145" s="31"/>
      <c r="W145" s="31"/>
      <c r="X145" s="31"/>
      <c r="Y145" s="31"/>
      <c r="Z145" s="31"/>
      <c r="AA145" s="31"/>
      <c r="AB145" s="31"/>
      <c r="AC145" s="31"/>
      <c r="AD145" s="31"/>
      <c r="AE145" s="31"/>
    </row>
    <row r="146" spans="1:65" s="11" customFormat="1" ht="29.25" customHeight="1">
      <c r="A146" s="150"/>
      <c r="B146" s="151"/>
      <c r="C146" s="152" t="s">
        <v>219</v>
      </c>
      <c r="D146" s="153" t="s">
        <v>62</v>
      </c>
      <c r="E146" s="153" t="s">
        <v>58</v>
      </c>
      <c r="F146" s="153" t="s">
        <v>59</v>
      </c>
      <c r="G146" s="153" t="s">
        <v>220</v>
      </c>
      <c r="H146" s="153" t="s">
        <v>221</v>
      </c>
      <c r="I146" s="153" t="s">
        <v>222</v>
      </c>
      <c r="J146" s="154" t="s">
        <v>193</v>
      </c>
      <c r="K146" s="155" t="s">
        <v>223</v>
      </c>
      <c r="L146" s="156"/>
      <c r="M146" s="64" t="s">
        <v>1</v>
      </c>
      <c r="N146" s="65" t="s">
        <v>41</v>
      </c>
      <c r="O146" s="65" t="s">
        <v>224</v>
      </c>
      <c r="P146" s="65" t="s">
        <v>225</v>
      </c>
      <c r="Q146" s="65" t="s">
        <v>226</v>
      </c>
      <c r="R146" s="65" t="s">
        <v>227</v>
      </c>
      <c r="S146" s="65" t="s">
        <v>228</v>
      </c>
      <c r="T146" s="66" t="s">
        <v>229</v>
      </c>
      <c r="U146" s="150"/>
      <c r="V146" s="150"/>
      <c r="W146" s="150"/>
      <c r="X146" s="150"/>
      <c r="Y146" s="150"/>
      <c r="Z146" s="150"/>
      <c r="AA146" s="150"/>
      <c r="AB146" s="150"/>
      <c r="AC146" s="150"/>
      <c r="AD146" s="150"/>
      <c r="AE146" s="150"/>
    </row>
    <row r="147" spans="1:65" s="2" customFormat="1" ht="22.9" customHeight="1">
      <c r="A147" s="31"/>
      <c r="B147" s="32"/>
      <c r="C147" s="71" t="s">
        <v>190</v>
      </c>
      <c r="D147" s="31"/>
      <c r="E147" s="31"/>
      <c r="F147" s="31"/>
      <c r="G147" s="31"/>
      <c r="H147" s="31"/>
      <c r="I147" s="31"/>
      <c r="J147" s="157">
        <f>BK147</f>
        <v>0</v>
      </c>
      <c r="K147" s="31"/>
      <c r="L147" s="32"/>
      <c r="M147" s="67"/>
      <c r="N147" s="58"/>
      <c r="O147" s="68"/>
      <c r="P147" s="158">
        <f>P148+P157+P188+P258+P260</f>
        <v>0</v>
      </c>
      <c r="Q147" s="68"/>
      <c r="R147" s="158">
        <f>R148+R157+R188+R258+R260</f>
        <v>1.5584382245399999</v>
      </c>
      <c r="S147" s="68"/>
      <c r="T147" s="159">
        <f>T148+T157+T188+T258+T260</f>
        <v>0</v>
      </c>
      <c r="U147" s="31"/>
      <c r="V147" s="31"/>
      <c r="W147" s="31"/>
      <c r="X147" s="31"/>
      <c r="Y147" s="31"/>
      <c r="Z147" s="31"/>
      <c r="AA147" s="31"/>
      <c r="AB147" s="31"/>
      <c r="AC147" s="31"/>
      <c r="AD147" s="31"/>
      <c r="AE147" s="31"/>
      <c r="AT147" s="14" t="s">
        <v>76</v>
      </c>
      <c r="AU147" s="14" t="s">
        <v>195</v>
      </c>
      <c r="BK147" s="160">
        <f>BK148+BK157+BK188+BK258+BK260</f>
        <v>0</v>
      </c>
    </row>
    <row r="148" spans="1:65" s="12" customFormat="1" ht="25.9" customHeight="1">
      <c r="B148" s="161"/>
      <c r="D148" s="162" t="s">
        <v>76</v>
      </c>
      <c r="E148" s="163" t="s">
        <v>897</v>
      </c>
      <c r="F148" s="163" t="s">
        <v>231</v>
      </c>
      <c r="I148" s="164"/>
      <c r="J148" s="165">
        <f>BK148</f>
        <v>0</v>
      </c>
      <c r="L148" s="161"/>
      <c r="M148" s="166"/>
      <c r="N148" s="167"/>
      <c r="O148" s="167"/>
      <c r="P148" s="168">
        <f>P149+P154</f>
        <v>0</v>
      </c>
      <c r="Q148" s="167"/>
      <c r="R148" s="168">
        <f>R149+R154</f>
        <v>0.52398822454000005</v>
      </c>
      <c r="S148" s="167"/>
      <c r="T148" s="169">
        <f>T149+T154</f>
        <v>0</v>
      </c>
      <c r="AR148" s="162" t="s">
        <v>81</v>
      </c>
      <c r="AT148" s="170" t="s">
        <v>76</v>
      </c>
      <c r="AU148" s="170" t="s">
        <v>77</v>
      </c>
      <c r="AY148" s="162" t="s">
        <v>232</v>
      </c>
      <c r="BK148" s="171">
        <f>BK149+BK154</f>
        <v>0</v>
      </c>
    </row>
    <row r="149" spans="1:65" s="12" customFormat="1" ht="22.9" customHeight="1">
      <c r="B149" s="161"/>
      <c r="D149" s="162" t="s">
        <v>76</v>
      </c>
      <c r="E149" s="172" t="s">
        <v>268</v>
      </c>
      <c r="F149" s="172" t="s">
        <v>737</v>
      </c>
      <c r="I149" s="164"/>
      <c r="J149" s="173">
        <f>BK149</f>
        <v>0</v>
      </c>
      <c r="L149" s="161"/>
      <c r="M149" s="166"/>
      <c r="N149" s="167"/>
      <c r="O149" s="167"/>
      <c r="P149" s="168">
        <f>SUM(P150:P153)</f>
        <v>0</v>
      </c>
      <c r="Q149" s="167"/>
      <c r="R149" s="168">
        <f>SUM(R150:R153)</f>
        <v>0.52398822454000005</v>
      </c>
      <c r="S149" s="167"/>
      <c r="T149" s="169">
        <f>SUM(T150:T153)</f>
        <v>0</v>
      </c>
      <c r="AR149" s="162" t="s">
        <v>81</v>
      </c>
      <c r="AT149" s="170" t="s">
        <v>76</v>
      </c>
      <c r="AU149" s="170" t="s">
        <v>81</v>
      </c>
      <c r="AY149" s="162" t="s">
        <v>232</v>
      </c>
      <c r="BK149" s="171">
        <f>SUM(BK150:BK153)</f>
        <v>0</v>
      </c>
    </row>
    <row r="150" spans="1:65" s="2" customFormat="1" ht="24.2" customHeight="1">
      <c r="A150" s="31"/>
      <c r="B150" s="142"/>
      <c r="C150" s="174" t="s">
        <v>81</v>
      </c>
      <c r="D150" s="174" t="s">
        <v>234</v>
      </c>
      <c r="E150" s="175" t="s">
        <v>1058</v>
      </c>
      <c r="F150" s="176" t="s">
        <v>1059</v>
      </c>
      <c r="G150" s="177" t="s">
        <v>237</v>
      </c>
      <c r="H150" s="178">
        <v>4.9059999999999997</v>
      </c>
      <c r="I150" s="179"/>
      <c r="J150" s="180">
        <f>ROUND(I150*H150,2)</f>
        <v>0</v>
      </c>
      <c r="K150" s="181"/>
      <c r="L150" s="32"/>
      <c r="M150" s="182" t="s">
        <v>1</v>
      </c>
      <c r="N150" s="183" t="s">
        <v>43</v>
      </c>
      <c r="O150" s="60"/>
      <c r="P150" s="184">
        <f>O150*H150</f>
        <v>0</v>
      </c>
      <c r="Q150" s="184">
        <v>7.5953530000000005E-2</v>
      </c>
      <c r="R150" s="184">
        <f>Q150*H150</f>
        <v>0.37262801818000002</v>
      </c>
      <c r="S150" s="184">
        <v>0</v>
      </c>
      <c r="T150" s="185">
        <f>S150*H150</f>
        <v>0</v>
      </c>
      <c r="U150" s="31"/>
      <c r="V150" s="31"/>
      <c r="W150" s="31"/>
      <c r="X150" s="31"/>
      <c r="Y150" s="31"/>
      <c r="Z150" s="31"/>
      <c r="AA150" s="31"/>
      <c r="AB150" s="31"/>
      <c r="AC150" s="31"/>
      <c r="AD150" s="31"/>
      <c r="AE150" s="31"/>
      <c r="AR150" s="186" t="s">
        <v>238</v>
      </c>
      <c r="AT150" s="186" t="s">
        <v>234</v>
      </c>
      <c r="AU150" s="186" t="s">
        <v>88</v>
      </c>
      <c r="AY150" s="14" t="s">
        <v>232</v>
      </c>
      <c r="BE150" s="104">
        <f>IF(N150="základná",J150,0)</f>
        <v>0</v>
      </c>
      <c r="BF150" s="104">
        <f>IF(N150="znížená",J150,0)</f>
        <v>0</v>
      </c>
      <c r="BG150" s="104">
        <f>IF(N150="zákl. prenesená",J150,0)</f>
        <v>0</v>
      </c>
      <c r="BH150" s="104">
        <f>IF(N150="zníž. prenesená",J150,0)</f>
        <v>0</v>
      </c>
      <c r="BI150" s="104">
        <f>IF(N150="nulová",J150,0)</f>
        <v>0</v>
      </c>
      <c r="BJ150" s="14" t="s">
        <v>88</v>
      </c>
      <c r="BK150" s="104">
        <f>ROUND(I150*H150,2)</f>
        <v>0</v>
      </c>
      <c r="BL150" s="14" t="s">
        <v>238</v>
      </c>
      <c r="BM150" s="186" t="s">
        <v>2140</v>
      </c>
    </row>
    <row r="151" spans="1:65" s="2" customFormat="1" ht="24.2" customHeight="1">
      <c r="A151" s="31"/>
      <c r="B151" s="142"/>
      <c r="C151" s="174" t="s">
        <v>88</v>
      </c>
      <c r="D151" s="174" t="s">
        <v>234</v>
      </c>
      <c r="E151" s="175" t="s">
        <v>1633</v>
      </c>
      <c r="F151" s="176" t="s">
        <v>1634</v>
      </c>
      <c r="G151" s="177" t="s">
        <v>237</v>
      </c>
      <c r="H151" s="178">
        <v>4.9059999999999997</v>
      </c>
      <c r="I151" s="179"/>
      <c r="J151" s="180">
        <f>ROUND(I151*H151,2)</f>
        <v>0</v>
      </c>
      <c r="K151" s="181"/>
      <c r="L151" s="32"/>
      <c r="M151" s="182" t="s">
        <v>1</v>
      </c>
      <c r="N151" s="183" t="s">
        <v>43</v>
      </c>
      <c r="O151" s="60"/>
      <c r="P151" s="184">
        <f>O151*H151</f>
        <v>0</v>
      </c>
      <c r="Q151" s="184">
        <v>1.542606E-2</v>
      </c>
      <c r="R151" s="184">
        <f>Q151*H151</f>
        <v>7.5680250359999993E-2</v>
      </c>
      <c r="S151" s="184">
        <v>0</v>
      </c>
      <c r="T151" s="185">
        <f>S151*H151</f>
        <v>0</v>
      </c>
      <c r="U151" s="31"/>
      <c r="V151" s="31"/>
      <c r="W151" s="31"/>
      <c r="X151" s="31"/>
      <c r="Y151" s="31"/>
      <c r="Z151" s="31"/>
      <c r="AA151" s="31"/>
      <c r="AB151" s="31"/>
      <c r="AC151" s="31"/>
      <c r="AD151" s="31"/>
      <c r="AE151" s="31"/>
      <c r="AR151" s="186" t="s">
        <v>238</v>
      </c>
      <c r="AT151" s="186" t="s">
        <v>234</v>
      </c>
      <c r="AU151" s="186" t="s">
        <v>88</v>
      </c>
      <c r="AY151" s="14" t="s">
        <v>232</v>
      </c>
      <c r="BE151" s="104">
        <f>IF(N151="základná",J151,0)</f>
        <v>0</v>
      </c>
      <c r="BF151" s="104">
        <f>IF(N151="znížená",J151,0)</f>
        <v>0</v>
      </c>
      <c r="BG151" s="104">
        <f>IF(N151="zákl. prenesená",J151,0)</f>
        <v>0</v>
      </c>
      <c r="BH151" s="104">
        <f>IF(N151="zníž. prenesená",J151,0)</f>
        <v>0</v>
      </c>
      <c r="BI151" s="104">
        <f>IF(N151="nulová",J151,0)</f>
        <v>0</v>
      </c>
      <c r="BJ151" s="14" t="s">
        <v>88</v>
      </c>
      <c r="BK151" s="104">
        <f>ROUND(I151*H151,2)</f>
        <v>0</v>
      </c>
      <c r="BL151" s="14" t="s">
        <v>238</v>
      </c>
      <c r="BM151" s="186" t="s">
        <v>2141</v>
      </c>
    </row>
    <row r="152" spans="1:65" s="2" customFormat="1" ht="24.2" customHeight="1">
      <c r="A152" s="31"/>
      <c r="B152" s="142"/>
      <c r="C152" s="174" t="s">
        <v>93</v>
      </c>
      <c r="D152" s="174" t="s">
        <v>234</v>
      </c>
      <c r="E152" s="175" t="s">
        <v>1636</v>
      </c>
      <c r="F152" s="176" t="s">
        <v>1637</v>
      </c>
      <c r="G152" s="177" t="s">
        <v>237</v>
      </c>
      <c r="H152" s="178">
        <v>4.9059999999999997</v>
      </c>
      <c r="I152" s="179"/>
      <c r="J152" s="180">
        <f>ROUND(I152*H152,2)</f>
        <v>0</v>
      </c>
      <c r="K152" s="181"/>
      <c r="L152" s="32"/>
      <c r="M152" s="182" t="s">
        <v>1</v>
      </c>
      <c r="N152" s="183" t="s">
        <v>43</v>
      </c>
      <c r="O152" s="60"/>
      <c r="P152" s="184">
        <f>O152*H152</f>
        <v>0</v>
      </c>
      <c r="Q152" s="184">
        <v>1.5426E-2</v>
      </c>
      <c r="R152" s="184">
        <f>Q152*H152</f>
        <v>7.5679955999999993E-2</v>
      </c>
      <c r="S152" s="184">
        <v>0</v>
      </c>
      <c r="T152" s="185">
        <f>S152*H152</f>
        <v>0</v>
      </c>
      <c r="U152" s="31"/>
      <c r="V152" s="31"/>
      <c r="W152" s="31"/>
      <c r="X152" s="31"/>
      <c r="Y152" s="31"/>
      <c r="Z152" s="31"/>
      <c r="AA152" s="31"/>
      <c r="AB152" s="31"/>
      <c r="AC152" s="31"/>
      <c r="AD152" s="31"/>
      <c r="AE152" s="31"/>
      <c r="AR152" s="186" t="s">
        <v>238</v>
      </c>
      <c r="AT152" s="186" t="s">
        <v>234</v>
      </c>
      <c r="AU152" s="186" t="s">
        <v>88</v>
      </c>
      <c r="AY152" s="14" t="s">
        <v>232</v>
      </c>
      <c r="BE152" s="104">
        <f>IF(N152="základná",J152,0)</f>
        <v>0</v>
      </c>
      <c r="BF152" s="104">
        <f>IF(N152="znížená",J152,0)</f>
        <v>0</v>
      </c>
      <c r="BG152" s="104">
        <f>IF(N152="zákl. prenesená",J152,0)</f>
        <v>0</v>
      </c>
      <c r="BH152" s="104">
        <f>IF(N152="zníž. prenesená",J152,0)</f>
        <v>0</v>
      </c>
      <c r="BI152" s="104">
        <f>IF(N152="nulová",J152,0)</f>
        <v>0</v>
      </c>
      <c r="BJ152" s="14" t="s">
        <v>88</v>
      </c>
      <c r="BK152" s="104">
        <f>ROUND(I152*H152,2)</f>
        <v>0</v>
      </c>
      <c r="BL152" s="14" t="s">
        <v>238</v>
      </c>
      <c r="BM152" s="186" t="s">
        <v>2142</v>
      </c>
    </row>
    <row r="153" spans="1:65" s="2" customFormat="1" ht="16.5" customHeight="1">
      <c r="A153" s="31"/>
      <c r="B153" s="142"/>
      <c r="C153" s="174" t="s">
        <v>238</v>
      </c>
      <c r="D153" s="174" t="s">
        <v>234</v>
      </c>
      <c r="E153" s="175" t="s">
        <v>1061</v>
      </c>
      <c r="F153" s="176" t="s">
        <v>1062</v>
      </c>
      <c r="G153" s="177" t="s">
        <v>237</v>
      </c>
      <c r="H153" s="178">
        <v>4.9059999999999997</v>
      </c>
      <c r="I153" s="179"/>
      <c r="J153" s="180">
        <f>ROUND(I153*H153,2)</f>
        <v>0</v>
      </c>
      <c r="K153" s="181"/>
      <c r="L153" s="32"/>
      <c r="M153" s="182" t="s">
        <v>1</v>
      </c>
      <c r="N153" s="183" t="s">
        <v>43</v>
      </c>
      <c r="O153" s="60"/>
      <c r="P153" s="184">
        <f>O153*H153</f>
        <v>0</v>
      </c>
      <c r="Q153" s="184">
        <v>0</v>
      </c>
      <c r="R153" s="184">
        <f>Q153*H153</f>
        <v>0</v>
      </c>
      <c r="S153" s="184">
        <v>0</v>
      </c>
      <c r="T153" s="185">
        <f>S153*H153</f>
        <v>0</v>
      </c>
      <c r="U153" s="31"/>
      <c r="V153" s="31"/>
      <c r="W153" s="31"/>
      <c r="X153" s="31"/>
      <c r="Y153" s="31"/>
      <c r="Z153" s="31"/>
      <c r="AA153" s="31"/>
      <c r="AB153" s="31"/>
      <c r="AC153" s="31"/>
      <c r="AD153" s="31"/>
      <c r="AE153" s="31"/>
      <c r="AR153" s="186" t="s">
        <v>238</v>
      </c>
      <c r="AT153" s="186" t="s">
        <v>234</v>
      </c>
      <c r="AU153" s="186" t="s">
        <v>88</v>
      </c>
      <c r="AY153" s="14" t="s">
        <v>232</v>
      </c>
      <c r="BE153" s="104">
        <f>IF(N153="základná",J153,0)</f>
        <v>0</v>
      </c>
      <c r="BF153" s="104">
        <f>IF(N153="znížená",J153,0)</f>
        <v>0</v>
      </c>
      <c r="BG153" s="104">
        <f>IF(N153="zákl. prenesená",J153,0)</f>
        <v>0</v>
      </c>
      <c r="BH153" s="104">
        <f>IF(N153="zníž. prenesená",J153,0)</f>
        <v>0</v>
      </c>
      <c r="BI153" s="104">
        <f>IF(N153="nulová",J153,0)</f>
        <v>0</v>
      </c>
      <c r="BJ153" s="14" t="s">
        <v>88</v>
      </c>
      <c r="BK153" s="104">
        <f>ROUND(I153*H153,2)</f>
        <v>0</v>
      </c>
      <c r="BL153" s="14" t="s">
        <v>238</v>
      </c>
      <c r="BM153" s="186" t="s">
        <v>2143</v>
      </c>
    </row>
    <row r="154" spans="1:65" s="12" customFormat="1" ht="22.9" customHeight="1">
      <c r="B154" s="161"/>
      <c r="D154" s="162" t="s">
        <v>76</v>
      </c>
      <c r="E154" s="172" t="s">
        <v>629</v>
      </c>
      <c r="F154" s="172" t="s">
        <v>757</v>
      </c>
      <c r="I154" s="164"/>
      <c r="J154" s="173">
        <f>BK154</f>
        <v>0</v>
      </c>
      <c r="L154" s="161"/>
      <c r="M154" s="166"/>
      <c r="N154" s="167"/>
      <c r="O154" s="167"/>
      <c r="P154" s="168">
        <f>SUM(P155:P156)</f>
        <v>0</v>
      </c>
      <c r="Q154" s="167"/>
      <c r="R154" s="168">
        <f>SUM(R155:R156)</f>
        <v>0</v>
      </c>
      <c r="S154" s="167"/>
      <c r="T154" s="169">
        <f>SUM(T155:T156)</f>
        <v>0</v>
      </c>
      <c r="AR154" s="162" t="s">
        <v>81</v>
      </c>
      <c r="AT154" s="170" t="s">
        <v>76</v>
      </c>
      <c r="AU154" s="170" t="s">
        <v>81</v>
      </c>
      <c r="AY154" s="162" t="s">
        <v>232</v>
      </c>
      <c r="BK154" s="171">
        <f>SUM(BK155:BK156)</f>
        <v>0</v>
      </c>
    </row>
    <row r="155" spans="1:65" s="2" customFormat="1" ht="33" customHeight="1">
      <c r="A155" s="31"/>
      <c r="B155" s="142"/>
      <c r="C155" s="174" t="s">
        <v>249</v>
      </c>
      <c r="D155" s="174" t="s">
        <v>234</v>
      </c>
      <c r="E155" s="175" t="s">
        <v>759</v>
      </c>
      <c r="F155" s="176" t="s">
        <v>760</v>
      </c>
      <c r="G155" s="177" t="s">
        <v>360</v>
      </c>
      <c r="H155" s="178">
        <v>0.52400000000000002</v>
      </c>
      <c r="I155" s="179"/>
      <c r="J155" s="180">
        <f>ROUND(I155*H155,2)</f>
        <v>0</v>
      </c>
      <c r="K155" s="181"/>
      <c r="L155" s="32"/>
      <c r="M155" s="182" t="s">
        <v>1</v>
      </c>
      <c r="N155" s="183" t="s">
        <v>43</v>
      </c>
      <c r="O155" s="60"/>
      <c r="P155" s="184">
        <f>O155*H155</f>
        <v>0</v>
      </c>
      <c r="Q155" s="184">
        <v>0</v>
      </c>
      <c r="R155" s="184">
        <f>Q155*H155</f>
        <v>0</v>
      </c>
      <c r="S155" s="184">
        <v>0</v>
      </c>
      <c r="T155" s="185">
        <f>S155*H155</f>
        <v>0</v>
      </c>
      <c r="U155" s="31"/>
      <c r="V155" s="31"/>
      <c r="W155" s="31"/>
      <c r="X155" s="31"/>
      <c r="Y155" s="31"/>
      <c r="Z155" s="31"/>
      <c r="AA155" s="31"/>
      <c r="AB155" s="31"/>
      <c r="AC155" s="31"/>
      <c r="AD155" s="31"/>
      <c r="AE155" s="31"/>
      <c r="AR155" s="186" t="s">
        <v>238</v>
      </c>
      <c r="AT155" s="186" t="s">
        <v>234</v>
      </c>
      <c r="AU155" s="186" t="s">
        <v>88</v>
      </c>
      <c r="AY155" s="14" t="s">
        <v>232</v>
      </c>
      <c r="BE155" s="104">
        <f>IF(N155="základná",J155,0)</f>
        <v>0</v>
      </c>
      <c r="BF155" s="104">
        <f>IF(N155="znížená",J155,0)</f>
        <v>0</v>
      </c>
      <c r="BG155" s="104">
        <f>IF(N155="zákl. prenesená",J155,0)</f>
        <v>0</v>
      </c>
      <c r="BH155" s="104">
        <f>IF(N155="zníž. prenesená",J155,0)</f>
        <v>0</v>
      </c>
      <c r="BI155" s="104">
        <f>IF(N155="nulová",J155,0)</f>
        <v>0</v>
      </c>
      <c r="BJ155" s="14" t="s">
        <v>88</v>
      </c>
      <c r="BK155" s="104">
        <f>ROUND(I155*H155,2)</f>
        <v>0</v>
      </c>
      <c r="BL155" s="14" t="s">
        <v>238</v>
      </c>
      <c r="BM155" s="186" t="s">
        <v>2144</v>
      </c>
    </row>
    <row r="156" spans="1:65" s="2" customFormat="1" ht="49.15" customHeight="1">
      <c r="A156" s="31"/>
      <c r="B156" s="142"/>
      <c r="C156" s="174" t="s">
        <v>253</v>
      </c>
      <c r="D156" s="174" t="s">
        <v>234</v>
      </c>
      <c r="E156" s="175" t="s">
        <v>763</v>
      </c>
      <c r="F156" s="176" t="s">
        <v>764</v>
      </c>
      <c r="G156" s="177" t="s">
        <v>360</v>
      </c>
      <c r="H156" s="178">
        <v>0.52400000000000002</v>
      </c>
      <c r="I156" s="179"/>
      <c r="J156" s="180">
        <f>ROUND(I156*H156,2)</f>
        <v>0</v>
      </c>
      <c r="K156" s="181"/>
      <c r="L156" s="32"/>
      <c r="M156" s="182" t="s">
        <v>1</v>
      </c>
      <c r="N156" s="183" t="s">
        <v>43</v>
      </c>
      <c r="O156" s="60"/>
      <c r="P156" s="184">
        <f>O156*H156</f>
        <v>0</v>
      </c>
      <c r="Q156" s="184">
        <v>0</v>
      </c>
      <c r="R156" s="184">
        <f>Q156*H156</f>
        <v>0</v>
      </c>
      <c r="S156" s="184">
        <v>0</v>
      </c>
      <c r="T156" s="185">
        <f>S156*H156</f>
        <v>0</v>
      </c>
      <c r="U156" s="31"/>
      <c r="V156" s="31"/>
      <c r="W156" s="31"/>
      <c r="X156" s="31"/>
      <c r="Y156" s="31"/>
      <c r="Z156" s="31"/>
      <c r="AA156" s="31"/>
      <c r="AB156" s="31"/>
      <c r="AC156" s="31"/>
      <c r="AD156" s="31"/>
      <c r="AE156" s="31"/>
      <c r="AR156" s="186" t="s">
        <v>238</v>
      </c>
      <c r="AT156" s="186" t="s">
        <v>234</v>
      </c>
      <c r="AU156" s="186" t="s">
        <v>88</v>
      </c>
      <c r="AY156" s="14" t="s">
        <v>232</v>
      </c>
      <c r="BE156" s="104">
        <f>IF(N156="základná",J156,0)</f>
        <v>0</v>
      </c>
      <c r="BF156" s="104">
        <f>IF(N156="znížená",J156,0)</f>
        <v>0</v>
      </c>
      <c r="BG156" s="104">
        <f>IF(N156="zákl. prenesená",J156,0)</f>
        <v>0</v>
      </c>
      <c r="BH156" s="104">
        <f>IF(N156="zníž. prenesená",J156,0)</f>
        <v>0</v>
      </c>
      <c r="BI156" s="104">
        <f>IF(N156="nulová",J156,0)</f>
        <v>0</v>
      </c>
      <c r="BJ156" s="14" t="s">
        <v>88</v>
      </c>
      <c r="BK156" s="104">
        <f>ROUND(I156*H156,2)</f>
        <v>0</v>
      </c>
      <c r="BL156" s="14" t="s">
        <v>238</v>
      </c>
      <c r="BM156" s="186" t="s">
        <v>2145</v>
      </c>
    </row>
    <row r="157" spans="1:65" s="12" customFormat="1" ht="25.9" customHeight="1">
      <c r="B157" s="161"/>
      <c r="D157" s="162" t="s">
        <v>76</v>
      </c>
      <c r="E157" s="163" t="s">
        <v>766</v>
      </c>
      <c r="F157" s="163" t="s">
        <v>767</v>
      </c>
      <c r="I157" s="164"/>
      <c r="J157" s="165">
        <f>BK157</f>
        <v>0</v>
      </c>
      <c r="L157" s="161"/>
      <c r="M157" s="166"/>
      <c r="N157" s="167"/>
      <c r="O157" s="167"/>
      <c r="P157" s="168">
        <f>P158</f>
        <v>0</v>
      </c>
      <c r="Q157" s="167"/>
      <c r="R157" s="168">
        <f>R158</f>
        <v>0.90475000000000005</v>
      </c>
      <c r="S157" s="167"/>
      <c r="T157" s="169">
        <f>T158</f>
        <v>0</v>
      </c>
      <c r="AR157" s="162" t="s">
        <v>88</v>
      </c>
      <c r="AT157" s="170" t="s">
        <v>76</v>
      </c>
      <c r="AU157" s="170" t="s">
        <v>77</v>
      </c>
      <c r="AY157" s="162" t="s">
        <v>232</v>
      </c>
      <c r="BK157" s="171">
        <f>BK158</f>
        <v>0</v>
      </c>
    </row>
    <row r="158" spans="1:65" s="12" customFormat="1" ht="22.9" customHeight="1">
      <c r="B158" s="161"/>
      <c r="D158" s="162" t="s">
        <v>76</v>
      </c>
      <c r="E158" s="172" t="s">
        <v>1094</v>
      </c>
      <c r="F158" s="172" t="s">
        <v>2146</v>
      </c>
      <c r="I158" s="164"/>
      <c r="J158" s="173">
        <f>BK158</f>
        <v>0</v>
      </c>
      <c r="L158" s="161"/>
      <c r="M158" s="166"/>
      <c r="N158" s="167"/>
      <c r="O158" s="167"/>
      <c r="P158" s="168">
        <f>SUM(P159:P187)</f>
        <v>0</v>
      </c>
      <c r="Q158" s="167"/>
      <c r="R158" s="168">
        <f>SUM(R159:R187)</f>
        <v>0.90475000000000005</v>
      </c>
      <c r="S158" s="167"/>
      <c r="T158" s="169">
        <f>SUM(T159:T187)</f>
        <v>0</v>
      </c>
      <c r="AR158" s="162" t="s">
        <v>88</v>
      </c>
      <c r="AT158" s="170" t="s">
        <v>76</v>
      </c>
      <c r="AU158" s="170" t="s">
        <v>81</v>
      </c>
      <c r="AY158" s="162" t="s">
        <v>232</v>
      </c>
      <c r="BK158" s="171">
        <f>SUM(BK159:BK187)</f>
        <v>0</v>
      </c>
    </row>
    <row r="159" spans="1:65" s="2" customFormat="1" ht="16.5" customHeight="1">
      <c r="A159" s="31"/>
      <c r="B159" s="142"/>
      <c r="C159" s="174" t="s">
        <v>258</v>
      </c>
      <c r="D159" s="174" t="s">
        <v>234</v>
      </c>
      <c r="E159" s="175" t="s">
        <v>2147</v>
      </c>
      <c r="F159" s="176" t="s">
        <v>2148</v>
      </c>
      <c r="G159" s="177" t="s">
        <v>394</v>
      </c>
      <c r="H159" s="178">
        <v>1</v>
      </c>
      <c r="I159" s="179"/>
      <c r="J159" s="180">
        <f t="shared" ref="J159:J187" si="5">ROUND(I159*H159,2)</f>
        <v>0</v>
      </c>
      <c r="K159" s="181"/>
      <c r="L159" s="32"/>
      <c r="M159" s="182" t="s">
        <v>1</v>
      </c>
      <c r="N159" s="183" t="s">
        <v>43</v>
      </c>
      <c r="O159" s="60"/>
      <c r="P159" s="184">
        <f t="shared" ref="P159:P187" si="6">O159*H159</f>
        <v>0</v>
      </c>
      <c r="Q159" s="184">
        <v>0</v>
      </c>
      <c r="R159" s="184">
        <f t="shared" ref="R159:R187" si="7">Q159*H159</f>
        <v>0</v>
      </c>
      <c r="S159" s="184">
        <v>0</v>
      </c>
      <c r="T159" s="185">
        <f t="shared" ref="T159:T187" si="8">S159*H159</f>
        <v>0</v>
      </c>
      <c r="U159" s="31"/>
      <c r="V159" s="31"/>
      <c r="W159" s="31"/>
      <c r="X159" s="31"/>
      <c r="Y159" s="31"/>
      <c r="Z159" s="31"/>
      <c r="AA159" s="31"/>
      <c r="AB159" s="31"/>
      <c r="AC159" s="31"/>
      <c r="AD159" s="31"/>
      <c r="AE159" s="31"/>
      <c r="AR159" s="186" t="s">
        <v>297</v>
      </c>
      <c r="AT159" s="186" t="s">
        <v>234</v>
      </c>
      <c r="AU159" s="186" t="s">
        <v>88</v>
      </c>
      <c r="AY159" s="14" t="s">
        <v>232</v>
      </c>
      <c r="BE159" s="104">
        <f t="shared" ref="BE159:BE187" si="9">IF(N159="základná",J159,0)</f>
        <v>0</v>
      </c>
      <c r="BF159" s="104">
        <f t="shared" ref="BF159:BF187" si="10">IF(N159="znížená",J159,0)</f>
        <v>0</v>
      </c>
      <c r="BG159" s="104">
        <f t="shared" ref="BG159:BG187" si="11">IF(N159="zákl. prenesená",J159,0)</f>
        <v>0</v>
      </c>
      <c r="BH159" s="104">
        <f t="shared" ref="BH159:BH187" si="12">IF(N159="zníž. prenesená",J159,0)</f>
        <v>0</v>
      </c>
      <c r="BI159" s="104">
        <f t="shared" ref="BI159:BI187" si="13">IF(N159="nulová",J159,0)</f>
        <v>0</v>
      </c>
      <c r="BJ159" s="14" t="s">
        <v>88</v>
      </c>
      <c r="BK159" s="104">
        <f t="shared" ref="BK159:BK187" si="14">ROUND(I159*H159,2)</f>
        <v>0</v>
      </c>
      <c r="BL159" s="14" t="s">
        <v>297</v>
      </c>
      <c r="BM159" s="186" t="s">
        <v>2149</v>
      </c>
    </row>
    <row r="160" spans="1:65" s="2" customFormat="1" ht="62.65" customHeight="1">
      <c r="A160" s="31"/>
      <c r="B160" s="142"/>
      <c r="C160" s="187" t="s">
        <v>263</v>
      </c>
      <c r="D160" s="187" t="s">
        <v>357</v>
      </c>
      <c r="E160" s="188" t="s">
        <v>2150</v>
      </c>
      <c r="F160" s="189" t="s">
        <v>2151</v>
      </c>
      <c r="G160" s="190" t="s">
        <v>394</v>
      </c>
      <c r="H160" s="191">
        <v>1</v>
      </c>
      <c r="I160" s="192"/>
      <c r="J160" s="193">
        <f t="shared" si="5"/>
        <v>0</v>
      </c>
      <c r="K160" s="194"/>
      <c r="L160" s="195"/>
      <c r="M160" s="196" t="s">
        <v>1</v>
      </c>
      <c r="N160" s="197" t="s">
        <v>43</v>
      </c>
      <c r="O160" s="60"/>
      <c r="P160" s="184">
        <f t="shared" si="6"/>
        <v>0</v>
      </c>
      <c r="Q160" s="184">
        <v>5.8999999999999997E-2</v>
      </c>
      <c r="R160" s="184">
        <f t="shared" si="7"/>
        <v>5.8999999999999997E-2</v>
      </c>
      <c r="S160" s="184">
        <v>0</v>
      </c>
      <c r="T160" s="185">
        <f t="shared" si="8"/>
        <v>0</v>
      </c>
      <c r="U160" s="31"/>
      <c r="V160" s="31"/>
      <c r="W160" s="31"/>
      <c r="X160" s="31"/>
      <c r="Y160" s="31"/>
      <c r="Z160" s="31"/>
      <c r="AA160" s="31"/>
      <c r="AB160" s="31"/>
      <c r="AC160" s="31"/>
      <c r="AD160" s="31"/>
      <c r="AE160" s="31"/>
      <c r="AR160" s="186" t="s">
        <v>362</v>
      </c>
      <c r="AT160" s="186" t="s">
        <v>357</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297</v>
      </c>
      <c r="BM160" s="186" t="s">
        <v>2152</v>
      </c>
    </row>
    <row r="161" spans="1:65" s="2" customFormat="1" ht="24.2" customHeight="1">
      <c r="A161" s="31"/>
      <c r="B161" s="142"/>
      <c r="C161" s="174" t="s">
        <v>268</v>
      </c>
      <c r="D161" s="174" t="s">
        <v>234</v>
      </c>
      <c r="E161" s="175" t="s">
        <v>2153</v>
      </c>
      <c r="F161" s="176" t="s">
        <v>2154</v>
      </c>
      <c r="G161" s="177" t="s">
        <v>394</v>
      </c>
      <c r="H161" s="178">
        <v>1</v>
      </c>
      <c r="I161" s="179"/>
      <c r="J161" s="180">
        <f t="shared" si="5"/>
        <v>0</v>
      </c>
      <c r="K161" s="181"/>
      <c r="L161" s="32"/>
      <c r="M161" s="182" t="s">
        <v>1</v>
      </c>
      <c r="N161" s="183" t="s">
        <v>43</v>
      </c>
      <c r="O161" s="60"/>
      <c r="P161" s="184">
        <f t="shared" si="6"/>
        <v>0</v>
      </c>
      <c r="Q161" s="184">
        <v>1.4999999999999999E-4</v>
      </c>
      <c r="R161" s="184">
        <f t="shared" si="7"/>
        <v>1.4999999999999999E-4</v>
      </c>
      <c r="S161" s="184">
        <v>0</v>
      </c>
      <c r="T161" s="185">
        <f t="shared" si="8"/>
        <v>0</v>
      </c>
      <c r="U161" s="31"/>
      <c r="V161" s="31"/>
      <c r="W161" s="31"/>
      <c r="X161" s="31"/>
      <c r="Y161" s="31"/>
      <c r="Z161" s="31"/>
      <c r="AA161" s="31"/>
      <c r="AB161" s="31"/>
      <c r="AC161" s="31"/>
      <c r="AD161" s="31"/>
      <c r="AE161" s="31"/>
      <c r="AR161" s="186" t="s">
        <v>297</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297</v>
      </c>
      <c r="BM161" s="186" t="s">
        <v>2155</v>
      </c>
    </row>
    <row r="162" spans="1:65" s="2" customFormat="1" ht="49.15" customHeight="1">
      <c r="A162" s="31"/>
      <c r="B162" s="142"/>
      <c r="C162" s="187" t="s">
        <v>272</v>
      </c>
      <c r="D162" s="187" t="s">
        <v>357</v>
      </c>
      <c r="E162" s="188" t="s">
        <v>2156</v>
      </c>
      <c r="F162" s="189" t="s">
        <v>2157</v>
      </c>
      <c r="G162" s="190" t="s">
        <v>394</v>
      </c>
      <c r="H162" s="191">
        <v>1</v>
      </c>
      <c r="I162" s="192"/>
      <c r="J162" s="193">
        <f t="shared" si="5"/>
        <v>0</v>
      </c>
      <c r="K162" s="194"/>
      <c r="L162" s="195"/>
      <c r="M162" s="196" t="s">
        <v>1</v>
      </c>
      <c r="N162" s="197" t="s">
        <v>43</v>
      </c>
      <c r="O162" s="60"/>
      <c r="P162" s="184">
        <f t="shared" si="6"/>
        <v>0</v>
      </c>
      <c r="Q162" s="184">
        <v>0.25</v>
      </c>
      <c r="R162" s="184">
        <f t="shared" si="7"/>
        <v>0.25</v>
      </c>
      <c r="S162" s="184">
        <v>0</v>
      </c>
      <c r="T162" s="185">
        <f t="shared" si="8"/>
        <v>0</v>
      </c>
      <c r="U162" s="31"/>
      <c r="V162" s="31"/>
      <c r="W162" s="31"/>
      <c r="X162" s="31"/>
      <c r="Y162" s="31"/>
      <c r="Z162" s="31"/>
      <c r="AA162" s="31"/>
      <c r="AB162" s="31"/>
      <c r="AC162" s="31"/>
      <c r="AD162" s="31"/>
      <c r="AE162" s="31"/>
      <c r="AR162" s="186" t="s">
        <v>362</v>
      </c>
      <c r="AT162" s="186" t="s">
        <v>357</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297</v>
      </c>
      <c r="BM162" s="186" t="s">
        <v>2158</v>
      </c>
    </row>
    <row r="163" spans="1:65" s="2" customFormat="1" ht="37.9" customHeight="1">
      <c r="A163" s="31"/>
      <c r="B163" s="142"/>
      <c r="C163" s="174" t="s">
        <v>276</v>
      </c>
      <c r="D163" s="174" t="s">
        <v>234</v>
      </c>
      <c r="E163" s="175" t="s">
        <v>2159</v>
      </c>
      <c r="F163" s="176" t="s">
        <v>2160</v>
      </c>
      <c r="G163" s="177" t="s">
        <v>1139</v>
      </c>
      <c r="H163" s="178">
        <v>350</v>
      </c>
      <c r="I163" s="179"/>
      <c r="J163" s="180">
        <f t="shared" si="5"/>
        <v>0</v>
      </c>
      <c r="K163" s="181"/>
      <c r="L163" s="32"/>
      <c r="M163" s="182" t="s">
        <v>1</v>
      </c>
      <c r="N163" s="183" t="s">
        <v>43</v>
      </c>
      <c r="O163" s="60"/>
      <c r="P163" s="184">
        <f t="shared" si="6"/>
        <v>0</v>
      </c>
      <c r="Q163" s="184">
        <v>5.0000000000000002E-5</v>
      </c>
      <c r="R163" s="184">
        <f t="shared" si="7"/>
        <v>1.7500000000000002E-2</v>
      </c>
      <c r="S163" s="184">
        <v>0</v>
      </c>
      <c r="T163" s="185">
        <f t="shared" si="8"/>
        <v>0</v>
      </c>
      <c r="U163" s="31"/>
      <c r="V163" s="31"/>
      <c r="W163" s="31"/>
      <c r="X163" s="31"/>
      <c r="Y163" s="31"/>
      <c r="Z163" s="31"/>
      <c r="AA163" s="31"/>
      <c r="AB163" s="31"/>
      <c r="AC163" s="31"/>
      <c r="AD163" s="31"/>
      <c r="AE163" s="31"/>
      <c r="AR163" s="186" t="s">
        <v>297</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297</v>
      </c>
      <c r="BM163" s="186" t="s">
        <v>2161</v>
      </c>
    </row>
    <row r="164" spans="1:65" s="2" customFormat="1" ht="16.5" customHeight="1">
      <c r="A164" s="31"/>
      <c r="B164" s="142"/>
      <c r="C164" s="187" t="s">
        <v>280</v>
      </c>
      <c r="D164" s="187" t="s">
        <v>357</v>
      </c>
      <c r="E164" s="188" t="s">
        <v>1656</v>
      </c>
      <c r="F164" s="189" t="s">
        <v>2162</v>
      </c>
      <c r="G164" s="190" t="s">
        <v>394</v>
      </c>
      <c r="H164" s="191">
        <v>2</v>
      </c>
      <c r="I164" s="192"/>
      <c r="J164" s="193">
        <f t="shared" si="5"/>
        <v>0</v>
      </c>
      <c r="K164" s="194"/>
      <c r="L164" s="195"/>
      <c r="M164" s="196" t="s">
        <v>1</v>
      </c>
      <c r="N164" s="197" t="s">
        <v>43</v>
      </c>
      <c r="O164" s="60"/>
      <c r="P164" s="184">
        <f t="shared" si="6"/>
        <v>0</v>
      </c>
      <c r="Q164" s="184">
        <v>0.12</v>
      </c>
      <c r="R164" s="184">
        <f t="shared" si="7"/>
        <v>0.24</v>
      </c>
      <c r="S164" s="184">
        <v>0</v>
      </c>
      <c r="T164" s="185">
        <f t="shared" si="8"/>
        <v>0</v>
      </c>
      <c r="U164" s="31"/>
      <c r="V164" s="31"/>
      <c r="W164" s="31"/>
      <c r="X164" s="31"/>
      <c r="Y164" s="31"/>
      <c r="Z164" s="31"/>
      <c r="AA164" s="31"/>
      <c r="AB164" s="31"/>
      <c r="AC164" s="31"/>
      <c r="AD164" s="31"/>
      <c r="AE164" s="31"/>
      <c r="AR164" s="186" t="s">
        <v>362</v>
      </c>
      <c r="AT164" s="186" t="s">
        <v>357</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297</v>
      </c>
      <c r="BM164" s="186" t="s">
        <v>2163</v>
      </c>
    </row>
    <row r="165" spans="1:65" s="2" customFormat="1" ht="24.2" customHeight="1">
      <c r="A165" s="31"/>
      <c r="B165" s="142"/>
      <c r="C165" s="187" t="s">
        <v>284</v>
      </c>
      <c r="D165" s="187" t="s">
        <v>357</v>
      </c>
      <c r="E165" s="188" t="s">
        <v>1659</v>
      </c>
      <c r="F165" s="189" t="s">
        <v>2164</v>
      </c>
      <c r="G165" s="190" t="s">
        <v>394</v>
      </c>
      <c r="H165" s="191">
        <v>2</v>
      </c>
      <c r="I165" s="192"/>
      <c r="J165" s="193">
        <f t="shared" si="5"/>
        <v>0</v>
      </c>
      <c r="K165" s="194"/>
      <c r="L165" s="195"/>
      <c r="M165" s="196" t="s">
        <v>1</v>
      </c>
      <c r="N165" s="197"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362</v>
      </c>
      <c r="AT165" s="186" t="s">
        <v>357</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297</v>
      </c>
      <c r="BM165" s="186" t="s">
        <v>2165</v>
      </c>
    </row>
    <row r="166" spans="1:65" s="2" customFormat="1" ht="24.2" customHeight="1">
      <c r="A166" s="31"/>
      <c r="B166" s="142"/>
      <c r="C166" s="187" t="s">
        <v>289</v>
      </c>
      <c r="D166" s="187" t="s">
        <v>357</v>
      </c>
      <c r="E166" s="188" t="s">
        <v>1662</v>
      </c>
      <c r="F166" s="189" t="s">
        <v>2166</v>
      </c>
      <c r="G166" s="190" t="s">
        <v>394</v>
      </c>
      <c r="H166" s="191">
        <v>2</v>
      </c>
      <c r="I166" s="192"/>
      <c r="J166" s="193">
        <f t="shared" si="5"/>
        <v>0</v>
      </c>
      <c r="K166" s="194"/>
      <c r="L166" s="195"/>
      <c r="M166" s="196" t="s">
        <v>1</v>
      </c>
      <c r="N166" s="197"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362</v>
      </c>
      <c r="AT166" s="186" t="s">
        <v>357</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297</v>
      </c>
      <c r="BM166" s="186" t="s">
        <v>2167</v>
      </c>
    </row>
    <row r="167" spans="1:65" s="2" customFormat="1" ht="24.2" customHeight="1">
      <c r="A167" s="31"/>
      <c r="B167" s="142"/>
      <c r="C167" s="187" t="s">
        <v>293</v>
      </c>
      <c r="D167" s="187" t="s">
        <v>357</v>
      </c>
      <c r="E167" s="188" t="s">
        <v>1665</v>
      </c>
      <c r="F167" s="189" t="s">
        <v>2168</v>
      </c>
      <c r="G167" s="190" t="s">
        <v>394</v>
      </c>
      <c r="H167" s="191">
        <v>2</v>
      </c>
      <c r="I167" s="192"/>
      <c r="J167" s="193">
        <f t="shared" si="5"/>
        <v>0</v>
      </c>
      <c r="K167" s="194"/>
      <c r="L167" s="195"/>
      <c r="M167" s="196" t="s">
        <v>1</v>
      </c>
      <c r="N167" s="197" t="s">
        <v>43</v>
      </c>
      <c r="O167" s="60"/>
      <c r="P167" s="184">
        <f t="shared" si="6"/>
        <v>0</v>
      </c>
      <c r="Q167" s="184">
        <v>0.01</v>
      </c>
      <c r="R167" s="184">
        <f t="shared" si="7"/>
        <v>0.02</v>
      </c>
      <c r="S167" s="184">
        <v>0</v>
      </c>
      <c r="T167" s="185">
        <f t="shared" si="8"/>
        <v>0</v>
      </c>
      <c r="U167" s="31"/>
      <c r="V167" s="31"/>
      <c r="W167" s="31"/>
      <c r="X167" s="31"/>
      <c r="Y167" s="31"/>
      <c r="Z167" s="31"/>
      <c r="AA167" s="31"/>
      <c r="AB167" s="31"/>
      <c r="AC167" s="31"/>
      <c r="AD167" s="31"/>
      <c r="AE167" s="31"/>
      <c r="AR167" s="186" t="s">
        <v>362</v>
      </c>
      <c r="AT167" s="186" t="s">
        <v>357</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297</v>
      </c>
      <c r="BM167" s="186" t="s">
        <v>2169</v>
      </c>
    </row>
    <row r="168" spans="1:65" s="2" customFormat="1" ht="16.5" customHeight="1">
      <c r="A168" s="31"/>
      <c r="B168" s="142"/>
      <c r="C168" s="187" t="s">
        <v>297</v>
      </c>
      <c r="D168" s="187" t="s">
        <v>357</v>
      </c>
      <c r="E168" s="188" t="s">
        <v>2170</v>
      </c>
      <c r="F168" s="189" t="s">
        <v>1669</v>
      </c>
      <c r="G168" s="190" t="s">
        <v>1139</v>
      </c>
      <c r="H168" s="191">
        <v>90</v>
      </c>
      <c r="I168" s="192"/>
      <c r="J168" s="193">
        <f t="shared" si="5"/>
        <v>0</v>
      </c>
      <c r="K168" s="194"/>
      <c r="L168" s="195"/>
      <c r="M168" s="196" t="s">
        <v>1</v>
      </c>
      <c r="N168" s="197" t="s">
        <v>43</v>
      </c>
      <c r="O168" s="60"/>
      <c r="P168" s="184">
        <f t="shared" si="6"/>
        <v>0</v>
      </c>
      <c r="Q168" s="184">
        <v>1E-3</v>
      </c>
      <c r="R168" s="184">
        <f t="shared" si="7"/>
        <v>0.09</v>
      </c>
      <c r="S168" s="184">
        <v>0</v>
      </c>
      <c r="T168" s="185">
        <f t="shared" si="8"/>
        <v>0</v>
      </c>
      <c r="U168" s="31"/>
      <c r="V168" s="31"/>
      <c r="W168" s="31"/>
      <c r="X168" s="31"/>
      <c r="Y168" s="31"/>
      <c r="Z168" s="31"/>
      <c r="AA168" s="31"/>
      <c r="AB168" s="31"/>
      <c r="AC168" s="31"/>
      <c r="AD168" s="31"/>
      <c r="AE168" s="31"/>
      <c r="AR168" s="186" t="s">
        <v>362</v>
      </c>
      <c r="AT168" s="186" t="s">
        <v>357</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297</v>
      </c>
      <c r="BM168" s="186" t="s">
        <v>2171</v>
      </c>
    </row>
    <row r="169" spans="1:65" s="2" customFormat="1" ht="33" customHeight="1">
      <c r="A169" s="31"/>
      <c r="B169" s="142"/>
      <c r="C169" s="187" t="s">
        <v>301</v>
      </c>
      <c r="D169" s="187" t="s">
        <v>357</v>
      </c>
      <c r="E169" s="188" t="s">
        <v>2172</v>
      </c>
      <c r="F169" s="189" t="s">
        <v>2173</v>
      </c>
      <c r="G169" s="190" t="s">
        <v>394</v>
      </c>
      <c r="H169" s="191">
        <v>2</v>
      </c>
      <c r="I169" s="192"/>
      <c r="J169" s="193">
        <f t="shared" si="5"/>
        <v>0</v>
      </c>
      <c r="K169" s="194"/>
      <c r="L169" s="195"/>
      <c r="M169" s="196" t="s">
        <v>1</v>
      </c>
      <c r="N169" s="197" t="s">
        <v>43</v>
      </c>
      <c r="O169" s="60"/>
      <c r="P169" s="184">
        <f t="shared" si="6"/>
        <v>0</v>
      </c>
      <c r="Q169" s="184">
        <v>5.0000000000000001E-3</v>
      </c>
      <c r="R169" s="184">
        <f t="shared" si="7"/>
        <v>0.01</v>
      </c>
      <c r="S169" s="184">
        <v>0</v>
      </c>
      <c r="T169" s="185">
        <f t="shared" si="8"/>
        <v>0</v>
      </c>
      <c r="U169" s="31"/>
      <c r="V169" s="31"/>
      <c r="W169" s="31"/>
      <c r="X169" s="31"/>
      <c r="Y169" s="31"/>
      <c r="Z169" s="31"/>
      <c r="AA169" s="31"/>
      <c r="AB169" s="31"/>
      <c r="AC169" s="31"/>
      <c r="AD169" s="31"/>
      <c r="AE169" s="31"/>
      <c r="AR169" s="186" t="s">
        <v>362</v>
      </c>
      <c r="AT169" s="186" t="s">
        <v>357</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297</v>
      </c>
      <c r="BM169" s="186" t="s">
        <v>2174</v>
      </c>
    </row>
    <row r="170" spans="1:65" s="2" customFormat="1" ht="16.5" customHeight="1">
      <c r="A170" s="31"/>
      <c r="B170" s="142"/>
      <c r="C170" s="187" t="s">
        <v>305</v>
      </c>
      <c r="D170" s="187" t="s">
        <v>357</v>
      </c>
      <c r="E170" s="188" t="s">
        <v>2175</v>
      </c>
      <c r="F170" s="189" t="s">
        <v>2176</v>
      </c>
      <c r="G170" s="190" t="s">
        <v>394</v>
      </c>
      <c r="H170" s="191">
        <v>2</v>
      </c>
      <c r="I170" s="192"/>
      <c r="J170" s="193">
        <f t="shared" si="5"/>
        <v>0</v>
      </c>
      <c r="K170" s="194"/>
      <c r="L170" s="195"/>
      <c r="M170" s="196" t="s">
        <v>1</v>
      </c>
      <c r="N170" s="197"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362</v>
      </c>
      <c r="AT170" s="186" t="s">
        <v>357</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297</v>
      </c>
      <c r="BM170" s="186" t="s">
        <v>2177</v>
      </c>
    </row>
    <row r="171" spans="1:65" s="2" customFormat="1" ht="21.75" customHeight="1">
      <c r="A171" s="31"/>
      <c r="B171" s="142"/>
      <c r="C171" s="187" t="s">
        <v>309</v>
      </c>
      <c r="D171" s="187" t="s">
        <v>357</v>
      </c>
      <c r="E171" s="188" t="s">
        <v>2178</v>
      </c>
      <c r="F171" s="189" t="s">
        <v>2179</v>
      </c>
      <c r="G171" s="190" t="s">
        <v>394</v>
      </c>
      <c r="H171" s="191">
        <v>1</v>
      </c>
      <c r="I171" s="192"/>
      <c r="J171" s="193">
        <f t="shared" si="5"/>
        <v>0</v>
      </c>
      <c r="K171" s="194"/>
      <c r="L171" s="195"/>
      <c r="M171" s="196" t="s">
        <v>1</v>
      </c>
      <c r="N171" s="197" t="s">
        <v>43</v>
      </c>
      <c r="O171" s="60"/>
      <c r="P171" s="184">
        <f t="shared" si="6"/>
        <v>0</v>
      </c>
      <c r="Q171" s="184">
        <v>2.1000000000000001E-2</v>
      </c>
      <c r="R171" s="184">
        <f t="shared" si="7"/>
        <v>2.1000000000000001E-2</v>
      </c>
      <c r="S171" s="184">
        <v>0</v>
      </c>
      <c r="T171" s="185">
        <f t="shared" si="8"/>
        <v>0</v>
      </c>
      <c r="U171" s="31"/>
      <c r="V171" s="31"/>
      <c r="W171" s="31"/>
      <c r="X171" s="31"/>
      <c r="Y171" s="31"/>
      <c r="Z171" s="31"/>
      <c r="AA171" s="31"/>
      <c r="AB171" s="31"/>
      <c r="AC171" s="31"/>
      <c r="AD171" s="31"/>
      <c r="AE171" s="31"/>
      <c r="AR171" s="186" t="s">
        <v>362</v>
      </c>
      <c r="AT171" s="186" t="s">
        <v>357</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297</v>
      </c>
      <c r="BM171" s="186" t="s">
        <v>2180</v>
      </c>
    </row>
    <row r="172" spans="1:65" s="2" customFormat="1" ht="24.2" customHeight="1">
      <c r="A172" s="31"/>
      <c r="B172" s="142"/>
      <c r="C172" s="187" t="s">
        <v>313</v>
      </c>
      <c r="D172" s="187" t="s">
        <v>357</v>
      </c>
      <c r="E172" s="188" t="s">
        <v>2181</v>
      </c>
      <c r="F172" s="189" t="s">
        <v>2182</v>
      </c>
      <c r="G172" s="190" t="s">
        <v>394</v>
      </c>
      <c r="H172" s="191">
        <v>2</v>
      </c>
      <c r="I172" s="192"/>
      <c r="J172" s="193">
        <f t="shared" si="5"/>
        <v>0</v>
      </c>
      <c r="K172" s="194"/>
      <c r="L172" s="195"/>
      <c r="M172" s="196" t="s">
        <v>1</v>
      </c>
      <c r="N172" s="197" t="s">
        <v>43</v>
      </c>
      <c r="O172" s="60"/>
      <c r="P172" s="184">
        <f t="shared" si="6"/>
        <v>0</v>
      </c>
      <c r="Q172" s="184">
        <v>2.1000000000000001E-2</v>
      </c>
      <c r="R172" s="184">
        <f t="shared" si="7"/>
        <v>4.2000000000000003E-2</v>
      </c>
      <c r="S172" s="184">
        <v>0</v>
      </c>
      <c r="T172" s="185">
        <f t="shared" si="8"/>
        <v>0</v>
      </c>
      <c r="U172" s="31"/>
      <c r="V172" s="31"/>
      <c r="W172" s="31"/>
      <c r="X172" s="31"/>
      <c r="Y172" s="31"/>
      <c r="Z172" s="31"/>
      <c r="AA172" s="31"/>
      <c r="AB172" s="31"/>
      <c r="AC172" s="31"/>
      <c r="AD172" s="31"/>
      <c r="AE172" s="31"/>
      <c r="AR172" s="186" t="s">
        <v>362</v>
      </c>
      <c r="AT172" s="186" t="s">
        <v>357</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297</v>
      </c>
      <c r="BM172" s="186" t="s">
        <v>2183</v>
      </c>
    </row>
    <row r="173" spans="1:65" s="2" customFormat="1" ht="21.75" customHeight="1">
      <c r="A173" s="31"/>
      <c r="B173" s="142"/>
      <c r="C173" s="187" t="s">
        <v>317</v>
      </c>
      <c r="D173" s="187" t="s">
        <v>357</v>
      </c>
      <c r="E173" s="188" t="s">
        <v>2184</v>
      </c>
      <c r="F173" s="189" t="s">
        <v>2185</v>
      </c>
      <c r="G173" s="190" t="s">
        <v>256</v>
      </c>
      <c r="H173" s="191">
        <v>4</v>
      </c>
      <c r="I173" s="192"/>
      <c r="J173" s="193">
        <f t="shared" si="5"/>
        <v>0</v>
      </c>
      <c r="K173" s="194"/>
      <c r="L173" s="195"/>
      <c r="M173" s="196" t="s">
        <v>1</v>
      </c>
      <c r="N173" s="197" t="s">
        <v>43</v>
      </c>
      <c r="O173" s="60"/>
      <c r="P173" s="184">
        <f t="shared" si="6"/>
        <v>0</v>
      </c>
      <c r="Q173" s="184">
        <v>3.5000000000000001E-3</v>
      </c>
      <c r="R173" s="184">
        <f t="shared" si="7"/>
        <v>1.4E-2</v>
      </c>
      <c r="S173" s="184">
        <v>0</v>
      </c>
      <c r="T173" s="185">
        <f t="shared" si="8"/>
        <v>0</v>
      </c>
      <c r="U173" s="31"/>
      <c r="V173" s="31"/>
      <c r="W173" s="31"/>
      <c r="X173" s="31"/>
      <c r="Y173" s="31"/>
      <c r="Z173" s="31"/>
      <c r="AA173" s="31"/>
      <c r="AB173" s="31"/>
      <c r="AC173" s="31"/>
      <c r="AD173" s="31"/>
      <c r="AE173" s="31"/>
      <c r="AR173" s="186" t="s">
        <v>362</v>
      </c>
      <c r="AT173" s="186" t="s">
        <v>357</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297</v>
      </c>
      <c r="BM173" s="186" t="s">
        <v>2186</v>
      </c>
    </row>
    <row r="174" spans="1:65" s="2" customFormat="1" ht="16.5" customHeight="1">
      <c r="A174" s="31"/>
      <c r="B174" s="142"/>
      <c r="C174" s="187" t="s">
        <v>321</v>
      </c>
      <c r="D174" s="187" t="s">
        <v>357</v>
      </c>
      <c r="E174" s="188" t="s">
        <v>2187</v>
      </c>
      <c r="F174" s="189" t="s">
        <v>2188</v>
      </c>
      <c r="G174" s="190" t="s">
        <v>256</v>
      </c>
      <c r="H174" s="191">
        <v>4</v>
      </c>
      <c r="I174" s="192"/>
      <c r="J174" s="193">
        <f t="shared" si="5"/>
        <v>0</v>
      </c>
      <c r="K174" s="194"/>
      <c r="L174" s="195"/>
      <c r="M174" s="196" t="s">
        <v>1</v>
      </c>
      <c r="N174" s="197" t="s">
        <v>43</v>
      </c>
      <c r="O174" s="60"/>
      <c r="P174" s="184">
        <f t="shared" si="6"/>
        <v>0</v>
      </c>
      <c r="Q174" s="184">
        <v>3.5000000000000001E-3</v>
      </c>
      <c r="R174" s="184">
        <f t="shared" si="7"/>
        <v>1.4E-2</v>
      </c>
      <c r="S174" s="184">
        <v>0</v>
      </c>
      <c r="T174" s="185">
        <f t="shared" si="8"/>
        <v>0</v>
      </c>
      <c r="U174" s="31"/>
      <c r="V174" s="31"/>
      <c r="W174" s="31"/>
      <c r="X174" s="31"/>
      <c r="Y174" s="31"/>
      <c r="Z174" s="31"/>
      <c r="AA174" s="31"/>
      <c r="AB174" s="31"/>
      <c r="AC174" s="31"/>
      <c r="AD174" s="31"/>
      <c r="AE174" s="31"/>
      <c r="AR174" s="186" t="s">
        <v>362</v>
      </c>
      <c r="AT174" s="186" t="s">
        <v>357</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297</v>
      </c>
      <c r="BM174" s="186" t="s">
        <v>2189</v>
      </c>
    </row>
    <row r="175" spans="1:65" s="2" customFormat="1" ht="16.5" customHeight="1">
      <c r="A175" s="31"/>
      <c r="B175" s="142"/>
      <c r="C175" s="187" t="s">
        <v>7</v>
      </c>
      <c r="D175" s="187" t="s">
        <v>357</v>
      </c>
      <c r="E175" s="188" t="s">
        <v>2190</v>
      </c>
      <c r="F175" s="189" t="s">
        <v>2191</v>
      </c>
      <c r="G175" s="190" t="s">
        <v>1307</v>
      </c>
      <c r="H175" s="191">
        <v>2</v>
      </c>
      <c r="I175" s="192"/>
      <c r="J175" s="193">
        <f t="shared" si="5"/>
        <v>0</v>
      </c>
      <c r="K175" s="194"/>
      <c r="L175" s="195"/>
      <c r="M175" s="196" t="s">
        <v>1</v>
      </c>
      <c r="N175" s="197"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362</v>
      </c>
      <c r="AT175" s="186" t="s">
        <v>357</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297</v>
      </c>
      <c r="BM175" s="186" t="s">
        <v>2192</v>
      </c>
    </row>
    <row r="176" spans="1:65" s="2" customFormat="1" ht="16.5" customHeight="1">
      <c r="A176" s="31"/>
      <c r="B176" s="142"/>
      <c r="C176" s="187" t="s">
        <v>328</v>
      </c>
      <c r="D176" s="187" t="s">
        <v>357</v>
      </c>
      <c r="E176" s="188" t="s">
        <v>2193</v>
      </c>
      <c r="F176" s="189" t="s">
        <v>2194</v>
      </c>
      <c r="G176" s="190" t="s">
        <v>394</v>
      </c>
      <c r="H176" s="191">
        <v>2</v>
      </c>
      <c r="I176" s="192"/>
      <c r="J176" s="193">
        <f t="shared" si="5"/>
        <v>0</v>
      </c>
      <c r="K176" s="194"/>
      <c r="L176" s="195"/>
      <c r="M176" s="196" t="s">
        <v>1</v>
      </c>
      <c r="N176" s="197" t="s">
        <v>43</v>
      </c>
      <c r="O176" s="60"/>
      <c r="P176" s="184">
        <f t="shared" si="6"/>
        <v>0</v>
      </c>
      <c r="Q176" s="184">
        <v>1.78E-2</v>
      </c>
      <c r="R176" s="184">
        <f t="shared" si="7"/>
        <v>3.56E-2</v>
      </c>
      <c r="S176" s="184">
        <v>0</v>
      </c>
      <c r="T176" s="185">
        <f t="shared" si="8"/>
        <v>0</v>
      </c>
      <c r="U176" s="31"/>
      <c r="V176" s="31"/>
      <c r="W176" s="31"/>
      <c r="X176" s="31"/>
      <c r="Y176" s="31"/>
      <c r="Z176" s="31"/>
      <c r="AA176" s="31"/>
      <c r="AB176" s="31"/>
      <c r="AC176" s="31"/>
      <c r="AD176" s="31"/>
      <c r="AE176" s="31"/>
      <c r="AR176" s="186" t="s">
        <v>362</v>
      </c>
      <c r="AT176" s="186" t="s">
        <v>357</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297</v>
      </c>
      <c r="BM176" s="186" t="s">
        <v>2195</v>
      </c>
    </row>
    <row r="177" spans="1:65" s="2" customFormat="1" ht="16.5" customHeight="1">
      <c r="A177" s="31"/>
      <c r="B177" s="142"/>
      <c r="C177" s="187" t="s">
        <v>332</v>
      </c>
      <c r="D177" s="187" t="s">
        <v>357</v>
      </c>
      <c r="E177" s="188" t="s">
        <v>2196</v>
      </c>
      <c r="F177" s="189" t="s">
        <v>2197</v>
      </c>
      <c r="G177" s="190" t="s">
        <v>394</v>
      </c>
      <c r="H177" s="191">
        <v>2</v>
      </c>
      <c r="I177" s="192"/>
      <c r="J177" s="193">
        <f t="shared" si="5"/>
        <v>0</v>
      </c>
      <c r="K177" s="194"/>
      <c r="L177" s="195"/>
      <c r="M177" s="196" t="s">
        <v>1</v>
      </c>
      <c r="N177" s="197" t="s">
        <v>43</v>
      </c>
      <c r="O177" s="60"/>
      <c r="P177" s="184">
        <f t="shared" si="6"/>
        <v>0</v>
      </c>
      <c r="Q177" s="184">
        <v>1.78E-2</v>
      </c>
      <c r="R177" s="184">
        <f t="shared" si="7"/>
        <v>3.56E-2</v>
      </c>
      <c r="S177" s="184">
        <v>0</v>
      </c>
      <c r="T177" s="185">
        <f t="shared" si="8"/>
        <v>0</v>
      </c>
      <c r="U177" s="31"/>
      <c r="V177" s="31"/>
      <c r="W177" s="31"/>
      <c r="X177" s="31"/>
      <c r="Y177" s="31"/>
      <c r="Z177" s="31"/>
      <c r="AA177" s="31"/>
      <c r="AB177" s="31"/>
      <c r="AC177" s="31"/>
      <c r="AD177" s="31"/>
      <c r="AE177" s="31"/>
      <c r="AR177" s="186" t="s">
        <v>362</v>
      </c>
      <c r="AT177" s="186" t="s">
        <v>357</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297</v>
      </c>
      <c r="BM177" s="186" t="s">
        <v>2198</v>
      </c>
    </row>
    <row r="178" spans="1:65" s="2" customFormat="1" ht="16.5" customHeight="1">
      <c r="A178" s="31"/>
      <c r="B178" s="142"/>
      <c r="C178" s="187" t="s">
        <v>336</v>
      </c>
      <c r="D178" s="187" t="s">
        <v>357</v>
      </c>
      <c r="E178" s="188" t="s">
        <v>2199</v>
      </c>
      <c r="F178" s="189" t="s">
        <v>2200</v>
      </c>
      <c r="G178" s="190" t="s">
        <v>394</v>
      </c>
      <c r="H178" s="191">
        <v>1</v>
      </c>
      <c r="I178" s="192"/>
      <c r="J178" s="193">
        <f t="shared" si="5"/>
        <v>0</v>
      </c>
      <c r="K178" s="194"/>
      <c r="L178" s="195"/>
      <c r="M178" s="196" t="s">
        <v>1</v>
      </c>
      <c r="N178" s="197" t="s">
        <v>43</v>
      </c>
      <c r="O178" s="60"/>
      <c r="P178" s="184">
        <f t="shared" si="6"/>
        <v>0</v>
      </c>
      <c r="Q178" s="184">
        <v>1.78E-2</v>
      </c>
      <c r="R178" s="184">
        <f t="shared" si="7"/>
        <v>1.78E-2</v>
      </c>
      <c r="S178" s="184">
        <v>0</v>
      </c>
      <c r="T178" s="185">
        <f t="shared" si="8"/>
        <v>0</v>
      </c>
      <c r="U178" s="31"/>
      <c r="V178" s="31"/>
      <c r="W178" s="31"/>
      <c r="X178" s="31"/>
      <c r="Y178" s="31"/>
      <c r="Z178" s="31"/>
      <c r="AA178" s="31"/>
      <c r="AB178" s="31"/>
      <c r="AC178" s="31"/>
      <c r="AD178" s="31"/>
      <c r="AE178" s="31"/>
      <c r="AR178" s="186" t="s">
        <v>362</v>
      </c>
      <c r="AT178" s="186" t="s">
        <v>357</v>
      </c>
      <c r="AU178" s="186" t="s">
        <v>88</v>
      </c>
      <c r="AY178" s="14" t="s">
        <v>232</v>
      </c>
      <c r="BE178" s="104">
        <f t="shared" si="9"/>
        <v>0</v>
      </c>
      <c r="BF178" s="104">
        <f t="shared" si="10"/>
        <v>0</v>
      </c>
      <c r="BG178" s="104">
        <f t="shared" si="11"/>
        <v>0</v>
      </c>
      <c r="BH178" s="104">
        <f t="shared" si="12"/>
        <v>0</v>
      </c>
      <c r="BI178" s="104">
        <f t="shared" si="13"/>
        <v>0</v>
      </c>
      <c r="BJ178" s="14" t="s">
        <v>88</v>
      </c>
      <c r="BK178" s="104">
        <f t="shared" si="14"/>
        <v>0</v>
      </c>
      <c r="BL178" s="14" t="s">
        <v>297</v>
      </c>
      <c r="BM178" s="186" t="s">
        <v>2201</v>
      </c>
    </row>
    <row r="179" spans="1:65" s="2" customFormat="1" ht="16.5" customHeight="1">
      <c r="A179" s="31"/>
      <c r="B179" s="142"/>
      <c r="C179" s="187" t="s">
        <v>340</v>
      </c>
      <c r="D179" s="187" t="s">
        <v>357</v>
      </c>
      <c r="E179" s="188" t="s">
        <v>2202</v>
      </c>
      <c r="F179" s="189" t="s">
        <v>2203</v>
      </c>
      <c r="G179" s="190" t="s">
        <v>394</v>
      </c>
      <c r="H179" s="191">
        <v>1</v>
      </c>
      <c r="I179" s="192"/>
      <c r="J179" s="193">
        <f t="shared" si="5"/>
        <v>0</v>
      </c>
      <c r="K179" s="194"/>
      <c r="L179" s="195"/>
      <c r="M179" s="196" t="s">
        <v>1</v>
      </c>
      <c r="N179" s="197" t="s">
        <v>43</v>
      </c>
      <c r="O179" s="60"/>
      <c r="P179" s="184">
        <f t="shared" si="6"/>
        <v>0</v>
      </c>
      <c r="Q179" s="184">
        <v>1.78E-2</v>
      </c>
      <c r="R179" s="184">
        <f t="shared" si="7"/>
        <v>1.78E-2</v>
      </c>
      <c r="S179" s="184">
        <v>0</v>
      </c>
      <c r="T179" s="185">
        <f t="shared" si="8"/>
        <v>0</v>
      </c>
      <c r="U179" s="31"/>
      <c r="V179" s="31"/>
      <c r="W179" s="31"/>
      <c r="X179" s="31"/>
      <c r="Y179" s="31"/>
      <c r="Z179" s="31"/>
      <c r="AA179" s="31"/>
      <c r="AB179" s="31"/>
      <c r="AC179" s="31"/>
      <c r="AD179" s="31"/>
      <c r="AE179" s="31"/>
      <c r="AR179" s="186" t="s">
        <v>362</v>
      </c>
      <c r="AT179" s="186" t="s">
        <v>357</v>
      </c>
      <c r="AU179" s="186" t="s">
        <v>88</v>
      </c>
      <c r="AY179" s="14" t="s">
        <v>232</v>
      </c>
      <c r="BE179" s="104">
        <f t="shared" si="9"/>
        <v>0</v>
      </c>
      <c r="BF179" s="104">
        <f t="shared" si="10"/>
        <v>0</v>
      </c>
      <c r="BG179" s="104">
        <f t="shared" si="11"/>
        <v>0</v>
      </c>
      <c r="BH179" s="104">
        <f t="shared" si="12"/>
        <v>0</v>
      </c>
      <c r="BI179" s="104">
        <f t="shared" si="13"/>
        <v>0</v>
      </c>
      <c r="BJ179" s="14" t="s">
        <v>88</v>
      </c>
      <c r="BK179" s="104">
        <f t="shared" si="14"/>
        <v>0</v>
      </c>
      <c r="BL179" s="14" t="s">
        <v>297</v>
      </c>
      <c r="BM179" s="186" t="s">
        <v>2204</v>
      </c>
    </row>
    <row r="180" spans="1:65" s="2" customFormat="1" ht="44.25" customHeight="1">
      <c r="A180" s="31"/>
      <c r="B180" s="142"/>
      <c r="C180" s="187" t="s">
        <v>344</v>
      </c>
      <c r="D180" s="187" t="s">
        <v>357</v>
      </c>
      <c r="E180" s="188" t="s">
        <v>1599</v>
      </c>
      <c r="F180" s="189" t="s">
        <v>2205</v>
      </c>
      <c r="G180" s="190" t="s">
        <v>1307</v>
      </c>
      <c r="H180" s="191">
        <v>22</v>
      </c>
      <c r="I180" s="192"/>
      <c r="J180" s="193">
        <f t="shared" si="5"/>
        <v>0</v>
      </c>
      <c r="K180" s="194"/>
      <c r="L180" s="195"/>
      <c r="M180" s="196" t="s">
        <v>1</v>
      </c>
      <c r="N180" s="197" t="s">
        <v>43</v>
      </c>
      <c r="O180" s="60"/>
      <c r="P180" s="184">
        <f t="shared" si="6"/>
        <v>0</v>
      </c>
      <c r="Q180" s="184">
        <v>0</v>
      </c>
      <c r="R180" s="184">
        <f t="shared" si="7"/>
        <v>0</v>
      </c>
      <c r="S180" s="184">
        <v>0</v>
      </c>
      <c r="T180" s="185">
        <f t="shared" si="8"/>
        <v>0</v>
      </c>
      <c r="U180" s="31"/>
      <c r="V180" s="31"/>
      <c r="W180" s="31"/>
      <c r="X180" s="31"/>
      <c r="Y180" s="31"/>
      <c r="Z180" s="31"/>
      <c r="AA180" s="31"/>
      <c r="AB180" s="31"/>
      <c r="AC180" s="31"/>
      <c r="AD180" s="31"/>
      <c r="AE180" s="31"/>
      <c r="AR180" s="186" t="s">
        <v>362</v>
      </c>
      <c r="AT180" s="186" t="s">
        <v>357</v>
      </c>
      <c r="AU180" s="186" t="s">
        <v>88</v>
      </c>
      <c r="AY180" s="14" t="s">
        <v>232</v>
      </c>
      <c r="BE180" s="104">
        <f t="shared" si="9"/>
        <v>0</v>
      </c>
      <c r="BF180" s="104">
        <f t="shared" si="10"/>
        <v>0</v>
      </c>
      <c r="BG180" s="104">
        <f t="shared" si="11"/>
        <v>0</v>
      </c>
      <c r="BH180" s="104">
        <f t="shared" si="12"/>
        <v>0</v>
      </c>
      <c r="BI180" s="104">
        <f t="shared" si="13"/>
        <v>0</v>
      </c>
      <c r="BJ180" s="14" t="s">
        <v>88</v>
      </c>
      <c r="BK180" s="104">
        <f t="shared" si="14"/>
        <v>0</v>
      </c>
      <c r="BL180" s="14" t="s">
        <v>297</v>
      </c>
      <c r="BM180" s="186" t="s">
        <v>2206</v>
      </c>
    </row>
    <row r="181" spans="1:65" s="2" customFormat="1" ht="44.25" customHeight="1">
      <c r="A181" s="31"/>
      <c r="B181" s="142"/>
      <c r="C181" s="187" t="s">
        <v>348</v>
      </c>
      <c r="D181" s="187" t="s">
        <v>357</v>
      </c>
      <c r="E181" s="188" t="s">
        <v>1602</v>
      </c>
      <c r="F181" s="189" t="s">
        <v>2207</v>
      </c>
      <c r="G181" s="190" t="s">
        <v>1307</v>
      </c>
      <c r="H181" s="191">
        <v>22</v>
      </c>
      <c r="I181" s="192"/>
      <c r="J181" s="193">
        <f t="shared" si="5"/>
        <v>0</v>
      </c>
      <c r="K181" s="194"/>
      <c r="L181" s="195"/>
      <c r="M181" s="196" t="s">
        <v>1</v>
      </c>
      <c r="N181" s="197" t="s">
        <v>43</v>
      </c>
      <c r="O181" s="60"/>
      <c r="P181" s="184">
        <f t="shared" si="6"/>
        <v>0</v>
      </c>
      <c r="Q181" s="184">
        <v>0</v>
      </c>
      <c r="R181" s="184">
        <f t="shared" si="7"/>
        <v>0</v>
      </c>
      <c r="S181" s="184">
        <v>0</v>
      </c>
      <c r="T181" s="185">
        <f t="shared" si="8"/>
        <v>0</v>
      </c>
      <c r="U181" s="31"/>
      <c r="V181" s="31"/>
      <c r="W181" s="31"/>
      <c r="X181" s="31"/>
      <c r="Y181" s="31"/>
      <c r="Z181" s="31"/>
      <c r="AA181" s="31"/>
      <c r="AB181" s="31"/>
      <c r="AC181" s="31"/>
      <c r="AD181" s="31"/>
      <c r="AE181" s="31"/>
      <c r="AR181" s="186" t="s">
        <v>362</v>
      </c>
      <c r="AT181" s="186" t="s">
        <v>357</v>
      </c>
      <c r="AU181" s="186" t="s">
        <v>88</v>
      </c>
      <c r="AY181" s="14" t="s">
        <v>232</v>
      </c>
      <c r="BE181" s="104">
        <f t="shared" si="9"/>
        <v>0</v>
      </c>
      <c r="BF181" s="104">
        <f t="shared" si="10"/>
        <v>0</v>
      </c>
      <c r="BG181" s="104">
        <f t="shared" si="11"/>
        <v>0</v>
      </c>
      <c r="BH181" s="104">
        <f t="shared" si="12"/>
        <v>0</v>
      </c>
      <c r="BI181" s="104">
        <f t="shared" si="13"/>
        <v>0</v>
      </c>
      <c r="BJ181" s="14" t="s">
        <v>88</v>
      </c>
      <c r="BK181" s="104">
        <f t="shared" si="14"/>
        <v>0</v>
      </c>
      <c r="BL181" s="14" t="s">
        <v>297</v>
      </c>
      <c r="BM181" s="186" t="s">
        <v>2208</v>
      </c>
    </row>
    <row r="182" spans="1:65" s="2" customFormat="1" ht="49.15" customHeight="1">
      <c r="A182" s="31"/>
      <c r="B182" s="142"/>
      <c r="C182" s="187" t="s">
        <v>352</v>
      </c>
      <c r="D182" s="187" t="s">
        <v>357</v>
      </c>
      <c r="E182" s="188" t="s">
        <v>1605</v>
      </c>
      <c r="F182" s="189" t="s">
        <v>2209</v>
      </c>
      <c r="G182" s="190" t="s">
        <v>1307</v>
      </c>
      <c r="H182" s="191">
        <v>176</v>
      </c>
      <c r="I182" s="192"/>
      <c r="J182" s="193">
        <f t="shared" si="5"/>
        <v>0</v>
      </c>
      <c r="K182" s="194"/>
      <c r="L182" s="195"/>
      <c r="M182" s="196" t="s">
        <v>1</v>
      </c>
      <c r="N182" s="197" t="s">
        <v>43</v>
      </c>
      <c r="O182" s="60"/>
      <c r="P182" s="184">
        <f t="shared" si="6"/>
        <v>0</v>
      </c>
      <c r="Q182" s="184">
        <v>0</v>
      </c>
      <c r="R182" s="184">
        <f t="shared" si="7"/>
        <v>0</v>
      </c>
      <c r="S182" s="184">
        <v>0</v>
      </c>
      <c r="T182" s="185">
        <f t="shared" si="8"/>
        <v>0</v>
      </c>
      <c r="U182" s="31"/>
      <c r="V182" s="31"/>
      <c r="W182" s="31"/>
      <c r="X182" s="31"/>
      <c r="Y182" s="31"/>
      <c r="Z182" s="31"/>
      <c r="AA182" s="31"/>
      <c r="AB182" s="31"/>
      <c r="AC182" s="31"/>
      <c r="AD182" s="31"/>
      <c r="AE182" s="31"/>
      <c r="AR182" s="186" t="s">
        <v>362</v>
      </c>
      <c r="AT182" s="186" t="s">
        <v>357</v>
      </c>
      <c r="AU182" s="186" t="s">
        <v>88</v>
      </c>
      <c r="AY182" s="14" t="s">
        <v>232</v>
      </c>
      <c r="BE182" s="104">
        <f t="shared" si="9"/>
        <v>0</v>
      </c>
      <c r="BF182" s="104">
        <f t="shared" si="10"/>
        <v>0</v>
      </c>
      <c r="BG182" s="104">
        <f t="shared" si="11"/>
        <v>0</v>
      </c>
      <c r="BH182" s="104">
        <f t="shared" si="12"/>
        <v>0</v>
      </c>
      <c r="BI182" s="104">
        <f t="shared" si="13"/>
        <v>0</v>
      </c>
      <c r="BJ182" s="14" t="s">
        <v>88</v>
      </c>
      <c r="BK182" s="104">
        <f t="shared" si="14"/>
        <v>0</v>
      </c>
      <c r="BL182" s="14" t="s">
        <v>297</v>
      </c>
      <c r="BM182" s="186" t="s">
        <v>2210</v>
      </c>
    </row>
    <row r="183" spans="1:65" s="2" customFormat="1" ht="16.5" customHeight="1">
      <c r="A183" s="31"/>
      <c r="B183" s="142"/>
      <c r="C183" s="174" t="s">
        <v>356</v>
      </c>
      <c r="D183" s="174" t="s">
        <v>234</v>
      </c>
      <c r="E183" s="175" t="s">
        <v>2211</v>
      </c>
      <c r="F183" s="176" t="s">
        <v>2212</v>
      </c>
      <c r="G183" s="177" t="s">
        <v>1307</v>
      </c>
      <c r="H183" s="178">
        <v>6</v>
      </c>
      <c r="I183" s="179"/>
      <c r="J183" s="180">
        <f t="shared" si="5"/>
        <v>0</v>
      </c>
      <c r="K183" s="181"/>
      <c r="L183" s="32"/>
      <c r="M183" s="182" t="s">
        <v>1</v>
      </c>
      <c r="N183" s="183" t="s">
        <v>43</v>
      </c>
      <c r="O183" s="60"/>
      <c r="P183" s="184">
        <f t="shared" si="6"/>
        <v>0</v>
      </c>
      <c r="Q183" s="184">
        <v>5.0000000000000002E-5</v>
      </c>
      <c r="R183" s="184">
        <f t="shared" si="7"/>
        <v>3.0000000000000003E-4</v>
      </c>
      <c r="S183" s="184">
        <v>0</v>
      </c>
      <c r="T183" s="185">
        <f t="shared" si="8"/>
        <v>0</v>
      </c>
      <c r="U183" s="31"/>
      <c r="V183" s="31"/>
      <c r="W183" s="31"/>
      <c r="X183" s="31"/>
      <c r="Y183" s="31"/>
      <c r="Z183" s="31"/>
      <c r="AA183" s="31"/>
      <c r="AB183" s="31"/>
      <c r="AC183" s="31"/>
      <c r="AD183" s="31"/>
      <c r="AE183" s="31"/>
      <c r="AR183" s="186" t="s">
        <v>297</v>
      </c>
      <c r="AT183" s="186" t="s">
        <v>234</v>
      </c>
      <c r="AU183" s="186" t="s">
        <v>88</v>
      </c>
      <c r="AY183" s="14" t="s">
        <v>232</v>
      </c>
      <c r="BE183" s="104">
        <f t="shared" si="9"/>
        <v>0</v>
      </c>
      <c r="BF183" s="104">
        <f t="shared" si="10"/>
        <v>0</v>
      </c>
      <c r="BG183" s="104">
        <f t="shared" si="11"/>
        <v>0</v>
      </c>
      <c r="BH183" s="104">
        <f t="shared" si="12"/>
        <v>0</v>
      </c>
      <c r="BI183" s="104">
        <f t="shared" si="13"/>
        <v>0</v>
      </c>
      <c r="BJ183" s="14" t="s">
        <v>88</v>
      </c>
      <c r="BK183" s="104">
        <f t="shared" si="14"/>
        <v>0</v>
      </c>
      <c r="BL183" s="14" t="s">
        <v>297</v>
      </c>
      <c r="BM183" s="186" t="s">
        <v>2213</v>
      </c>
    </row>
    <row r="184" spans="1:65" s="2" customFormat="1" ht="24.2" customHeight="1">
      <c r="A184" s="31"/>
      <c r="B184" s="142"/>
      <c r="C184" s="187" t="s">
        <v>362</v>
      </c>
      <c r="D184" s="187" t="s">
        <v>357</v>
      </c>
      <c r="E184" s="188" t="s">
        <v>2214</v>
      </c>
      <c r="F184" s="189" t="s">
        <v>2215</v>
      </c>
      <c r="G184" s="190" t="s">
        <v>1307</v>
      </c>
      <c r="H184" s="191">
        <v>2</v>
      </c>
      <c r="I184" s="192"/>
      <c r="J184" s="193">
        <f t="shared" si="5"/>
        <v>0</v>
      </c>
      <c r="K184" s="194"/>
      <c r="L184" s="195"/>
      <c r="M184" s="196" t="s">
        <v>1</v>
      </c>
      <c r="N184" s="197" t="s">
        <v>43</v>
      </c>
      <c r="O184" s="60"/>
      <c r="P184" s="184">
        <f t="shared" si="6"/>
        <v>0</v>
      </c>
      <c r="Q184" s="184">
        <v>0</v>
      </c>
      <c r="R184" s="184">
        <f t="shared" si="7"/>
        <v>0</v>
      </c>
      <c r="S184" s="184">
        <v>0</v>
      </c>
      <c r="T184" s="185">
        <f t="shared" si="8"/>
        <v>0</v>
      </c>
      <c r="U184" s="31"/>
      <c r="V184" s="31"/>
      <c r="W184" s="31"/>
      <c r="X184" s="31"/>
      <c r="Y184" s="31"/>
      <c r="Z184" s="31"/>
      <c r="AA184" s="31"/>
      <c r="AB184" s="31"/>
      <c r="AC184" s="31"/>
      <c r="AD184" s="31"/>
      <c r="AE184" s="31"/>
      <c r="AR184" s="186" t="s">
        <v>362</v>
      </c>
      <c r="AT184" s="186" t="s">
        <v>357</v>
      </c>
      <c r="AU184" s="186" t="s">
        <v>88</v>
      </c>
      <c r="AY184" s="14" t="s">
        <v>232</v>
      </c>
      <c r="BE184" s="104">
        <f t="shared" si="9"/>
        <v>0</v>
      </c>
      <c r="BF184" s="104">
        <f t="shared" si="10"/>
        <v>0</v>
      </c>
      <c r="BG184" s="104">
        <f t="shared" si="11"/>
        <v>0</v>
      </c>
      <c r="BH184" s="104">
        <f t="shared" si="12"/>
        <v>0</v>
      </c>
      <c r="BI184" s="104">
        <f t="shared" si="13"/>
        <v>0</v>
      </c>
      <c r="BJ184" s="14" t="s">
        <v>88</v>
      </c>
      <c r="BK184" s="104">
        <f t="shared" si="14"/>
        <v>0</v>
      </c>
      <c r="BL184" s="14" t="s">
        <v>297</v>
      </c>
      <c r="BM184" s="186" t="s">
        <v>2216</v>
      </c>
    </row>
    <row r="185" spans="1:65" s="2" customFormat="1" ht="62.65" customHeight="1">
      <c r="A185" s="31"/>
      <c r="B185" s="142"/>
      <c r="C185" s="187" t="s">
        <v>366</v>
      </c>
      <c r="D185" s="187" t="s">
        <v>357</v>
      </c>
      <c r="E185" s="188" t="s">
        <v>2217</v>
      </c>
      <c r="F185" s="189" t="s">
        <v>2218</v>
      </c>
      <c r="G185" s="190" t="s">
        <v>1307</v>
      </c>
      <c r="H185" s="191">
        <v>2</v>
      </c>
      <c r="I185" s="192"/>
      <c r="J185" s="193">
        <f t="shared" si="5"/>
        <v>0</v>
      </c>
      <c r="K185" s="194"/>
      <c r="L185" s="195"/>
      <c r="M185" s="196" t="s">
        <v>1</v>
      </c>
      <c r="N185" s="197" t="s">
        <v>43</v>
      </c>
      <c r="O185" s="60"/>
      <c r="P185" s="184">
        <f t="shared" si="6"/>
        <v>0</v>
      </c>
      <c r="Q185" s="184">
        <v>0.01</v>
      </c>
      <c r="R185" s="184">
        <f t="shared" si="7"/>
        <v>0.02</v>
      </c>
      <c r="S185" s="184">
        <v>0</v>
      </c>
      <c r="T185" s="185">
        <f t="shared" si="8"/>
        <v>0</v>
      </c>
      <c r="U185" s="31"/>
      <c r="V185" s="31"/>
      <c r="W185" s="31"/>
      <c r="X185" s="31"/>
      <c r="Y185" s="31"/>
      <c r="Z185" s="31"/>
      <c r="AA185" s="31"/>
      <c r="AB185" s="31"/>
      <c r="AC185" s="31"/>
      <c r="AD185" s="31"/>
      <c r="AE185" s="31"/>
      <c r="AR185" s="186" t="s">
        <v>362</v>
      </c>
      <c r="AT185" s="186" t="s">
        <v>357</v>
      </c>
      <c r="AU185" s="186" t="s">
        <v>88</v>
      </c>
      <c r="AY185" s="14" t="s">
        <v>232</v>
      </c>
      <c r="BE185" s="104">
        <f t="shared" si="9"/>
        <v>0</v>
      </c>
      <c r="BF185" s="104">
        <f t="shared" si="10"/>
        <v>0</v>
      </c>
      <c r="BG185" s="104">
        <f t="shared" si="11"/>
        <v>0</v>
      </c>
      <c r="BH185" s="104">
        <f t="shared" si="12"/>
        <v>0</v>
      </c>
      <c r="BI185" s="104">
        <f t="shared" si="13"/>
        <v>0</v>
      </c>
      <c r="BJ185" s="14" t="s">
        <v>88</v>
      </c>
      <c r="BK185" s="104">
        <f t="shared" si="14"/>
        <v>0</v>
      </c>
      <c r="BL185" s="14" t="s">
        <v>297</v>
      </c>
      <c r="BM185" s="186" t="s">
        <v>2219</v>
      </c>
    </row>
    <row r="186" spans="1:65" s="2" customFormat="1" ht="24.2" customHeight="1">
      <c r="A186" s="31"/>
      <c r="B186" s="142"/>
      <c r="C186" s="187" t="s">
        <v>370</v>
      </c>
      <c r="D186" s="187" t="s">
        <v>357</v>
      </c>
      <c r="E186" s="188" t="s">
        <v>2220</v>
      </c>
      <c r="F186" s="189" t="s">
        <v>2221</v>
      </c>
      <c r="G186" s="190" t="s">
        <v>1307</v>
      </c>
      <c r="H186" s="191">
        <v>2</v>
      </c>
      <c r="I186" s="192"/>
      <c r="J186" s="193">
        <f t="shared" si="5"/>
        <v>0</v>
      </c>
      <c r="K186" s="194"/>
      <c r="L186" s="195"/>
      <c r="M186" s="196" t="s">
        <v>1</v>
      </c>
      <c r="N186" s="197" t="s">
        <v>43</v>
      </c>
      <c r="O186" s="60"/>
      <c r="P186" s="184">
        <f t="shared" si="6"/>
        <v>0</v>
      </c>
      <c r="Q186" s="184">
        <v>0</v>
      </c>
      <c r="R186" s="184">
        <f t="shared" si="7"/>
        <v>0</v>
      </c>
      <c r="S186" s="184">
        <v>0</v>
      </c>
      <c r="T186" s="185">
        <f t="shared" si="8"/>
        <v>0</v>
      </c>
      <c r="U186" s="31"/>
      <c r="V186" s="31"/>
      <c r="W186" s="31"/>
      <c r="X186" s="31"/>
      <c r="Y186" s="31"/>
      <c r="Z186" s="31"/>
      <c r="AA186" s="31"/>
      <c r="AB186" s="31"/>
      <c r="AC186" s="31"/>
      <c r="AD186" s="31"/>
      <c r="AE186" s="31"/>
      <c r="AR186" s="186" t="s">
        <v>362</v>
      </c>
      <c r="AT186" s="186" t="s">
        <v>357</v>
      </c>
      <c r="AU186" s="186" t="s">
        <v>88</v>
      </c>
      <c r="AY186" s="14" t="s">
        <v>232</v>
      </c>
      <c r="BE186" s="104">
        <f t="shared" si="9"/>
        <v>0</v>
      </c>
      <c r="BF186" s="104">
        <f t="shared" si="10"/>
        <v>0</v>
      </c>
      <c r="BG186" s="104">
        <f t="shared" si="11"/>
        <v>0</v>
      </c>
      <c r="BH186" s="104">
        <f t="shared" si="12"/>
        <v>0</v>
      </c>
      <c r="BI186" s="104">
        <f t="shared" si="13"/>
        <v>0</v>
      </c>
      <c r="BJ186" s="14" t="s">
        <v>88</v>
      </c>
      <c r="BK186" s="104">
        <f t="shared" si="14"/>
        <v>0</v>
      </c>
      <c r="BL186" s="14" t="s">
        <v>297</v>
      </c>
      <c r="BM186" s="186" t="s">
        <v>2222</v>
      </c>
    </row>
    <row r="187" spans="1:65" s="2" customFormat="1" ht="24.2" customHeight="1">
      <c r="A187" s="31"/>
      <c r="B187" s="142"/>
      <c r="C187" s="174" t="s">
        <v>374</v>
      </c>
      <c r="D187" s="174" t="s">
        <v>234</v>
      </c>
      <c r="E187" s="175" t="s">
        <v>1141</v>
      </c>
      <c r="F187" s="176" t="s">
        <v>1142</v>
      </c>
      <c r="G187" s="177" t="s">
        <v>360</v>
      </c>
      <c r="H187" s="178">
        <v>0.55000000000000004</v>
      </c>
      <c r="I187" s="179"/>
      <c r="J187" s="180">
        <f t="shared" si="5"/>
        <v>0</v>
      </c>
      <c r="K187" s="181"/>
      <c r="L187" s="32"/>
      <c r="M187" s="182" t="s">
        <v>1</v>
      </c>
      <c r="N187" s="183" t="s">
        <v>43</v>
      </c>
      <c r="O187" s="60"/>
      <c r="P187" s="184">
        <f t="shared" si="6"/>
        <v>0</v>
      </c>
      <c r="Q187" s="184">
        <v>0</v>
      </c>
      <c r="R187" s="184">
        <f t="shared" si="7"/>
        <v>0</v>
      </c>
      <c r="S187" s="184">
        <v>0</v>
      </c>
      <c r="T187" s="185">
        <f t="shared" si="8"/>
        <v>0</v>
      </c>
      <c r="U187" s="31"/>
      <c r="V187" s="31"/>
      <c r="W187" s="31"/>
      <c r="X187" s="31"/>
      <c r="Y187" s="31"/>
      <c r="Z187" s="31"/>
      <c r="AA187" s="31"/>
      <c r="AB187" s="31"/>
      <c r="AC187" s="31"/>
      <c r="AD187" s="31"/>
      <c r="AE187" s="31"/>
      <c r="AR187" s="186" t="s">
        <v>297</v>
      </c>
      <c r="AT187" s="186" t="s">
        <v>234</v>
      </c>
      <c r="AU187" s="186" t="s">
        <v>88</v>
      </c>
      <c r="AY187" s="14" t="s">
        <v>232</v>
      </c>
      <c r="BE187" s="104">
        <f t="shared" si="9"/>
        <v>0</v>
      </c>
      <c r="BF187" s="104">
        <f t="shared" si="10"/>
        <v>0</v>
      </c>
      <c r="BG187" s="104">
        <f t="shared" si="11"/>
        <v>0</v>
      </c>
      <c r="BH187" s="104">
        <f t="shared" si="12"/>
        <v>0</v>
      </c>
      <c r="BI187" s="104">
        <f t="shared" si="13"/>
        <v>0</v>
      </c>
      <c r="BJ187" s="14" t="s">
        <v>88</v>
      </c>
      <c r="BK187" s="104">
        <f t="shared" si="14"/>
        <v>0</v>
      </c>
      <c r="BL187" s="14" t="s">
        <v>297</v>
      </c>
      <c r="BM187" s="186" t="s">
        <v>2223</v>
      </c>
    </row>
    <row r="188" spans="1:65" s="12" customFormat="1" ht="25.9" customHeight="1">
      <c r="B188" s="161"/>
      <c r="D188" s="162" t="s">
        <v>76</v>
      </c>
      <c r="E188" s="163" t="s">
        <v>357</v>
      </c>
      <c r="F188" s="163" t="s">
        <v>782</v>
      </c>
      <c r="I188" s="164"/>
      <c r="J188" s="165">
        <f>BK188</f>
        <v>0</v>
      </c>
      <c r="L188" s="161"/>
      <c r="M188" s="166"/>
      <c r="N188" s="167"/>
      <c r="O188" s="167"/>
      <c r="P188" s="168">
        <f>P189+P230+P233+P239+P250</f>
        <v>0</v>
      </c>
      <c r="Q188" s="167"/>
      <c r="R188" s="168">
        <f>R189+R230+R233+R239+R250</f>
        <v>0.12970000000000001</v>
      </c>
      <c r="S188" s="167"/>
      <c r="T188" s="169">
        <f>T189+T230+T233+T239+T250</f>
        <v>0</v>
      </c>
      <c r="AR188" s="162" t="s">
        <v>93</v>
      </c>
      <c r="AT188" s="170" t="s">
        <v>76</v>
      </c>
      <c r="AU188" s="170" t="s">
        <v>77</v>
      </c>
      <c r="AY188" s="162" t="s">
        <v>232</v>
      </c>
      <c r="BK188" s="171">
        <f>BK189+BK230+BK233+BK239+BK250</f>
        <v>0</v>
      </c>
    </row>
    <row r="189" spans="1:65" s="12" customFormat="1" ht="22.9" customHeight="1">
      <c r="B189" s="161"/>
      <c r="D189" s="162" t="s">
        <v>76</v>
      </c>
      <c r="E189" s="172" t="s">
        <v>1672</v>
      </c>
      <c r="F189" s="172" t="s">
        <v>2224</v>
      </c>
      <c r="I189" s="164"/>
      <c r="J189" s="173">
        <f>BK189</f>
        <v>0</v>
      </c>
      <c r="L189" s="161"/>
      <c r="M189" s="166"/>
      <c r="N189" s="167"/>
      <c r="O189" s="167"/>
      <c r="P189" s="168">
        <f>SUM(P190:P229)</f>
        <v>0</v>
      </c>
      <c r="Q189" s="167"/>
      <c r="R189" s="168">
        <f>SUM(R190:R229)</f>
        <v>1.67E-2</v>
      </c>
      <c r="S189" s="167"/>
      <c r="T189" s="169">
        <f>SUM(T190:T229)</f>
        <v>0</v>
      </c>
      <c r="AR189" s="162" t="s">
        <v>93</v>
      </c>
      <c r="AT189" s="170" t="s">
        <v>76</v>
      </c>
      <c r="AU189" s="170" t="s">
        <v>81</v>
      </c>
      <c r="AY189" s="162" t="s">
        <v>232</v>
      </c>
      <c r="BK189" s="171">
        <f>SUM(BK190:BK229)</f>
        <v>0</v>
      </c>
    </row>
    <row r="190" spans="1:65" s="2" customFormat="1" ht="24.2" customHeight="1">
      <c r="A190" s="31"/>
      <c r="B190" s="142"/>
      <c r="C190" s="174" t="s">
        <v>378</v>
      </c>
      <c r="D190" s="174" t="s">
        <v>234</v>
      </c>
      <c r="E190" s="175" t="s">
        <v>2225</v>
      </c>
      <c r="F190" s="176" t="s">
        <v>2226</v>
      </c>
      <c r="G190" s="177" t="s">
        <v>256</v>
      </c>
      <c r="H190" s="178">
        <v>25</v>
      </c>
      <c r="I190" s="179"/>
      <c r="J190" s="180">
        <f t="shared" ref="J190:J229" si="15">ROUND(I190*H190,2)</f>
        <v>0</v>
      </c>
      <c r="K190" s="181"/>
      <c r="L190" s="32"/>
      <c r="M190" s="182" t="s">
        <v>1</v>
      </c>
      <c r="N190" s="183" t="s">
        <v>43</v>
      </c>
      <c r="O190" s="60"/>
      <c r="P190" s="184">
        <f t="shared" ref="P190:P229" si="16">O190*H190</f>
        <v>0</v>
      </c>
      <c r="Q190" s="184">
        <v>0</v>
      </c>
      <c r="R190" s="184">
        <f t="shared" ref="R190:R229" si="17">Q190*H190</f>
        <v>0</v>
      </c>
      <c r="S190" s="184">
        <v>0</v>
      </c>
      <c r="T190" s="185">
        <f t="shared" ref="T190:T229" si="18">S190*H190</f>
        <v>0</v>
      </c>
      <c r="U190" s="31"/>
      <c r="V190" s="31"/>
      <c r="W190" s="31"/>
      <c r="X190" s="31"/>
      <c r="Y190" s="31"/>
      <c r="Z190" s="31"/>
      <c r="AA190" s="31"/>
      <c r="AB190" s="31"/>
      <c r="AC190" s="31"/>
      <c r="AD190" s="31"/>
      <c r="AE190" s="31"/>
      <c r="AR190" s="186" t="s">
        <v>463</v>
      </c>
      <c r="AT190" s="186" t="s">
        <v>234</v>
      </c>
      <c r="AU190" s="186" t="s">
        <v>88</v>
      </c>
      <c r="AY190" s="14" t="s">
        <v>232</v>
      </c>
      <c r="BE190" s="104">
        <f t="shared" ref="BE190:BE229" si="19">IF(N190="základná",J190,0)</f>
        <v>0</v>
      </c>
      <c r="BF190" s="104">
        <f t="shared" ref="BF190:BF229" si="20">IF(N190="znížená",J190,0)</f>
        <v>0</v>
      </c>
      <c r="BG190" s="104">
        <f t="shared" ref="BG190:BG229" si="21">IF(N190="zákl. prenesená",J190,0)</f>
        <v>0</v>
      </c>
      <c r="BH190" s="104">
        <f t="shared" ref="BH190:BH229" si="22">IF(N190="zníž. prenesená",J190,0)</f>
        <v>0</v>
      </c>
      <c r="BI190" s="104">
        <f t="shared" ref="BI190:BI229" si="23">IF(N190="nulová",J190,0)</f>
        <v>0</v>
      </c>
      <c r="BJ190" s="14" t="s">
        <v>88</v>
      </c>
      <c r="BK190" s="104">
        <f t="shared" ref="BK190:BK229" si="24">ROUND(I190*H190,2)</f>
        <v>0</v>
      </c>
      <c r="BL190" s="14" t="s">
        <v>463</v>
      </c>
      <c r="BM190" s="186" t="s">
        <v>2227</v>
      </c>
    </row>
    <row r="191" spans="1:65" s="2" customFormat="1" ht="16.5" customHeight="1">
      <c r="A191" s="31"/>
      <c r="B191" s="142"/>
      <c r="C191" s="187" t="s">
        <v>382</v>
      </c>
      <c r="D191" s="187" t="s">
        <v>357</v>
      </c>
      <c r="E191" s="188" t="s">
        <v>2228</v>
      </c>
      <c r="F191" s="189" t="s">
        <v>2229</v>
      </c>
      <c r="G191" s="190" t="s">
        <v>256</v>
      </c>
      <c r="H191" s="191">
        <v>25</v>
      </c>
      <c r="I191" s="192"/>
      <c r="J191" s="193">
        <f t="shared" si="15"/>
        <v>0</v>
      </c>
      <c r="K191" s="194"/>
      <c r="L191" s="195"/>
      <c r="M191" s="196" t="s">
        <v>1</v>
      </c>
      <c r="N191" s="197" t="s">
        <v>43</v>
      </c>
      <c r="O191" s="60"/>
      <c r="P191" s="184">
        <f t="shared" si="16"/>
        <v>0</v>
      </c>
      <c r="Q191" s="184">
        <v>0</v>
      </c>
      <c r="R191" s="184">
        <f t="shared" si="17"/>
        <v>0</v>
      </c>
      <c r="S191" s="184">
        <v>0</v>
      </c>
      <c r="T191" s="185">
        <f t="shared" si="18"/>
        <v>0</v>
      </c>
      <c r="U191" s="31"/>
      <c r="V191" s="31"/>
      <c r="W191" s="31"/>
      <c r="X191" s="31"/>
      <c r="Y191" s="31"/>
      <c r="Z191" s="31"/>
      <c r="AA191" s="31"/>
      <c r="AB191" s="31"/>
      <c r="AC191" s="31"/>
      <c r="AD191" s="31"/>
      <c r="AE191" s="31"/>
      <c r="AR191" s="186" t="s">
        <v>1292</v>
      </c>
      <c r="AT191" s="186" t="s">
        <v>357</v>
      </c>
      <c r="AU191" s="186" t="s">
        <v>88</v>
      </c>
      <c r="AY191" s="14" t="s">
        <v>232</v>
      </c>
      <c r="BE191" s="104">
        <f t="shared" si="19"/>
        <v>0</v>
      </c>
      <c r="BF191" s="104">
        <f t="shared" si="20"/>
        <v>0</v>
      </c>
      <c r="BG191" s="104">
        <f t="shared" si="21"/>
        <v>0</v>
      </c>
      <c r="BH191" s="104">
        <f t="shared" si="22"/>
        <v>0</v>
      </c>
      <c r="BI191" s="104">
        <f t="shared" si="23"/>
        <v>0</v>
      </c>
      <c r="BJ191" s="14" t="s">
        <v>88</v>
      </c>
      <c r="BK191" s="104">
        <f t="shared" si="24"/>
        <v>0</v>
      </c>
      <c r="BL191" s="14" t="s">
        <v>463</v>
      </c>
      <c r="BM191" s="186" t="s">
        <v>2230</v>
      </c>
    </row>
    <row r="192" spans="1:65" s="2" customFormat="1" ht="16.5" customHeight="1">
      <c r="A192" s="31"/>
      <c r="B192" s="142"/>
      <c r="C192" s="187" t="s">
        <v>386</v>
      </c>
      <c r="D192" s="187" t="s">
        <v>357</v>
      </c>
      <c r="E192" s="188" t="s">
        <v>2231</v>
      </c>
      <c r="F192" s="189" t="s">
        <v>2232</v>
      </c>
      <c r="G192" s="190" t="s">
        <v>394</v>
      </c>
      <c r="H192" s="191">
        <v>75</v>
      </c>
      <c r="I192" s="192"/>
      <c r="J192" s="193">
        <f t="shared" si="15"/>
        <v>0</v>
      </c>
      <c r="K192" s="194"/>
      <c r="L192" s="195"/>
      <c r="M192" s="196" t="s">
        <v>1</v>
      </c>
      <c r="N192" s="197" t="s">
        <v>43</v>
      </c>
      <c r="O192" s="60"/>
      <c r="P192" s="184">
        <f t="shared" si="16"/>
        <v>0</v>
      </c>
      <c r="Q192" s="184">
        <v>0</v>
      </c>
      <c r="R192" s="184">
        <f t="shared" si="17"/>
        <v>0</v>
      </c>
      <c r="S192" s="184">
        <v>0</v>
      </c>
      <c r="T192" s="185">
        <f t="shared" si="18"/>
        <v>0</v>
      </c>
      <c r="U192" s="31"/>
      <c r="V192" s="31"/>
      <c r="W192" s="31"/>
      <c r="X192" s="31"/>
      <c r="Y192" s="31"/>
      <c r="Z192" s="31"/>
      <c r="AA192" s="31"/>
      <c r="AB192" s="31"/>
      <c r="AC192" s="31"/>
      <c r="AD192" s="31"/>
      <c r="AE192" s="31"/>
      <c r="AR192" s="186" t="s">
        <v>1292</v>
      </c>
      <c r="AT192" s="186" t="s">
        <v>357</v>
      </c>
      <c r="AU192" s="186" t="s">
        <v>88</v>
      </c>
      <c r="AY192" s="14" t="s">
        <v>232</v>
      </c>
      <c r="BE192" s="104">
        <f t="shared" si="19"/>
        <v>0</v>
      </c>
      <c r="BF192" s="104">
        <f t="shared" si="20"/>
        <v>0</v>
      </c>
      <c r="BG192" s="104">
        <f t="shared" si="21"/>
        <v>0</v>
      </c>
      <c r="BH192" s="104">
        <f t="shared" si="22"/>
        <v>0</v>
      </c>
      <c r="BI192" s="104">
        <f t="shared" si="23"/>
        <v>0</v>
      </c>
      <c r="BJ192" s="14" t="s">
        <v>88</v>
      </c>
      <c r="BK192" s="104">
        <f t="shared" si="24"/>
        <v>0</v>
      </c>
      <c r="BL192" s="14" t="s">
        <v>463</v>
      </c>
      <c r="BM192" s="186" t="s">
        <v>2233</v>
      </c>
    </row>
    <row r="193" spans="1:65" s="2" customFormat="1" ht="24.2" customHeight="1">
      <c r="A193" s="31"/>
      <c r="B193" s="142"/>
      <c r="C193" s="174" t="s">
        <v>391</v>
      </c>
      <c r="D193" s="174" t="s">
        <v>234</v>
      </c>
      <c r="E193" s="175" t="s">
        <v>2234</v>
      </c>
      <c r="F193" s="176" t="s">
        <v>2235</v>
      </c>
      <c r="G193" s="177" t="s">
        <v>256</v>
      </c>
      <c r="H193" s="178">
        <v>10</v>
      </c>
      <c r="I193" s="179"/>
      <c r="J193" s="180">
        <f t="shared" si="15"/>
        <v>0</v>
      </c>
      <c r="K193" s="181"/>
      <c r="L193" s="32"/>
      <c r="M193" s="182" t="s">
        <v>1</v>
      </c>
      <c r="N193" s="183" t="s">
        <v>43</v>
      </c>
      <c r="O193" s="60"/>
      <c r="P193" s="184">
        <f t="shared" si="16"/>
        <v>0</v>
      </c>
      <c r="Q193" s="184">
        <v>0</v>
      </c>
      <c r="R193" s="184">
        <f t="shared" si="17"/>
        <v>0</v>
      </c>
      <c r="S193" s="184">
        <v>0</v>
      </c>
      <c r="T193" s="185">
        <f t="shared" si="18"/>
        <v>0</v>
      </c>
      <c r="U193" s="31"/>
      <c r="V193" s="31"/>
      <c r="W193" s="31"/>
      <c r="X193" s="31"/>
      <c r="Y193" s="31"/>
      <c r="Z193" s="31"/>
      <c r="AA193" s="31"/>
      <c r="AB193" s="31"/>
      <c r="AC193" s="31"/>
      <c r="AD193" s="31"/>
      <c r="AE193" s="31"/>
      <c r="AR193" s="186" t="s">
        <v>463</v>
      </c>
      <c r="AT193" s="186" t="s">
        <v>234</v>
      </c>
      <c r="AU193" s="186" t="s">
        <v>88</v>
      </c>
      <c r="AY193" s="14" t="s">
        <v>232</v>
      </c>
      <c r="BE193" s="104">
        <f t="shared" si="19"/>
        <v>0</v>
      </c>
      <c r="BF193" s="104">
        <f t="shared" si="20"/>
        <v>0</v>
      </c>
      <c r="BG193" s="104">
        <f t="shared" si="21"/>
        <v>0</v>
      </c>
      <c r="BH193" s="104">
        <f t="shared" si="22"/>
        <v>0</v>
      </c>
      <c r="BI193" s="104">
        <f t="shared" si="23"/>
        <v>0</v>
      </c>
      <c r="BJ193" s="14" t="s">
        <v>88</v>
      </c>
      <c r="BK193" s="104">
        <f t="shared" si="24"/>
        <v>0</v>
      </c>
      <c r="BL193" s="14" t="s">
        <v>463</v>
      </c>
      <c r="BM193" s="186" t="s">
        <v>2236</v>
      </c>
    </row>
    <row r="194" spans="1:65" s="2" customFormat="1" ht="44.25" customHeight="1">
      <c r="A194" s="31"/>
      <c r="B194" s="142"/>
      <c r="C194" s="187" t="s">
        <v>396</v>
      </c>
      <c r="D194" s="187" t="s">
        <v>357</v>
      </c>
      <c r="E194" s="188" t="s">
        <v>2237</v>
      </c>
      <c r="F194" s="189" t="s">
        <v>2238</v>
      </c>
      <c r="G194" s="190" t="s">
        <v>256</v>
      </c>
      <c r="H194" s="191">
        <v>10</v>
      </c>
      <c r="I194" s="192"/>
      <c r="J194" s="193">
        <f t="shared" si="15"/>
        <v>0</v>
      </c>
      <c r="K194" s="194"/>
      <c r="L194" s="195"/>
      <c r="M194" s="196" t="s">
        <v>1</v>
      </c>
      <c r="N194" s="197" t="s">
        <v>43</v>
      </c>
      <c r="O194" s="60"/>
      <c r="P194" s="184">
        <f t="shared" si="16"/>
        <v>0</v>
      </c>
      <c r="Q194" s="184">
        <v>0</v>
      </c>
      <c r="R194" s="184">
        <f t="shared" si="17"/>
        <v>0</v>
      </c>
      <c r="S194" s="184">
        <v>0</v>
      </c>
      <c r="T194" s="185">
        <f t="shared" si="18"/>
        <v>0</v>
      </c>
      <c r="U194" s="31"/>
      <c r="V194" s="31"/>
      <c r="W194" s="31"/>
      <c r="X194" s="31"/>
      <c r="Y194" s="31"/>
      <c r="Z194" s="31"/>
      <c r="AA194" s="31"/>
      <c r="AB194" s="31"/>
      <c r="AC194" s="31"/>
      <c r="AD194" s="31"/>
      <c r="AE194" s="31"/>
      <c r="AR194" s="186" t="s">
        <v>1292</v>
      </c>
      <c r="AT194" s="186" t="s">
        <v>357</v>
      </c>
      <c r="AU194" s="186" t="s">
        <v>88</v>
      </c>
      <c r="AY194" s="14" t="s">
        <v>232</v>
      </c>
      <c r="BE194" s="104">
        <f t="shared" si="19"/>
        <v>0</v>
      </c>
      <c r="BF194" s="104">
        <f t="shared" si="20"/>
        <v>0</v>
      </c>
      <c r="BG194" s="104">
        <f t="shared" si="21"/>
        <v>0</v>
      </c>
      <c r="BH194" s="104">
        <f t="shared" si="22"/>
        <v>0</v>
      </c>
      <c r="BI194" s="104">
        <f t="shared" si="23"/>
        <v>0</v>
      </c>
      <c r="BJ194" s="14" t="s">
        <v>88</v>
      </c>
      <c r="BK194" s="104">
        <f t="shared" si="24"/>
        <v>0</v>
      </c>
      <c r="BL194" s="14" t="s">
        <v>463</v>
      </c>
      <c r="BM194" s="186" t="s">
        <v>2239</v>
      </c>
    </row>
    <row r="195" spans="1:65" s="2" customFormat="1" ht="24.2" customHeight="1">
      <c r="A195" s="31"/>
      <c r="B195" s="142"/>
      <c r="C195" s="174" t="s">
        <v>401</v>
      </c>
      <c r="D195" s="174" t="s">
        <v>234</v>
      </c>
      <c r="E195" s="175" t="s">
        <v>1744</v>
      </c>
      <c r="F195" s="176" t="s">
        <v>1745</v>
      </c>
      <c r="G195" s="177" t="s">
        <v>394</v>
      </c>
      <c r="H195" s="178">
        <v>55</v>
      </c>
      <c r="I195" s="179"/>
      <c r="J195" s="180">
        <f t="shared" si="15"/>
        <v>0</v>
      </c>
      <c r="K195" s="181"/>
      <c r="L195" s="32"/>
      <c r="M195" s="182" t="s">
        <v>1</v>
      </c>
      <c r="N195" s="183" t="s">
        <v>43</v>
      </c>
      <c r="O195" s="60"/>
      <c r="P195" s="184">
        <f t="shared" si="16"/>
        <v>0</v>
      </c>
      <c r="Q195" s="184">
        <v>0</v>
      </c>
      <c r="R195" s="184">
        <f t="shared" si="17"/>
        <v>0</v>
      </c>
      <c r="S195" s="184">
        <v>0</v>
      </c>
      <c r="T195" s="185">
        <f t="shared" si="18"/>
        <v>0</v>
      </c>
      <c r="U195" s="31"/>
      <c r="V195" s="31"/>
      <c r="W195" s="31"/>
      <c r="X195" s="31"/>
      <c r="Y195" s="31"/>
      <c r="Z195" s="31"/>
      <c r="AA195" s="31"/>
      <c r="AB195" s="31"/>
      <c r="AC195" s="31"/>
      <c r="AD195" s="31"/>
      <c r="AE195" s="31"/>
      <c r="AR195" s="186" t="s">
        <v>463</v>
      </c>
      <c r="AT195" s="186" t="s">
        <v>234</v>
      </c>
      <c r="AU195" s="186" t="s">
        <v>88</v>
      </c>
      <c r="AY195" s="14" t="s">
        <v>232</v>
      </c>
      <c r="BE195" s="104">
        <f t="shared" si="19"/>
        <v>0</v>
      </c>
      <c r="BF195" s="104">
        <f t="shared" si="20"/>
        <v>0</v>
      </c>
      <c r="BG195" s="104">
        <f t="shared" si="21"/>
        <v>0</v>
      </c>
      <c r="BH195" s="104">
        <f t="shared" si="22"/>
        <v>0</v>
      </c>
      <c r="BI195" s="104">
        <f t="shared" si="23"/>
        <v>0</v>
      </c>
      <c r="BJ195" s="14" t="s">
        <v>88</v>
      </c>
      <c r="BK195" s="104">
        <f t="shared" si="24"/>
        <v>0</v>
      </c>
      <c r="BL195" s="14" t="s">
        <v>463</v>
      </c>
      <c r="BM195" s="186" t="s">
        <v>2240</v>
      </c>
    </row>
    <row r="196" spans="1:65" s="2" customFormat="1" ht="24.2" customHeight="1">
      <c r="A196" s="31"/>
      <c r="B196" s="142"/>
      <c r="C196" s="174" t="s">
        <v>405</v>
      </c>
      <c r="D196" s="174" t="s">
        <v>234</v>
      </c>
      <c r="E196" s="175" t="s">
        <v>2241</v>
      </c>
      <c r="F196" s="176" t="s">
        <v>2242</v>
      </c>
      <c r="G196" s="177" t="s">
        <v>394</v>
      </c>
      <c r="H196" s="178">
        <v>9</v>
      </c>
      <c r="I196" s="179"/>
      <c r="J196" s="180">
        <f t="shared" si="15"/>
        <v>0</v>
      </c>
      <c r="K196" s="181"/>
      <c r="L196" s="32"/>
      <c r="M196" s="182" t="s">
        <v>1</v>
      </c>
      <c r="N196" s="183" t="s">
        <v>43</v>
      </c>
      <c r="O196" s="60"/>
      <c r="P196" s="184">
        <f t="shared" si="16"/>
        <v>0</v>
      </c>
      <c r="Q196" s="184">
        <v>0</v>
      </c>
      <c r="R196" s="184">
        <f t="shared" si="17"/>
        <v>0</v>
      </c>
      <c r="S196" s="184">
        <v>0</v>
      </c>
      <c r="T196" s="185">
        <f t="shared" si="18"/>
        <v>0</v>
      </c>
      <c r="U196" s="31"/>
      <c r="V196" s="31"/>
      <c r="W196" s="31"/>
      <c r="X196" s="31"/>
      <c r="Y196" s="31"/>
      <c r="Z196" s="31"/>
      <c r="AA196" s="31"/>
      <c r="AB196" s="31"/>
      <c r="AC196" s="31"/>
      <c r="AD196" s="31"/>
      <c r="AE196" s="31"/>
      <c r="AR196" s="186" t="s">
        <v>463</v>
      </c>
      <c r="AT196" s="186" t="s">
        <v>234</v>
      </c>
      <c r="AU196" s="186" t="s">
        <v>88</v>
      </c>
      <c r="AY196" s="14" t="s">
        <v>232</v>
      </c>
      <c r="BE196" s="104">
        <f t="shared" si="19"/>
        <v>0</v>
      </c>
      <c r="BF196" s="104">
        <f t="shared" si="20"/>
        <v>0</v>
      </c>
      <c r="BG196" s="104">
        <f t="shared" si="21"/>
        <v>0</v>
      </c>
      <c r="BH196" s="104">
        <f t="shared" si="22"/>
        <v>0</v>
      </c>
      <c r="BI196" s="104">
        <f t="shared" si="23"/>
        <v>0</v>
      </c>
      <c r="BJ196" s="14" t="s">
        <v>88</v>
      </c>
      <c r="BK196" s="104">
        <f t="shared" si="24"/>
        <v>0</v>
      </c>
      <c r="BL196" s="14" t="s">
        <v>463</v>
      </c>
      <c r="BM196" s="186" t="s">
        <v>2243</v>
      </c>
    </row>
    <row r="197" spans="1:65" s="2" customFormat="1" ht="24.2" customHeight="1">
      <c r="A197" s="31"/>
      <c r="B197" s="142"/>
      <c r="C197" s="174" t="s">
        <v>409</v>
      </c>
      <c r="D197" s="174" t="s">
        <v>234</v>
      </c>
      <c r="E197" s="175" t="s">
        <v>1747</v>
      </c>
      <c r="F197" s="176" t="s">
        <v>1748</v>
      </c>
      <c r="G197" s="177" t="s">
        <v>394</v>
      </c>
      <c r="H197" s="178">
        <v>14</v>
      </c>
      <c r="I197" s="179"/>
      <c r="J197" s="180">
        <f t="shared" si="15"/>
        <v>0</v>
      </c>
      <c r="K197" s="181"/>
      <c r="L197" s="32"/>
      <c r="M197" s="182" t="s">
        <v>1</v>
      </c>
      <c r="N197" s="183" t="s">
        <v>43</v>
      </c>
      <c r="O197" s="60"/>
      <c r="P197" s="184">
        <f t="shared" si="16"/>
        <v>0</v>
      </c>
      <c r="Q197" s="184">
        <v>0</v>
      </c>
      <c r="R197" s="184">
        <f t="shared" si="17"/>
        <v>0</v>
      </c>
      <c r="S197" s="184">
        <v>0</v>
      </c>
      <c r="T197" s="185">
        <f t="shared" si="18"/>
        <v>0</v>
      </c>
      <c r="U197" s="31"/>
      <c r="V197" s="31"/>
      <c r="W197" s="31"/>
      <c r="X197" s="31"/>
      <c r="Y197" s="31"/>
      <c r="Z197" s="31"/>
      <c r="AA197" s="31"/>
      <c r="AB197" s="31"/>
      <c r="AC197" s="31"/>
      <c r="AD197" s="31"/>
      <c r="AE197" s="31"/>
      <c r="AR197" s="186" t="s">
        <v>463</v>
      </c>
      <c r="AT197" s="186" t="s">
        <v>234</v>
      </c>
      <c r="AU197" s="186" t="s">
        <v>88</v>
      </c>
      <c r="AY197" s="14" t="s">
        <v>232</v>
      </c>
      <c r="BE197" s="104">
        <f t="shared" si="19"/>
        <v>0</v>
      </c>
      <c r="BF197" s="104">
        <f t="shared" si="20"/>
        <v>0</v>
      </c>
      <c r="BG197" s="104">
        <f t="shared" si="21"/>
        <v>0</v>
      </c>
      <c r="BH197" s="104">
        <f t="shared" si="22"/>
        <v>0</v>
      </c>
      <c r="BI197" s="104">
        <f t="shared" si="23"/>
        <v>0</v>
      </c>
      <c r="BJ197" s="14" t="s">
        <v>88</v>
      </c>
      <c r="BK197" s="104">
        <f t="shared" si="24"/>
        <v>0</v>
      </c>
      <c r="BL197" s="14" t="s">
        <v>463</v>
      </c>
      <c r="BM197" s="186" t="s">
        <v>2244</v>
      </c>
    </row>
    <row r="198" spans="1:65" s="2" customFormat="1" ht="16.5" customHeight="1">
      <c r="A198" s="31"/>
      <c r="B198" s="142"/>
      <c r="C198" s="174" t="s">
        <v>413</v>
      </c>
      <c r="D198" s="174" t="s">
        <v>234</v>
      </c>
      <c r="E198" s="175" t="s">
        <v>1753</v>
      </c>
      <c r="F198" s="176" t="s">
        <v>1754</v>
      </c>
      <c r="G198" s="177" t="s">
        <v>394</v>
      </c>
      <c r="H198" s="178">
        <v>2</v>
      </c>
      <c r="I198" s="179"/>
      <c r="J198" s="180">
        <f t="shared" si="15"/>
        <v>0</v>
      </c>
      <c r="K198" s="181"/>
      <c r="L198" s="32"/>
      <c r="M198" s="182" t="s">
        <v>1</v>
      </c>
      <c r="N198" s="183" t="s">
        <v>43</v>
      </c>
      <c r="O198" s="60"/>
      <c r="P198" s="184">
        <f t="shared" si="16"/>
        <v>0</v>
      </c>
      <c r="Q198" s="184">
        <v>0</v>
      </c>
      <c r="R198" s="184">
        <f t="shared" si="17"/>
        <v>0</v>
      </c>
      <c r="S198" s="184">
        <v>0</v>
      </c>
      <c r="T198" s="185">
        <f t="shared" si="18"/>
        <v>0</v>
      </c>
      <c r="U198" s="31"/>
      <c r="V198" s="31"/>
      <c r="W198" s="31"/>
      <c r="X198" s="31"/>
      <c r="Y198" s="31"/>
      <c r="Z198" s="31"/>
      <c r="AA198" s="31"/>
      <c r="AB198" s="31"/>
      <c r="AC198" s="31"/>
      <c r="AD198" s="31"/>
      <c r="AE198" s="31"/>
      <c r="AR198" s="186" t="s">
        <v>463</v>
      </c>
      <c r="AT198" s="186" t="s">
        <v>234</v>
      </c>
      <c r="AU198" s="186" t="s">
        <v>88</v>
      </c>
      <c r="AY198" s="14" t="s">
        <v>232</v>
      </c>
      <c r="BE198" s="104">
        <f t="shared" si="19"/>
        <v>0</v>
      </c>
      <c r="BF198" s="104">
        <f t="shared" si="20"/>
        <v>0</v>
      </c>
      <c r="BG198" s="104">
        <f t="shared" si="21"/>
        <v>0</v>
      </c>
      <c r="BH198" s="104">
        <f t="shared" si="22"/>
        <v>0</v>
      </c>
      <c r="BI198" s="104">
        <f t="shared" si="23"/>
        <v>0</v>
      </c>
      <c r="BJ198" s="14" t="s">
        <v>88</v>
      </c>
      <c r="BK198" s="104">
        <f t="shared" si="24"/>
        <v>0</v>
      </c>
      <c r="BL198" s="14" t="s">
        <v>463</v>
      </c>
      <c r="BM198" s="186" t="s">
        <v>2245</v>
      </c>
    </row>
    <row r="199" spans="1:65" s="2" customFormat="1" ht="24.2" customHeight="1">
      <c r="A199" s="31"/>
      <c r="B199" s="142"/>
      <c r="C199" s="187" t="s">
        <v>417</v>
      </c>
      <c r="D199" s="187" t="s">
        <v>357</v>
      </c>
      <c r="E199" s="188" t="s">
        <v>1756</v>
      </c>
      <c r="F199" s="189" t="s">
        <v>1757</v>
      </c>
      <c r="G199" s="190" t="s">
        <v>394</v>
      </c>
      <c r="H199" s="191">
        <v>2</v>
      </c>
      <c r="I199" s="192"/>
      <c r="J199" s="193">
        <f t="shared" si="15"/>
        <v>0</v>
      </c>
      <c r="K199" s="194"/>
      <c r="L199" s="195"/>
      <c r="M199" s="196" t="s">
        <v>1</v>
      </c>
      <c r="N199" s="197" t="s">
        <v>43</v>
      </c>
      <c r="O199" s="60"/>
      <c r="P199" s="184">
        <f t="shared" si="16"/>
        <v>0</v>
      </c>
      <c r="Q199" s="184">
        <v>0</v>
      </c>
      <c r="R199" s="184">
        <f t="shared" si="17"/>
        <v>0</v>
      </c>
      <c r="S199" s="184">
        <v>0</v>
      </c>
      <c r="T199" s="185">
        <f t="shared" si="18"/>
        <v>0</v>
      </c>
      <c r="U199" s="31"/>
      <c r="V199" s="31"/>
      <c r="W199" s="31"/>
      <c r="X199" s="31"/>
      <c r="Y199" s="31"/>
      <c r="Z199" s="31"/>
      <c r="AA199" s="31"/>
      <c r="AB199" s="31"/>
      <c r="AC199" s="31"/>
      <c r="AD199" s="31"/>
      <c r="AE199" s="31"/>
      <c r="AR199" s="186" t="s">
        <v>1292</v>
      </c>
      <c r="AT199" s="186" t="s">
        <v>357</v>
      </c>
      <c r="AU199" s="186" t="s">
        <v>88</v>
      </c>
      <c r="AY199" s="14" t="s">
        <v>232</v>
      </c>
      <c r="BE199" s="104">
        <f t="shared" si="19"/>
        <v>0</v>
      </c>
      <c r="BF199" s="104">
        <f t="shared" si="20"/>
        <v>0</v>
      </c>
      <c r="BG199" s="104">
        <f t="shared" si="21"/>
        <v>0</v>
      </c>
      <c r="BH199" s="104">
        <f t="shared" si="22"/>
        <v>0</v>
      </c>
      <c r="BI199" s="104">
        <f t="shared" si="23"/>
        <v>0</v>
      </c>
      <c r="BJ199" s="14" t="s">
        <v>88</v>
      </c>
      <c r="BK199" s="104">
        <f t="shared" si="24"/>
        <v>0</v>
      </c>
      <c r="BL199" s="14" t="s">
        <v>463</v>
      </c>
      <c r="BM199" s="186" t="s">
        <v>2246</v>
      </c>
    </row>
    <row r="200" spans="1:65" s="2" customFormat="1" ht="16.5" customHeight="1">
      <c r="A200" s="31"/>
      <c r="B200" s="142"/>
      <c r="C200" s="174" t="s">
        <v>421</v>
      </c>
      <c r="D200" s="174" t="s">
        <v>234</v>
      </c>
      <c r="E200" s="175" t="s">
        <v>1759</v>
      </c>
      <c r="F200" s="176" t="s">
        <v>2247</v>
      </c>
      <c r="G200" s="177" t="s">
        <v>394</v>
      </c>
      <c r="H200" s="178">
        <v>1</v>
      </c>
      <c r="I200" s="179"/>
      <c r="J200" s="180">
        <f t="shared" si="15"/>
        <v>0</v>
      </c>
      <c r="K200" s="181"/>
      <c r="L200" s="32"/>
      <c r="M200" s="182" t="s">
        <v>1</v>
      </c>
      <c r="N200" s="183" t="s">
        <v>43</v>
      </c>
      <c r="O200" s="60"/>
      <c r="P200" s="184">
        <f t="shared" si="16"/>
        <v>0</v>
      </c>
      <c r="Q200" s="184">
        <v>0</v>
      </c>
      <c r="R200" s="184">
        <f t="shared" si="17"/>
        <v>0</v>
      </c>
      <c r="S200" s="184">
        <v>0</v>
      </c>
      <c r="T200" s="185">
        <f t="shared" si="18"/>
        <v>0</v>
      </c>
      <c r="U200" s="31"/>
      <c r="V200" s="31"/>
      <c r="W200" s="31"/>
      <c r="X200" s="31"/>
      <c r="Y200" s="31"/>
      <c r="Z200" s="31"/>
      <c r="AA200" s="31"/>
      <c r="AB200" s="31"/>
      <c r="AC200" s="31"/>
      <c r="AD200" s="31"/>
      <c r="AE200" s="31"/>
      <c r="AR200" s="186" t="s">
        <v>463</v>
      </c>
      <c r="AT200" s="186" t="s">
        <v>234</v>
      </c>
      <c r="AU200" s="186" t="s">
        <v>88</v>
      </c>
      <c r="AY200" s="14" t="s">
        <v>232</v>
      </c>
      <c r="BE200" s="104">
        <f t="shared" si="19"/>
        <v>0</v>
      </c>
      <c r="BF200" s="104">
        <f t="shared" si="20"/>
        <v>0</v>
      </c>
      <c r="BG200" s="104">
        <f t="shared" si="21"/>
        <v>0</v>
      </c>
      <c r="BH200" s="104">
        <f t="shared" si="22"/>
        <v>0</v>
      </c>
      <c r="BI200" s="104">
        <f t="shared" si="23"/>
        <v>0</v>
      </c>
      <c r="BJ200" s="14" t="s">
        <v>88</v>
      </c>
      <c r="BK200" s="104">
        <f t="shared" si="24"/>
        <v>0</v>
      </c>
      <c r="BL200" s="14" t="s">
        <v>463</v>
      </c>
      <c r="BM200" s="186" t="s">
        <v>2248</v>
      </c>
    </row>
    <row r="201" spans="1:65" s="2" customFormat="1" ht="55.5" customHeight="1">
      <c r="A201" s="31"/>
      <c r="B201" s="142"/>
      <c r="C201" s="187" t="s">
        <v>425</v>
      </c>
      <c r="D201" s="187" t="s">
        <v>357</v>
      </c>
      <c r="E201" s="188" t="s">
        <v>1762</v>
      </c>
      <c r="F201" s="189" t="s">
        <v>2249</v>
      </c>
      <c r="G201" s="190" t="s">
        <v>394</v>
      </c>
      <c r="H201" s="191">
        <v>1</v>
      </c>
      <c r="I201" s="192"/>
      <c r="J201" s="193">
        <f t="shared" si="15"/>
        <v>0</v>
      </c>
      <c r="K201" s="194"/>
      <c r="L201" s="195"/>
      <c r="M201" s="196" t="s">
        <v>1</v>
      </c>
      <c r="N201" s="197" t="s">
        <v>43</v>
      </c>
      <c r="O201" s="60"/>
      <c r="P201" s="184">
        <f t="shared" si="16"/>
        <v>0</v>
      </c>
      <c r="Q201" s="184">
        <v>0</v>
      </c>
      <c r="R201" s="184">
        <f t="shared" si="17"/>
        <v>0</v>
      </c>
      <c r="S201" s="184">
        <v>0</v>
      </c>
      <c r="T201" s="185">
        <f t="shared" si="18"/>
        <v>0</v>
      </c>
      <c r="U201" s="31"/>
      <c r="V201" s="31"/>
      <c r="W201" s="31"/>
      <c r="X201" s="31"/>
      <c r="Y201" s="31"/>
      <c r="Z201" s="31"/>
      <c r="AA201" s="31"/>
      <c r="AB201" s="31"/>
      <c r="AC201" s="31"/>
      <c r="AD201" s="31"/>
      <c r="AE201" s="31"/>
      <c r="AR201" s="186" t="s">
        <v>1292</v>
      </c>
      <c r="AT201" s="186" t="s">
        <v>357</v>
      </c>
      <c r="AU201" s="186" t="s">
        <v>88</v>
      </c>
      <c r="AY201" s="14" t="s">
        <v>232</v>
      </c>
      <c r="BE201" s="104">
        <f t="shared" si="19"/>
        <v>0</v>
      </c>
      <c r="BF201" s="104">
        <f t="shared" si="20"/>
        <v>0</v>
      </c>
      <c r="BG201" s="104">
        <f t="shared" si="21"/>
        <v>0</v>
      </c>
      <c r="BH201" s="104">
        <f t="shared" si="22"/>
        <v>0</v>
      </c>
      <c r="BI201" s="104">
        <f t="shared" si="23"/>
        <v>0</v>
      </c>
      <c r="BJ201" s="14" t="s">
        <v>88</v>
      </c>
      <c r="BK201" s="104">
        <f t="shared" si="24"/>
        <v>0</v>
      </c>
      <c r="BL201" s="14" t="s">
        <v>463</v>
      </c>
      <c r="BM201" s="186" t="s">
        <v>2250</v>
      </c>
    </row>
    <row r="202" spans="1:65" s="2" customFormat="1" ht="24.2" customHeight="1">
      <c r="A202" s="31"/>
      <c r="B202" s="142"/>
      <c r="C202" s="174" t="s">
        <v>429</v>
      </c>
      <c r="D202" s="174" t="s">
        <v>234</v>
      </c>
      <c r="E202" s="175" t="s">
        <v>1786</v>
      </c>
      <c r="F202" s="176" t="s">
        <v>1787</v>
      </c>
      <c r="G202" s="177" t="s">
        <v>256</v>
      </c>
      <c r="H202" s="178">
        <v>12</v>
      </c>
      <c r="I202" s="179"/>
      <c r="J202" s="180">
        <f t="shared" si="15"/>
        <v>0</v>
      </c>
      <c r="K202" s="181"/>
      <c r="L202" s="32"/>
      <c r="M202" s="182" t="s">
        <v>1</v>
      </c>
      <c r="N202" s="183" t="s">
        <v>43</v>
      </c>
      <c r="O202" s="60"/>
      <c r="P202" s="184">
        <f t="shared" si="16"/>
        <v>0</v>
      </c>
      <c r="Q202" s="184">
        <v>0</v>
      </c>
      <c r="R202" s="184">
        <f t="shared" si="17"/>
        <v>0</v>
      </c>
      <c r="S202" s="184">
        <v>0</v>
      </c>
      <c r="T202" s="185">
        <f t="shared" si="18"/>
        <v>0</v>
      </c>
      <c r="U202" s="31"/>
      <c r="V202" s="31"/>
      <c r="W202" s="31"/>
      <c r="X202" s="31"/>
      <c r="Y202" s="31"/>
      <c r="Z202" s="31"/>
      <c r="AA202" s="31"/>
      <c r="AB202" s="31"/>
      <c r="AC202" s="31"/>
      <c r="AD202" s="31"/>
      <c r="AE202" s="31"/>
      <c r="AR202" s="186" t="s">
        <v>463</v>
      </c>
      <c r="AT202" s="186" t="s">
        <v>234</v>
      </c>
      <c r="AU202" s="186" t="s">
        <v>88</v>
      </c>
      <c r="AY202" s="14" t="s">
        <v>232</v>
      </c>
      <c r="BE202" s="104">
        <f t="shared" si="19"/>
        <v>0</v>
      </c>
      <c r="BF202" s="104">
        <f t="shared" si="20"/>
        <v>0</v>
      </c>
      <c r="BG202" s="104">
        <f t="shared" si="21"/>
        <v>0</v>
      </c>
      <c r="BH202" s="104">
        <f t="shared" si="22"/>
        <v>0</v>
      </c>
      <c r="BI202" s="104">
        <f t="shared" si="23"/>
        <v>0</v>
      </c>
      <c r="BJ202" s="14" t="s">
        <v>88</v>
      </c>
      <c r="BK202" s="104">
        <f t="shared" si="24"/>
        <v>0</v>
      </c>
      <c r="BL202" s="14" t="s">
        <v>463</v>
      </c>
      <c r="BM202" s="186" t="s">
        <v>2251</v>
      </c>
    </row>
    <row r="203" spans="1:65" s="2" customFormat="1" ht="16.5" customHeight="1">
      <c r="A203" s="31"/>
      <c r="B203" s="142"/>
      <c r="C203" s="187" t="s">
        <v>434</v>
      </c>
      <c r="D203" s="187" t="s">
        <v>357</v>
      </c>
      <c r="E203" s="188" t="s">
        <v>1789</v>
      </c>
      <c r="F203" s="189" t="s">
        <v>1790</v>
      </c>
      <c r="G203" s="190" t="s">
        <v>1139</v>
      </c>
      <c r="H203" s="191">
        <v>7.5</v>
      </c>
      <c r="I203" s="192"/>
      <c r="J203" s="193">
        <f t="shared" si="15"/>
        <v>0</v>
      </c>
      <c r="K203" s="194"/>
      <c r="L203" s="195"/>
      <c r="M203" s="196" t="s">
        <v>1</v>
      </c>
      <c r="N203" s="197" t="s">
        <v>43</v>
      </c>
      <c r="O203" s="60"/>
      <c r="P203" s="184">
        <f t="shared" si="16"/>
        <v>0</v>
      </c>
      <c r="Q203" s="184">
        <v>1E-3</v>
      </c>
      <c r="R203" s="184">
        <f t="shared" si="17"/>
        <v>7.4999999999999997E-3</v>
      </c>
      <c r="S203" s="184">
        <v>0</v>
      </c>
      <c r="T203" s="185">
        <f t="shared" si="18"/>
        <v>0</v>
      </c>
      <c r="U203" s="31"/>
      <c r="V203" s="31"/>
      <c r="W203" s="31"/>
      <c r="X203" s="31"/>
      <c r="Y203" s="31"/>
      <c r="Z203" s="31"/>
      <c r="AA203" s="31"/>
      <c r="AB203" s="31"/>
      <c r="AC203" s="31"/>
      <c r="AD203" s="31"/>
      <c r="AE203" s="31"/>
      <c r="AR203" s="186" t="s">
        <v>1292</v>
      </c>
      <c r="AT203" s="186" t="s">
        <v>357</v>
      </c>
      <c r="AU203" s="186" t="s">
        <v>88</v>
      </c>
      <c r="AY203" s="14" t="s">
        <v>232</v>
      </c>
      <c r="BE203" s="104">
        <f t="shared" si="19"/>
        <v>0</v>
      </c>
      <c r="BF203" s="104">
        <f t="shared" si="20"/>
        <v>0</v>
      </c>
      <c r="BG203" s="104">
        <f t="shared" si="21"/>
        <v>0</v>
      </c>
      <c r="BH203" s="104">
        <f t="shared" si="22"/>
        <v>0</v>
      </c>
      <c r="BI203" s="104">
        <f t="shared" si="23"/>
        <v>0</v>
      </c>
      <c r="BJ203" s="14" t="s">
        <v>88</v>
      </c>
      <c r="BK203" s="104">
        <f t="shared" si="24"/>
        <v>0</v>
      </c>
      <c r="BL203" s="14" t="s">
        <v>463</v>
      </c>
      <c r="BM203" s="186" t="s">
        <v>2252</v>
      </c>
    </row>
    <row r="204" spans="1:65" s="2" customFormat="1" ht="16.5" customHeight="1">
      <c r="A204" s="31"/>
      <c r="B204" s="142"/>
      <c r="C204" s="174" t="s">
        <v>438</v>
      </c>
      <c r="D204" s="174" t="s">
        <v>234</v>
      </c>
      <c r="E204" s="175" t="s">
        <v>1801</v>
      </c>
      <c r="F204" s="176" t="s">
        <v>2253</v>
      </c>
      <c r="G204" s="177" t="s">
        <v>394</v>
      </c>
      <c r="H204" s="178">
        <v>15</v>
      </c>
      <c r="I204" s="179"/>
      <c r="J204" s="180">
        <f t="shared" si="15"/>
        <v>0</v>
      </c>
      <c r="K204" s="181"/>
      <c r="L204" s="32"/>
      <c r="M204" s="182" t="s">
        <v>1</v>
      </c>
      <c r="N204" s="183" t="s">
        <v>43</v>
      </c>
      <c r="O204" s="60"/>
      <c r="P204" s="184">
        <f t="shared" si="16"/>
        <v>0</v>
      </c>
      <c r="Q204" s="184">
        <v>0</v>
      </c>
      <c r="R204" s="184">
        <f t="shared" si="17"/>
        <v>0</v>
      </c>
      <c r="S204" s="184">
        <v>0</v>
      </c>
      <c r="T204" s="185">
        <f t="shared" si="18"/>
        <v>0</v>
      </c>
      <c r="U204" s="31"/>
      <c r="V204" s="31"/>
      <c r="W204" s="31"/>
      <c r="X204" s="31"/>
      <c r="Y204" s="31"/>
      <c r="Z204" s="31"/>
      <c r="AA204" s="31"/>
      <c r="AB204" s="31"/>
      <c r="AC204" s="31"/>
      <c r="AD204" s="31"/>
      <c r="AE204" s="31"/>
      <c r="AR204" s="186" t="s">
        <v>463</v>
      </c>
      <c r="AT204" s="186" t="s">
        <v>234</v>
      </c>
      <c r="AU204" s="186" t="s">
        <v>88</v>
      </c>
      <c r="AY204" s="14" t="s">
        <v>232</v>
      </c>
      <c r="BE204" s="104">
        <f t="shared" si="19"/>
        <v>0</v>
      </c>
      <c r="BF204" s="104">
        <f t="shared" si="20"/>
        <v>0</v>
      </c>
      <c r="BG204" s="104">
        <f t="shared" si="21"/>
        <v>0</v>
      </c>
      <c r="BH204" s="104">
        <f t="shared" si="22"/>
        <v>0</v>
      </c>
      <c r="BI204" s="104">
        <f t="shared" si="23"/>
        <v>0</v>
      </c>
      <c r="BJ204" s="14" t="s">
        <v>88</v>
      </c>
      <c r="BK204" s="104">
        <f t="shared" si="24"/>
        <v>0</v>
      </c>
      <c r="BL204" s="14" t="s">
        <v>463</v>
      </c>
      <c r="BM204" s="186" t="s">
        <v>2254</v>
      </c>
    </row>
    <row r="205" spans="1:65" s="2" customFormat="1" ht="24.2" customHeight="1">
      <c r="A205" s="31"/>
      <c r="B205" s="142"/>
      <c r="C205" s="187" t="s">
        <v>442</v>
      </c>
      <c r="D205" s="187" t="s">
        <v>357</v>
      </c>
      <c r="E205" s="188" t="s">
        <v>1804</v>
      </c>
      <c r="F205" s="189" t="s">
        <v>2255</v>
      </c>
      <c r="G205" s="190" t="s">
        <v>394</v>
      </c>
      <c r="H205" s="191">
        <v>15</v>
      </c>
      <c r="I205" s="192"/>
      <c r="J205" s="193">
        <f t="shared" si="15"/>
        <v>0</v>
      </c>
      <c r="K205" s="194"/>
      <c r="L205" s="195"/>
      <c r="M205" s="196" t="s">
        <v>1</v>
      </c>
      <c r="N205" s="197" t="s">
        <v>43</v>
      </c>
      <c r="O205" s="60"/>
      <c r="P205" s="184">
        <f t="shared" si="16"/>
        <v>0</v>
      </c>
      <c r="Q205" s="184">
        <v>0</v>
      </c>
      <c r="R205" s="184">
        <f t="shared" si="17"/>
        <v>0</v>
      </c>
      <c r="S205" s="184">
        <v>0</v>
      </c>
      <c r="T205" s="185">
        <f t="shared" si="18"/>
        <v>0</v>
      </c>
      <c r="U205" s="31"/>
      <c r="V205" s="31"/>
      <c r="W205" s="31"/>
      <c r="X205" s="31"/>
      <c r="Y205" s="31"/>
      <c r="Z205" s="31"/>
      <c r="AA205" s="31"/>
      <c r="AB205" s="31"/>
      <c r="AC205" s="31"/>
      <c r="AD205" s="31"/>
      <c r="AE205" s="31"/>
      <c r="AR205" s="186" t="s">
        <v>1292</v>
      </c>
      <c r="AT205" s="186" t="s">
        <v>357</v>
      </c>
      <c r="AU205" s="186" t="s">
        <v>88</v>
      </c>
      <c r="AY205" s="14" t="s">
        <v>232</v>
      </c>
      <c r="BE205" s="104">
        <f t="shared" si="19"/>
        <v>0</v>
      </c>
      <c r="BF205" s="104">
        <f t="shared" si="20"/>
        <v>0</v>
      </c>
      <c r="BG205" s="104">
        <f t="shared" si="21"/>
        <v>0</v>
      </c>
      <c r="BH205" s="104">
        <f t="shared" si="22"/>
        <v>0</v>
      </c>
      <c r="BI205" s="104">
        <f t="shared" si="23"/>
        <v>0</v>
      </c>
      <c r="BJ205" s="14" t="s">
        <v>88</v>
      </c>
      <c r="BK205" s="104">
        <f t="shared" si="24"/>
        <v>0</v>
      </c>
      <c r="BL205" s="14" t="s">
        <v>463</v>
      </c>
      <c r="BM205" s="186" t="s">
        <v>2256</v>
      </c>
    </row>
    <row r="206" spans="1:65" s="2" customFormat="1" ht="16.5" customHeight="1">
      <c r="A206" s="31"/>
      <c r="B206" s="142"/>
      <c r="C206" s="187" t="s">
        <v>446</v>
      </c>
      <c r="D206" s="187" t="s">
        <v>357</v>
      </c>
      <c r="E206" s="188" t="s">
        <v>1807</v>
      </c>
      <c r="F206" s="189" t="s">
        <v>2257</v>
      </c>
      <c r="G206" s="190" t="s">
        <v>394</v>
      </c>
      <c r="H206" s="191">
        <v>15</v>
      </c>
      <c r="I206" s="192"/>
      <c r="J206" s="193">
        <f t="shared" si="15"/>
        <v>0</v>
      </c>
      <c r="K206" s="194"/>
      <c r="L206" s="195"/>
      <c r="M206" s="196" t="s">
        <v>1</v>
      </c>
      <c r="N206" s="197" t="s">
        <v>43</v>
      </c>
      <c r="O206" s="60"/>
      <c r="P206" s="184">
        <f t="shared" si="16"/>
        <v>0</v>
      </c>
      <c r="Q206" s="184">
        <v>0</v>
      </c>
      <c r="R206" s="184">
        <f t="shared" si="17"/>
        <v>0</v>
      </c>
      <c r="S206" s="184">
        <v>0</v>
      </c>
      <c r="T206" s="185">
        <f t="shared" si="18"/>
        <v>0</v>
      </c>
      <c r="U206" s="31"/>
      <c r="V206" s="31"/>
      <c r="W206" s="31"/>
      <c r="X206" s="31"/>
      <c r="Y206" s="31"/>
      <c r="Z206" s="31"/>
      <c r="AA206" s="31"/>
      <c r="AB206" s="31"/>
      <c r="AC206" s="31"/>
      <c r="AD206" s="31"/>
      <c r="AE206" s="31"/>
      <c r="AR206" s="186" t="s">
        <v>1292</v>
      </c>
      <c r="AT206" s="186" t="s">
        <v>357</v>
      </c>
      <c r="AU206" s="186" t="s">
        <v>88</v>
      </c>
      <c r="AY206" s="14" t="s">
        <v>232</v>
      </c>
      <c r="BE206" s="104">
        <f t="shared" si="19"/>
        <v>0</v>
      </c>
      <c r="BF206" s="104">
        <f t="shared" si="20"/>
        <v>0</v>
      </c>
      <c r="BG206" s="104">
        <f t="shared" si="21"/>
        <v>0</v>
      </c>
      <c r="BH206" s="104">
        <f t="shared" si="22"/>
        <v>0</v>
      </c>
      <c r="BI206" s="104">
        <f t="shared" si="23"/>
        <v>0</v>
      </c>
      <c r="BJ206" s="14" t="s">
        <v>88</v>
      </c>
      <c r="BK206" s="104">
        <f t="shared" si="24"/>
        <v>0</v>
      </c>
      <c r="BL206" s="14" t="s">
        <v>463</v>
      </c>
      <c r="BM206" s="186" t="s">
        <v>2258</v>
      </c>
    </row>
    <row r="207" spans="1:65" s="2" customFormat="1" ht="21.75" customHeight="1">
      <c r="A207" s="31"/>
      <c r="B207" s="142"/>
      <c r="C207" s="174" t="s">
        <v>450</v>
      </c>
      <c r="D207" s="174" t="s">
        <v>234</v>
      </c>
      <c r="E207" s="175" t="s">
        <v>2259</v>
      </c>
      <c r="F207" s="176" t="s">
        <v>2260</v>
      </c>
      <c r="G207" s="177" t="s">
        <v>394</v>
      </c>
      <c r="H207" s="178">
        <v>8</v>
      </c>
      <c r="I207" s="179"/>
      <c r="J207" s="180">
        <f t="shared" si="15"/>
        <v>0</v>
      </c>
      <c r="K207" s="181"/>
      <c r="L207" s="32"/>
      <c r="M207" s="182" t="s">
        <v>1</v>
      </c>
      <c r="N207" s="183" t="s">
        <v>43</v>
      </c>
      <c r="O207" s="60"/>
      <c r="P207" s="184">
        <f t="shared" si="16"/>
        <v>0</v>
      </c>
      <c r="Q207" s="184">
        <v>0</v>
      </c>
      <c r="R207" s="184">
        <f t="shared" si="17"/>
        <v>0</v>
      </c>
      <c r="S207" s="184">
        <v>0</v>
      </c>
      <c r="T207" s="185">
        <f t="shared" si="18"/>
        <v>0</v>
      </c>
      <c r="U207" s="31"/>
      <c r="V207" s="31"/>
      <c r="W207" s="31"/>
      <c r="X207" s="31"/>
      <c r="Y207" s="31"/>
      <c r="Z207" s="31"/>
      <c r="AA207" s="31"/>
      <c r="AB207" s="31"/>
      <c r="AC207" s="31"/>
      <c r="AD207" s="31"/>
      <c r="AE207" s="31"/>
      <c r="AR207" s="186" t="s">
        <v>463</v>
      </c>
      <c r="AT207" s="186" t="s">
        <v>234</v>
      </c>
      <c r="AU207" s="186" t="s">
        <v>88</v>
      </c>
      <c r="AY207" s="14" t="s">
        <v>232</v>
      </c>
      <c r="BE207" s="104">
        <f t="shared" si="19"/>
        <v>0</v>
      </c>
      <c r="BF207" s="104">
        <f t="shared" si="20"/>
        <v>0</v>
      </c>
      <c r="BG207" s="104">
        <f t="shared" si="21"/>
        <v>0</v>
      </c>
      <c r="BH207" s="104">
        <f t="shared" si="22"/>
        <v>0</v>
      </c>
      <c r="BI207" s="104">
        <f t="shared" si="23"/>
        <v>0</v>
      </c>
      <c r="BJ207" s="14" t="s">
        <v>88</v>
      </c>
      <c r="BK207" s="104">
        <f t="shared" si="24"/>
        <v>0</v>
      </c>
      <c r="BL207" s="14" t="s">
        <v>463</v>
      </c>
      <c r="BM207" s="186" t="s">
        <v>2261</v>
      </c>
    </row>
    <row r="208" spans="1:65" s="2" customFormat="1" ht="21.75" customHeight="1">
      <c r="A208" s="31"/>
      <c r="B208" s="142"/>
      <c r="C208" s="187" t="s">
        <v>455</v>
      </c>
      <c r="D208" s="187" t="s">
        <v>357</v>
      </c>
      <c r="E208" s="188" t="s">
        <v>2262</v>
      </c>
      <c r="F208" s="189" t="s">
        <v>2263</v>
      </c>
      <c r="G208" s="190" t="s">
        <v>394</v>
      </c>
      <c r="H208" s="191">
        <v>8</v>
      </c>
      <c r="I208" s="192"/>
      <c r="J208" s="193">
        <f t="shared" si="15"/>
        <v>0</v>
      </c>
      <c r="K208" s="194"/>
      <c r="L208" s="195"/>
      <c r="M208" s="196" t="s">
        <v>1</v>
      </c>
      <c r="N208" s="197" t="s">
        <v>43</v>
      </c>
      <c r="O208" s="60"/>
      <c r="P208" s="184">
        <f t="shared" si="16"/>
        <v>0</v>
      </c>
      <c r="Q208" s="184">
        <v>4.0000000000000002E-4</v>
      </c>
      <c r="R208" s="184">
        <f t="shared" si="17"/>
        <v>3.2000000000000002E-3</v>
      </c>
      <c r="S208" s="184">
        <v>0</v>
      </c>
      <c r="T208" s="185">
        <f t="shared" si="18"/>
        <v>0</v>
      </c>
      <c r="U208" s="31"/>
      <c r="V208" s="31"/>
      <c r="W208" s="31"/>
      <c r="X208" s="31"/>
      <c r="Y208" s="31"/>
      <c r="Z208" s="31"/>
      <c r="AA208" s="31"/>
      <c r="AB208" s="31"/>
      <c r="AC208" s="31"/>
      <c r="AD208" s="31"/>
      <c r="AE208" s="31"/>
      <c r="AR208" s="186" t="s">
        <v>1292</v>
      </c>
      <c r="AT208" s="186" t="s">
        <v>357</v>
      </c>
      <c r="AU208" s="186" t="s">
        <v>88</v>
      </c>
      <c r="AY208" s="14" t="s">
        <v>232</v>
      </c>
      <c r="BE208" s="104">
        <f t="shared" si="19"/>
        <v>0</v>
      </c>
      <c r="BF208" s="104">
        <f t="shared" si="20"/>
        <v>0</v>
      </c>
      <c r="BG208" s="104">
        <f t="shared" si="21"/>
        <v>0</v>
      </c>
      <c r="BH208" s="104">
        <f t="shared" si="22"/>
        <v>0</v>
      </c>
      <c r="BI208" s="104">
        <f t="shared" si="23"/>
        <v>0</v>
      </c>
      <c r="BJ208" s="14" t="s">
        <v>88</v>
      </c>
      <c r="BK208" s="104">
        <f t="shared" si="24"/>
        <v>0</v>
      </c>
      <c r="BL208" s="14" t="s">
        <v>463</v>
      </c>
      <c r="BM208" s="186" t="s">
        <v>2264</v>
      </c>
    </row>
    <row r="209" spans="1:65" s="2" customFormat="1" ht="16.5" customHeight="1">
      <c r="A209" s="31"/>
      <c r="B209" s="142"/>
      <c r="C209" s="174" t="s">
        <v>460</v>
      </c>
      <c r="D209" s="174" t="s">
        <v>234</v>
      </c>
      <c r="E209" s="175" t="s">
        <v>1852</v>
      </c>
      <c r="F209" s="176" t="s">
        <v>1853</v>
      </c>
      <c r="G209" s="177" t="s">
        <v>394</v>
      </c>
      <c r="H209" s="178">
        <v>1</v>
      </c>
      <c r="I209" s="179"/>
      <c r="J209" s="180">
        <f t="shared" si="15"/>
        <v>0</v>
      </c>
      <c r="K209" s="181"/>
      <c r="L209" s="32"/>
      <c r="M209" s="182" t="s">
        <v>1</v>
      </c>
      <c r="N209" s="183" t="s">
        <v>43</v>
      </c>
      <c r="O209" s="60"/>
      <c r="P209" s="184">
        <f t="shared" si="16"/>
        <v>0</v>
      </c>
      <c r="Q209" s="184">
        <v>0</v>
      </c>
      <c r="R209" s="184">
        <f t="shared" si="17"/>
        <v>0</v>
      </c>
      <c r="S209" s="184">
        <v>0</v>
      </c>
      <c r="T209" s="185">
        <f t="shared" si="18"/>
        <v>0</v>
      </c>
      <c r="U209" s="31"/>
      <c r="V209" s="31"/>
      <c r="W209" s="31"/>
      <c r="X209" s="31"/>
      <c r="Y209" s="31"/>
      <c r="Z209" s="31"/>
      <c r="AA209" s="31"/>
      <c r="AB209" s="31"/>
      <c r="AC209" s="31"/>
      <c r="AD209" s="31"/>
      <c r="AE209" s="31"/>
      <c r="AR209" s="186" t="s">
        <v>463</v>
      </c>
      <c r="AT209" s="186" t="s">
        <v>234</v>
      </c>
      <c r="AU209" s="186" t="s">
        <v>88</v>
      </c>
      <c r="AY209" s="14" t="s">
        <v>232</v>
      </c>
      <c r="BE209" s="104">
        <f t="shared" si="19"/>
        <v>0</v>
      </c>
      <c r="BF209" s="104">
        <f t="shared" si="20"/>
        <v>0</v>
      </c>
      <c r="BG209" s="104">
        <f t="shared" si="21"/>
        <v>0</v>
      </c>
      <c r="BH209" s="104">
        <f t="shared" si="22"/>
        <v>0</v>
      </c>
      <c r="BI209" s="104">
        <f t="shared" si="23"/>
        <v>0</v>
      </c>
      <c r="BJ209" s="14" t="s">
        <v>88</v>
      </c>
      <c r="BK209" s="104">
        <f t="shared" si="24"/>
        <v>0</v>
      </c>
      <c r="BL209" s="14" t="s">
        <v>463</v>
      </c>
      <c r="BM209" s="186" t="s">
        <v>2265</v>
      </c>
    </row>
    <row r="210" spans="1:65" s="2" customFormat="1" ht="33" customHeight="1">
      <c r="A210" s="31"/>
      <c r="B210" s="142"/>
      <c r="C210" s="187" t="s">
        <v>465</v>
      </c>
      <c r="D210" s="187" t="s">
        <v>357</v>
      </c>
      <c r="E210" s="188" t="s">
        <v>1855</v>
      </c>
      <c r="F210" s="189" t="s">
        <v>1856</v>
      </c>
      <c r="G210" s="190" t="s">
        <v>394</v>
      </c>
      <c r="H210" s="191">
        <v>1</v>
      </c>
      <c r="I210" s="192"/>
      <c r="J210" s="193">
        <f t="shared" si="15"/>
        <v>0</v>
      </c>
      <c r="K210" s="194"/>
      <c r="L210" s="195"/>
      <c r="M210" s="196" t="s">
        <v>1</v>
      </c>
      <c r="N210" s="197" t="s">
        <v>43</v>
      </c>
      <c r="O210" s="60"/>
      <c r="P210" s="184">
        <f t="shared" si="16"/>
        <v>0</v>
      </c>
      <c r="Q210" s="184">
        <v>0</v>
      </c>
      <c r="R210" s="184">
        <f t="shared" si="17"/>
        <v>0</v>
      </c>
      <c r="S210" s="184">
        <v>0</v>
      </c>
      <c r="T210" s="185">
        <f t="shared" si="18"/>
        <v>0</v>
      </c>
      <c r="U210" s="31"/>
      <c r="V210" s="31"/>
      <c r="W210" s="31"/>
      <c r="X210" s="31"/>
      <c r="Y210" s="31"/>
      <c r="Z210" s="31"/>
      <c r="AA210" s="31"/>
      <c r="AB210" s="31"/>
      <c r="AC210" s="31"/>
      <c r="AD210" s="31"/>
      <c r="AE210" s="31"/>
      <c r="AR210" s="186" t="s">
        <v>1292</v>
      </c>
      <c r="AT210" s="186" t="s">
        <v>357</v>
      </c>
      <c r="AU210" s="186" t="s">
        <v>88</v>
      </c>
      <c r="AY210" s="14" t="s">
        <v>232</v>
      </c>
      <c r="BE210" s="104">
        <f t="shared" si="19"/>
        <v>0</v>
      </c>
      <c r="BF210" s="104">
        <f t="shared" si="20"/>
        <v>0</v>
      </c>
      <c r="BG210" s="104">
        <f t="shared" si="21"/>
        <v>0</v>
      </c>
      <c r="BH210" s="104">
        <f t="shared" si="22"/>
        <v>0</v>
      </c>
      <c r="BI210" s="104">
        <f t="shared" si="23"/>
        <v>0</v>
      </c>
      <c r="BJ210" s="14" t="s">
        <v>88</v>
      </c>
      <c r="BK210" s="104">
        <f t="shared" si="24"/>
        <v>0</v>
      </c>
      <c r="BL210" s="14" t="s">
        <v>463</v>
      </c>
      <c r="BM210" s="186" t="s">
        <v>2266</v>
      </c>
    </row>
    <row r="211" spans="1:65" s="2" customFormat="1" ht="16.5" customHeight="1">
      <c r="A211" s="31"/>
      <c r="B211" s="142"/>
      <c r="C211" s="174" t="s">
        <v>470</v>
      </c>
      <c r="D211" s="174" t="s">
        <v>234</v>
      </c>
      <c r="E211" s="175" t="s">
        <v>2267</v>
      </c>
      <c r="F211" s="176" t="s">
        <v>2268</v>
      </c>
      <c r="G211" s="177" t="s">
        <v>256</v>
      </c>
      <c r="H211" s="178">
        <v>8</v>
      </c>
      <c r="I211" s="179"/>
      <c r="J211" s="180">
        <f t="shared" si="15"/>
        <v>0</v>
      </c>
      <c r="K211" s="181"/>
      <c r="L211" s="32"/>
      <c r="M211" s="182" t="s">
        <v>1</v>
      </c>
      <c r="N211" s="183" t="s">
        <v>43</v>
      </c>
      <c r="O211" s="60"/>
      <c r="P211" s="184">
        <f t="shared" si="16"/>
        <v>0</v>
      </c>
      <c r="Q211" s="184">
        <v>0</v>
      </c>
      <c r="R211" s="184">
        <f t="shared" si="17"/>
        <v>0</v>
      </c>
      <c r="S211" s="184">
        <v>0</v>
      </c>
      <c r="T211" s="185">
        <f t="shared" si="18"/>
        <v>0</v>
      </c>
      <c r="U211" s="31"/>
      <c r="V211" s="31"/>
      <c r="W211" s="31"/>
      <c r="X211" s="31"/>
      <c r="Y211" s="31"/>
      <c r="Z211" s="31"/>
      <c r="AA211" s="31"/>
      <c r="AB211" s="31"/>
      <c r="AC211" s="31"/>
      <c r="AD211" s="31"/>
      <c r="AE211" s="31"/>
      <c r="AR211" s="186" t="s">
        <v>463</v>
      </c>
      <c r="AT211" s="186" t="s">
        <v>234</v>
      </c>
      <c r="AU211" s="186" t="s">
        <v>88</v>
      </c>
      <c r="AY211" s="14" t="s">
        <v>232</v>
      </c>
      <c r="BE211" s="104">
        <f t="shared" si="19"/>
        <v>0</v>
      </c>
      <c r="BF211" s="104">
        <f t="shared" si="20"/>
        <v>0</v>
      </c>
      <c r="BG211" s="104">
        <f t="shared" si="21"/>
        <v>0</v>
      </c>
      <c r="BH211" s="104">
        <f t="shared" si="22"/>
        <v>0</v>
      </c>
      <c r="BI211" s="104">
        <f t="shared" si="23"/>
        <v>0</v>
      </c>
      <c r="BJ211" s="14" t="s">
        <v>88</v>
      </c>
      <c r="BK211" s="104">
        <f t="shared" si="24"/>
        <v>0</v>
      </c>
      <c r="BL211" s="14" t="s">
        <v>463</v>
      </c>
      <c r="BM211" s="186" t="s">
        <v>2269</v>
      </c>
    </row>
    <row r="212" spans="1:65" s="2" customFormat="1" ht="24.2" customHeight="1">
      <c r="A212" s="31"/>
      <c r="B212" s="142"/>
      <c r="C212" s="187" t="s">
        <v>474</v>
      </c>
      <c r="D212" s="187" t="s">
        <v>357</v>
      </c>
      <c r="E212" s="188" t="s">
        <v>2270</v>
      </c>
      <c r="F212" s="189" t="s">
        <v>2271</v>
      </c>
      <c r="G212" s="190" t="s">
        <v>394</v>
      </c>
      <c r="H212" s="191">
        <v>4</v>
      </c>
      <c r="I212" s="192"/>
      <c r="J212" s="193">
        <f t="shared" si="15"/>
        <v>0</v>
      </c>
      <c r="K212" s="194"/>
      <c r="L212" s="195"/>
      <c r="M212" s="196" t="s">
        <v>1</v>
      </c>
      <c r="N212" s="197" t="s">
        <v>43</v>
      </c>
      <c r="O212" s="60"/>
      <c r="P212" s="184">
        <f t="shared" si="16"/>
        <v>0</v>
      </c>
      <c r="Q212" s="184">
        <v>0</v>
      </c>
      <c r="R212" s="184">
        <f t="shared" si="17"/>
        <v>0</v>
      </c>
      <c r="S212" s="184">
        <v>0</v>
      </c>
      <c r="T212" s="185">
        <f t="shared" si="18"/>
        <v>0</v>
      </c>
      <c r="U212" s="31"/>
      <c r="V212" s="31"/>
      <c r="W212" s="31"/>
      <c r="X212" s="31"/>
      <c r="Y212" s="31"/>
      <c r="Z212" s="31"/>
      <c r="AA212" s="31"/>
      <c r="AB212" s="31"/>
      <c r="AC212" s="31"/>
      <c r="AD212" s="31"/>
      <c r="AE212" s="31"/>
      <c r="AR212" s="186" t="s">
        <v>1292</v>
      </c>
      <c r="AT212" s="186" t="s">
        <v>357</v>
      </c>
      <c r="AU212" s="186" t="s">
        <v>88</v>
      </c>
      <c r="AY212" s="14" t="s">
        <v>232</v>
      </c>
      <c r="BE212" s="104">
        <f t="shared" si="19"/>
        <v>0</v>
      </c>
      <c r="BF212" s="104">
        <f t="shared" si="20"/>
        <v>0</v>
      </c>
      <c r="BG212" s="104">
        <f t="shared" si="21"/>
        <v>0</v>
      </c>
      <c r="BH212" s="104">
        <f t="shared" si="22"/>
        <v>0</v>
      </c>
      <c r="BI212" s="104">
        <f t="shared" si="23"/>
        <v>0</v>
      </c>
      <c r="BJ212" s="14" t="s">
        <v>88</v>
      </c>
      <c r="BK212" s="104">
        <f t="shared" si="24"/>
        <v>0</v>
      </c>
      <c r="BL212" s="14" t="s">
        <v>463</v>
      </c>
      <c r="BM212" s="186" t="s">
        <v>2272</v>
      </c>
    </row>
    <row r="213" spans="1:65" s="2" customFormat="1" ht="24.2" customHeight="1">
      <c r="A213" s="31"/>
      <c r="B213" s="142"/>
      <c r="C213" s="174" t="s">
        <v>478</v>
      </c>
      <c r="D213" s="174" t="s">
        <v>234</v>
      </c>
      <c r="E213" s="175" t="s">
        <v>2273</v>
      </c>
      <c r="F213" s="176" t="s">
        <v>2274</v>
      </c>
      <c r="G213" s="177" t="s">
        <v>256</v>
      </c>
      <c r="H213" s="178">
        <v>15</v>
      </c>
      <c r="I213" s="179"/>
      <c r="J213" s="180">
        <f t="shared" si="15"/>
        <v>0</v>
      </c>
      <c r="K213" s="181"/>
      <c r="L213" s="32"/>
      <c r="M213" s="182" t="s">
        <v>1</v>
      </c>
      <c r="N213" s="183" t="s">
        <v>43</v>
      </c>
      <c r="O213" s="60"/>
      <c r="P213" s="184">
        <f t="shared" si="16"/>
        <v>0</v>
      </c>
      <c r="Q213" s="184">
        <v>0</v>
      </c>
      <c r="R213" s="184">
        <f t="shared" si="17"/>
        <v>0</v>
      </c>
      <c r="S213" s="184">
        <v>0</v>
      </c>
      <c r="T213" s="185">
        <f t="shared" si="18"/>
        <v>0</v>
      </c>
      <c r="U213" s="31"/>
      <c r="V213" s="31"/>
      <c r="W213" s="31"/>
      <c r="X213" s="31"/>
      <c r="Y213" s="31"/>
      <c r="Z213" s="31"/>
      <c r="AA213" s="31"/>
      <c r="AB213" s="31"/>
      <c r="AC213" s="31"/>
      <c r="AD213" s="31"/>
      <c r="AE213" s="31"/>
      <c r="AR213" s="186" t="s">
        <v>463</v>
      </c>
      <c r="AT213" s="186" t="s">
        <v>234</v>
      </c>
      <c r="AU213" s="186" t="s">
        <v>88</v>
      </c>
      <c r="AY213" s="14" t="s">
        <v>232</v>
      </c>
      <c r="BE213" s="104">
        <f t="shared" si="19"/>
        <v>0</v>
      </c>
      <c r="BF213" s="104">
        <f t="shared" si="20"/>
        <v>0</v>
      </c>
      <c r="BG213" s="104">
        <f t="shared" si="21"/>
        <v>0</v>
      </c>
      <c r="BH213" s="104">
        <f t="shared" si="22"/>
        <v>0</v>
      </c>
      <c r="BI213" s="104">
        <f t="shared" si="23"/>
        <v>0</v>
      </c>
      <c r="BJ213" s="14" t="s">
        <v>88</v>
      </c>
      <c r="BK213" s="104">
        <f t="shared" si="24"/>
        <v>0</v>
      </c>
      <c r="BL213" s="14" t="s">
        <v>463</v>
      </c>
      <c r="BM213" s="186" t="s">
        <v>2275</v>
      </c>
    </row>
    <row r="214" spans="1:65" s="2" customFormat="1" ht="16.5" customHeight="1">
      <c r="A214" s="31"/>
      <c r="B214" s="142"/>
      <c r="C214" s="187" t="s">
        <v>482</v>
      </c>
      <c r="D214" s="187" t="s">
        <v>357</v>
      </c>
      <c r="E214" s="188" t="s">
        <v>2276</v>
      </c>
      <c r="F214" s="189" t="s">
        <v>2277</v>
      </c>
      <c r="G214" s="190" t="s">
        <v>256</v>
      </c>
      <c r="H214" s="191">
        <v>15</v>
      </c>
      <c r="I214" s="192"/>
      <c r="J214" s="193">
        <f t="shared" si="15"/>
        <v>0</v>
      </c>
      <c r="K214" s="194"/>
      <c r="L214" s="195"/>
      <c r="M214" s="196" t="s">
        <v>1</v>
      </c>
      <c r="N214" s="197" t="s">
        <v>43</v>
      </c>
      <c r="O214" s="60"/>
      <c r="P214" s="184">
        <f t="shared" si="16"/>
        <v>0</v>
      </c>
      <c r="Q214" s="184">
        <v>8.0000000000000007E-5</v>
      </c>
      <c r="R214" s="184">
        <f t="shared" si="17"/>
        <v>1.2000000000000001E-3</v>
      </c>
      <c r="S214" s="184">
        <v>0</v>
      </c>
      <c r="T214" s="185">
        <f t="shared" si="18"/>
        <v>0</v>
      </c>
      <c r="U214" s="31"/>
      <c r="V214" s="31"/>
      <c r="W214" s="31"/>
      <c r="X214" s="31"/>
      <c r="Y214" s="31"/>
      <c r="Z214" s="31"/>
      <c r="AA214" s="31"/>
      <c r="AB214" s="31"/>
      <c r="AC214" s="31"/>
      <c r="AD214" s="31"/>
      <c r="AE214" s="31"/>
      <c r="AR214" s="186" t="s">
        <v>1292</v>
      </c>
      <c r="AT214" s="186" t="s">
        <v>357</v>
      </c>
      <c r="AU214" s="186" t="s">
        <v>88</v>
      </c>
      <c r="AY214" s="14" t="s">
        <v>232</v>
      </c>
      <c r="BE214" s="104">
        <f t="shared" si="19"/>
        <v>0</v>
      </c>
      <c r="BF214" s="104">
        <f t="shared" si="20"/>
        <v>0</v>
      </c>
      <c r="BG214" s="104">
        <f t="shared" si="21"/>
        <v>0</v>
      </c>
      <c r="BH214" s="104">
        <f t="shared" si="22"/>
        <v>0</v>
      </c>
      <c r="BI214" s="104">
        <f t="shared" si="23"/>
        <v>0</v>
      </c>
      <c r="BJ214" s="14" t="s">
        <v>88</v>
      </c>
      <c r="BK214" s="104">
        <f t="shared" si="24"/>
        <v>0</v>
      </c>
      <c r="BL214" s="14" t="s">
        <v>463</v>
      </c>
      <c r="BM214" s="186" t="s">
        <v>2278</v>
      </c>
    </row>
    <row r="215" spans="1:65" s="2" customFormat="1" ht="24.2" customHeight="1">
      <c r="A215" s="31"/>
      <c r="B215" s="142"/>
      <c r="C215" s="174" t="s">
        <v>486</v>
      </c>
      <c r="D215" s="174" t="s">
        <v>234</v>
      </c>
      <c r="E215" s="175" t="s">
        <v>2279</v>
      </c>
      <c r="F215" s="176" t="s">
        <v>2280</v>
      </c>
      <c r="G215" s="177" t="s">
        <v>256</v>
      </c>
      <c r="H215" s="178">
        <v>10</v>
      </c>
      <c r="I215" s="179"/>
      <c r="J215" s="180">
        <f t="shared" si="15"/>
        <v>0</v>
      </c>
      <c r="K215" s="181"/>
      <c r="L215" s="32"/>
      <c r="M215" s="182" t="s">
        <v>1</v>
      </c>
      <c r="N215" s="183" t="s">
        <v>43</v>
      </c>
      <c r="O215" s="60"/>
      <c r="P215" s="184">
        <f t="shared" si="16"/>
        <v>0</v>
      </c>
      <c r="Q215" s="184">
        <v>0</v>
      </c>
      <c r="R215" s="184">
        <f t="shared" si="17"/>
        <v>0</v>
      </c>
      <c r="S215" s="184">
        <v>0</v>
      </c>
      <c r="T215" s="185">
        <f t="shared" si="18"/>
        <v>0</v>
      </c>
      <c r="U215" s="31"/>
      <c r="V215" s="31"/>
      <c r="W215" s="31"/>
      <c r="X215" s="31"/>
      <c r="Y215" s="31"/>
      <c r="Z215" s="31"/>
      <c r="AA215" s="31"/>
      <c r="AB215" s="31"/>
      <c r="AC215" s="31"/>
      <c r="AD215" s="31"/>
      <c r="AE215" s="31"/>
      <c r="AR215" s="186" t="s">
        <v>463</v>
      </c>
      <c r="AT215" s="186" t="s">
        <v>234</v>
      </c>
      <c r="AU215" s="186" t="s">
        <v>88</v>
      </c>
      <c r="AY215" s="14" t="s">
        <v>232</v>
      </c>
      <c r="BE215" s="104">
        <f t="shared" si="19"/>
        <v>0</v>
      </c>
      <c r="BF215" s="104">
        <f t="shared" si="20"/>
        <v>0</v>
      </c>
      <c r="BG215" s="104">
        <f t="shared" si="21"/>
        <v>0</v>
      </c>
      <c r="BH215" s="104">
        <f t="shared" si="22"/>
        <v>0</v>
      </c>
      <c r="BI215" s="104">
        <f t="shared" si="23"/>
        <v>0</v>
      </c>
      <c r="BJ215" s="14" t="s">
        <v>88</v>
      </c>
      <c r="BK215" s="104">
        <f t="shared" si="24"/>
        <v>0</v>
      </c>
      <c r="BL215" s="14" t="s">
        <v>463</v>
      </c>
      <c r="BM215" s="186" t="s">
        <v>2281</v>
      </c>
    </row>
    <row r="216" spans="1:65" s="2" customFormat="1" ht="16.5" customHeight="1">
      <c r="A216" s="31"/>
      <c r="B216" s="142"/>
      <c r="C216" s="187" t="s">
        <v>490</v>
      </c>
      <c r="D216" s="187" t="s">
        <v>357</v>
      </c>
      <c r="E216" s="188" t="s">
        <v>2282</v>
      </c>
      <c r="F216" s="189" t="s">
        <v>2283</v>
      </c>
      <c r="G216" s="190" t="s">
        <v>256</v>
      </c>
      <c r="H216" s="191">
        <v>10</v>
      </c>
      <c r="I216" s="192"/>
      <c r="J216" s="193">
        <f t="shared" si="15"/>
        <v>0</v>
      </c>
      <c r="K216" s="194"/>
      <c r="L216" s="195"/>
      <c r="M216" s="196" t="s">
        <v>1</v>
      </c>
      <c r="N216" s="197" t="s">
        <v>43</v>
      </c>
      <c r="O216" s="60"/>
      <c r="P216" s="184">
        <f t="shared" si="16"/>
        <v>0</v>
      </c>
      <c r="Q216" s="184">
        <v>2.0000000000000001E-4</v>
      </c>
      <c r="R216" s="184">
        <f t="shared" si="17"/>
        <v>2E-3</v>
      </c>
      <c r="S216" s="184">
        <v>0</v>
      </c>
      <c r="T216" s="185">
        <f t="shared" si="18"/>
        <v>0</v>
      </c>
      <c r="U216" s="31"/>
      <c r="V216" s="31"/>
      <c r="W216" s="31"/>
      <c r="X216" s="31"/>
      <c r="Y216" s="31"/>
      <c r="Z216" s="31"/>
      <c r="AA216" s="31"/>
      <c r="AB216" s="31"/>
      <c r="AC216" s="31"/>
      <c r="AD216" s="31"/>
      <c r="AE216" s="31"/>
      <c r="AR216" s="186" t="s">
        <v>1292</v>
      </c>
      <c r="AT216" s="186" t="s">
        <v>357</v>
      </c>
      <c r="AU216" s="186" t="s">
        <v>88</v>
      </c>
      <c r="AY216" s="14" t="s">
        <v>232</v>
      </c>
      <c r="BE216" s="104">
        <f t="shared" si="19"/>
        <v>0</v>
      </c>
      <c r="BF216" s="104">
        <f t="shared" si="20"/>
        <v>0</v>
      </c>
      <c r="BG216" s="104">
        <f t="shared" si="21"/>
        <v>0</v>
      </c>
      <c r="BH216" s="104">
        <f t="shared" si="22"/>
        <v>0</v>
      </c>
      <c r="BI216" s="104">
        <f t="shared" si="23"/>
        <v>0</v>
      </c>
      <c r="BJ216" s="14" t="s">
        <v>88</v>
      </c>
      <c r="BK216" s="104">
        <f t="shared" si="24"/>
        <v>0</v>
      </c>
      <c r="BL216" s="14" t="s">
        <v>463</v>
      </c>
      <c r="BM216" s="186" t="s">
        <v>2284</v>
      </c>
    </row>
    <row r="217" spans="1:65" s="2" customFormat="1" ht="16.5" customHeight="1">
      <c r="A217" s="31"/>
      <c r="B217" s="142"/>
      <c r="C217" s="174" t="s">
        <v>494</v>
      </c>
      <c r="D217" s="174" t="s">
        <v>234</v>
      </c>
      <c r="E217" s="175" t="s">
        <v>1935</v>
      </c>
      <c r="F217" s="176" t="s">
        <v>1936</v>
      </c>
      <c r="G217" s="177" t="s">
        <v>394</v>
      </c>
      <c r="H217" s="178">
        <v>3</v>
      </c>
      <c r="I217" s="179"/>
      <c r="J217" s="180">
        <f t="shared" si="15"/>
        <v>0</v>
      </c>
      <c r="K217" s="181"/>
      <c r="L217" s="32"/>
      <c r="M217" s="182" t="s">
        <v>1</v>
      </c>
      <c r="N217" s="183" t="s">
        <v>43</v>
      </c>
      <c r="O217" s="60"/>
      <c r="P217" s="184">
        <f t="shared" si="16"/>
        <v>0</v>
      </c>
      <c r="Q217" s="184">
        <v>0</v>
      </c>
      <c r="R217" s="184">
        <f t="shared" si="17"/>
        <v>0</v>
      </c>
      <c r="S217" s="184">
        <v>0</v>
      </c>
      <c r="T217" s="185">
        <f t="shared" si="18"/>
        <v>0</v>
      </c>
      <c r="U217" s="31"/>
      <c r="V217" s="31"/>
      <c r="W217" s="31"/>
      <c r="X217" s="31"/>
      <c r="Y217" s="31"/>
      <c r="Z217" s="31"/>
      <c r="AA217" s="31"/>
      <c r="AB217" s="31"/>
      <c r="AC217" s="31"/>
      <c r="AD217" s="31"/>
      <c r="AE217" s="31"/>
      <c r="AR217" s="186" t="s">
        <v>463</v>
      </c>
      <c r="AT217" s="186" t="s">
        <v>234</v>
      </c>
      <c r="AU217" s="186" t="s">
        <v>88</v>
      </c>
      <c r="AY217" s="14" t="s">
        <v>232</v>
      </c>
      <c r="BE217" s="104">
        <f t="shared" si="19"/>
        <v>0</v>
      </c>
      <c r="BF217" s="104">
        <f t="shared" si="20"/>
        <v>0</v>
      </c>
      <c r="BG217" s="104">
        <f t="shared" si="21"/>
        <v>0</v>
      </c>
      <c r="BH217" s="104">
        <f t="shared" si="22"/>
        <v>0</v>
      </c>
      <c r="BI217" s="104">
        <f t="shared" si="23"/>
        <v>0</v>
      </c>
      <c r="BJ217" s="14" t="s">
        <v>88</v>
      </c>
      <c r="BK217" s="104">
        <f t="shared" si="24"/>
        <v>0</v>
      </c>
      <c r="BL217" s="14" t="s">
        <v>463</v>
      </c>
      <c r="BM217" s="186" t="s">
        <v>2285</v>
      </c>
    </row>
    <row r="218" spans="1:65" s="2" customFormat="1" ht="24.2" customHeight="1">
      <c r="A218" s="31"/>
      <c r="B218" s="142"/>
      <c r="C218" s="187" t="s">
        <v>463</v>
      </c>
      <c r="D218" s="187" t="s">
        <v>357</v>
      </c>
      <c r="E218" s="188" t="s">
        <v>1938</v>
      </c>
      <c r="F218" s="189" t="s">
        <v>1939</v>
      </c>
      <c r="G218" s="190" t="s">
        <v>394</v>
      </c>
      <c r="H218" s="191">
        <v>3</v>
      </c>
      <c r="I218" s="192"/>
      <c r="J218" s="193">
        <f t="shared" si="15"/>
        <v>0</v>
      </c>
      <c r="K218" s="194"/>
      <c r="L218" s="195"/>
      <c r="M218" s="196" t="s">
        <v>1</v>
      </c>
      <c r="N218" s="197" t="s">
        <v>43</v>
      </c>
      <c r="O218" s="60"/>
      <c r="P218" s="184">
        <f t="shared" si="16"/>
        <v>0</v>
      </c>
      <c r="Q218" s="184">
        <v>0</v>
      </c>
      <c r="R218" s="184">
        <f t="shared" si="17"/>
        <v>0</v>
      </c>
      <c r="S218" s="184">
        <v>0</v>
      </c>
      <c r="T218" s="185">
        <f t="shared" si="18"/>
        <v>0</v>
      </c>
      <c r="U218" s="31"/>
      <c r="V218" s="31"/>
      <c r="W218" s="31"/>
      <c r="X218" s="31"/>
      <c r="Y218" s="31"/>
      <c r="Z218" s="31"/>
      <c r="AA218" s="31"/>
      <c r="AB218" s="31"/>
      <c r="AC218" s="31"/>
      <c r="AD218" s="31"/>
      <c r="AE218" s="31"/>
      <c r="AR218" s="186" t="s">
        <v>1292</v>
      </c>
      <c r="AT218" s="186" t="s">
        <v>357</v>
      </c>
      <c r="AU218" s="186" t="s">
        <v>88</v>
      </c>
      <c r="AY218" s="14" t="s">
        <v>232</v>
      </c>
      <c r="BE218" s="104">
        <f t="shared" si="19"/>
        <v>0</v>
      </c>
      <c r="BF218" s="104">
        <f t="shared" si="20"/>
        <v>0</v>
      </c>
      <c r="BG218" s="104">
        <f t="shared" si="21"/>
        <v>0</v>
      </c>
      <c r="BH218" s="104">
        <f t="shared" si="22"/>
        <v>0</v>
      </c>
      <c r="BI218" s="104">
        <f t="shared" si="23"/>
        <v>0</v>
      </c>
      <c r="BJ218" s="14" t="s">
        <v>88</v>
      </c>
      <c r="BK218" s="104">
        <f t="shared" si="24"/>
        <v>0</v>
      </c>
      <c r="BL218" s="14" t="s">
        <v>463</v>
      </c>
      <c r="BM218" s="186" t="s">
        <v>2286</v>
      </c>
    </row>
    <row r="219" spans="1:65" s="2" customFormat="1" ht="24.2" customHeight="1">
      <c r="A219" s="31"/>
      <c r="B219" s="142"/>
      <c r="C219" s="174" t="s">
        <v>501</v>
      </c>
      <c r="D219" s="174" t="s">
        <v>234</v>
      </c>
      <c r="E219" s="175" t="s">
        <v>1941</v>
      </c>
      <c r="F219" s="176" t="s">
        <v>2287</v>
      </c>
      <c r="G219" s="177" t="s">
        <v>394</v>
      </c>
      <c r="H219" s="178">
        <v>1</v>
      </c>
      <c r="I219" s="179"/>
      <c r="J219" s="180">
        <f t="shared" si="15"/>
        <v>0</v>
      </c>
      <c r="K219" s="181"/>
      <c r="L219" s="32"/>
      <c r="M219" s="182" t="s">
        <v>1</v>
      </c>
      <c r="N219" s="183" t="s">
        <v>43</v>
      </c>
      <c r="O219" s="60"/>
      <c r="P219" s="184">
        <f t="shared" si="16"/>
        <v>0</v>
      </c>
      <c r="Q219" s="184">
        <v>0</v>
      </c>
      <c r="R219" s="184">
        <f t="shared" si="17"/>
        <v>0</v>
      </c>
      <c r="S219" s="184">
        <v>0</v>
      </c>
      <c r="T219" s="185">
        <f t="shared" si="18"/>
        <v>0</v>
      </c>
      <c r="U219" s="31"/>
      <c r="V219" s="31"/>
      <c r="W219" s="31"/>
      <c r="X219" s="31"/>
      <c r="Y219" s="31"/>
      <c r="Z219" s="31"/>
      <c r="AA219" s="31"/>
      <c r="AB219" s="31"/>
      <c r="AC219" s="31"/>
      <c r="AD219" s="31"/>
      <c r="AE219" s="31"/>
      <c r="AR219" s="186" t="s">
        <v>463</v>
      </c>
      <c r="AT219" s="186" t="s">
        <v>234</v>
      </c>
      <c r="AU219" s="186" t="s">
        <v>88</v>
      </c>
      <c r="AY219" s="14" t="s">
        <v>232</v>
      </c>
      <c r="BE219" s="104">
        <f t="shared" si="19"/>
        <v>0</v>
      </c>
      <c r="BF219" s="104">
        <f t="shared" si="20"/>
        <v>0</v>
      </c>
      <c r="BG219" s="104">
        <f t="shared" si="21"/>
        <v>0</v>
      </c>
      <c r="BH219" s="104">
        <f t="shared" si="22"/>
        <v>0</v>
      </c>
      <c r="BI219" s="104">
        <f t="shared" si="23"/>
        <v>0</v>
      </c>
      <c r="BJ219" s="14" t="s">
        <v>88</v>
      </c>
      <c r="BK219" s="104">
        <f t="shared" si="24"/>
        <v>0</v>
      </c>
      <c r="BL219" s="14" t="s">
        <v>463</v>
      </c>
      <c r="BM219" s="186" t="s">
        <v>2288</v>
      </c>
    </row>
    <row r="220" spans="1:65" s="2" customFormat="1" ht="49.15" customHeight="1">
      <c r="A220" s="31"/>
      <c r="B220" s="142"/>
      <c r="C220" s="187" t="s">
        <v>505</v>
      </c>
      <c r="D220" s="187" t="s">
        <v>357</v>
      </c>
      <c r="E220" s="188" t="s">
        <v>1944</v>
      </c>
      <c r="F220" s="189" t="s">
        <v>2289</v>
      </c>
      <c r="G220" s="190" t="s">
        <v>394</v>
      </c>
      <c r="H220" s="191">
        <v>1</v>
      </c>
      <c r="I220" s="192"/>
      <c r="J220" s="193">
        <f t="shared" si="15"/>
        <v>0</v>
      </c>
      <c r="K220" s="194"/>
      <c r="L220" s="195"/>
      <c r="M220" s="196" t="s">
        <v>1</v>
      </c>
      <c r="N220" s="197" t="s">
        <v>43</v>
      </c>
      <c r="O220" s="60"/>
      <c r="P220" s="184">
        <f t="shared" si="16"/>
        <v>0</v>
      </c>
      <c r="Q220" s="184">
        <v>0</v>
      </c>
      <c r="R220" s="184">
        <f t="shared" si="17"/>
        <v>0</v>
      </c>
      <c r="S220" s="184">
        <v>0</v>
      </c>
      <c r="T220" s="185">
        <f t="shared" si="18"/>
        <v>0</v>
      </c>
      <c r="U220" s="31"/>
      <c r="V220" s="31"/>
      <c r="W220" s="31"/>
      <c r="X220" s="31"/>
      <c r="Y220" s="31"/>
      <c r="Z220" s="31"/>
      <c r="AA220" s="31"/>
      <c r="AB220" s="31"/>
      <c r="AC220" s="31"/>
      <c r="AD220" s="31"/>
      <c r="AE220" s="31"/>
      <c r="AR220" s="186" t="s">
        <v>1292</v>
      </c>
      <c r="AT220" s="186" t="s">
        <v>357</v>
      </c>
      <c r="AU220" s="186" t="s">
        <v>88</v>
      </c>
      <c r="AY220" s="14" t="s">
        <v>232</v>
      </c>
      <c r="BE220" s="104">
        <f t="shared" si="19"/>
        <v>0</v>
      </c>
      <c r="BF220" s="104">
        <f t="shared" si="20"/>
        <v>0</v>
      </c>
      <c r="BG220" s="104">
        <f t="shared" si="21"/>
        <v>0</v>
      </c>
      <c r="BH220" s="104">
        <f t="shared" si="22"/>
        <v>0</v>
      </c>
      <c r="BI220" s="104">
        <f t="shared" si="23"/>
        <v>0</v>
      </c>
      <c r="BJ220" s="14" t="s">
        <v>88</v>
      </c>
      <c r="BK220" s="104">
        <f t="shared" si="24"/>
        <v>0</v>
      </c>
      <c r="BL220" s="14" t="s">
        <v>463</v>
      </c>
      <c r="BM220" s="186" t="s">
        <v>2290</v>
      </c>
    </row>
    <row r="221" spans="1:65" s="2" customFormat="1" ht="21.75" customHeight="1">
      <c r="A221" s="31"/>
      <c r="B221" s="142"/>
      <c r="C221" s="174" t="s">
        <v>509</v>
      </c>
      <c r="D221" s="174" t="s">
        <v>234</v>
      </c>
      <c r="E221" s="175" t="s">
        <v>2291</v>
      </c>
      <c r="F221" s="176" t="s">
        <v>1948</v>
      </c>
      <c r="G221" s="177" t="s">
        <v>256</v>
      </c>
      <c r="H221" s="178">
        <v>20</v>
      </c>
      <c r="I221" s="179"/>
      <c r="J221" s="180">
        <f t="shared" si="15"/>
        <v>0</v>
      </c>
      <c r="K221" s="181"/>
      <c r="L221" s="32"/>
      <c r="M221" s="182" t="s">
        <v>1</v>
      </c>
      <c r="N221" s="183" t="s">
        <v>43</v>
      </c>
      <c r="O221" s="60"/>
      <c r="P221" s="184">
        <f t="shared" si="16"/>
        <v>0</v>
      </c>
      <c r="Q221" s="184">
        <v>0</v>
      </c>
      <c r="R221" s="184">
        <f t="shared" si="17"/>
        <v>0</v>
      </c>
      <c r="S221" s="184">
        <v>0</v>
      </c>
      <c r="T221" s="185">
        <f t="shared" si="18"/>
        <v>0</v>
      </c>
      <c r="U221" s="31"/>
      <c r="V221" s="31"/>
      <c r="W221" s="31"/>
      <c r="X221" s="31"/>
      <c r="Y221" s="31"/>
      <c r="Z221" s="31"/>
      <c r="AA221" s="31"/>
      <c r="AB221" s="31"/>
      <c r="AC221" s="31"/>
      <c r="AD221" s="31"/>
      <c r="AE221" s="31"/>
      <c r="AR221" s="186" t="s">
        <v>463</v>
      </c>
      <c r="AT221" s="186" t="s">
        <v>234</v>
      </c>
      <c r="AU221" s="186" t="s">
        <v>88</v>
      </c>
      <c r="AY221" s="14" t="s">
        <v>232</v>
      </c>
      <c r="BE221" s="104">
        <f t="shared" si="19"/>
        <v>0</v>
      </c>
      <c r="BF221" s="104">
        <f t="shared" si="20"/>
        <v>0</v>
      </c>
      <c r="BG221" s="104">
        <f t="shared" si="21"/>
        <v>0</v>
      </c>
      <c r="BH221" s="104">
        <f t="shared" si="22"/>
        <v>0</v>
      </c>
      <c r="BI221" s="104">
        <f t="shared" si="23"/>
        <v>0</v>
      </c>
      <c r="BJ221" s="14" t="s">
        <v>88</v>
      </c>
      <c r="BK221" s="104">
        <f t="shared" si="24"/>
        <v>0</v>
      </c>
      <c r="BL221" s="14" t="s">
        <v>463</v>
      </c>
      <c r="BM221" s="186" t="s">
        <v>2292</v>
      </c>
    </row>
    <row r="222" spans="1:65" s="2" customFormat="1" ht="16.5" customHeight="1">
      <c r="A222" s="31"/>
      <c r="B222" s="142"/>
      <c r="C222" s="187" t="s">
        <v>513</v>
      </c>
      <c r="D222" s="187" t="s">
        <v>357</v>
      </c>
      <c r="E222" s="188" t="s">
        <v>2293</v>
      </c>
      <c r="F222" s="189" t="s">
        <v>1954</v>
      </c>
      <c r="G222" s="190" t="s">
        <v>256</v>
      </c>
      <c r="H222" s="191">
        <v>20</v>
      </c>
      <c r="I222" s="192"/>
      <c r="J222" s="193">
        <f t="shared" si="15"/>
        <v>0</v>
      </c>
      <c r="K222" s="194"/>
      <c r="L222" s="195"/>
      <c r="M222" s="196" t="s">
        <v>1</v>
      </c>
      <c r="N222" s="197" t="s">
        <v>43</v>
      </c>
      <c r="O222" s="60"/>
      <c r="P222" s="184">
        <f t="shared" si="16"/>
        <v>0</v>
      </c>
      <c r="Q222" s="184">
        <v>1.3999999999999999E-4</v>
      </c>
      <c r="R222" s="184">
        <f t="shared" si="17"/>
        <v>2.7999999999999995E-3</v>
      </c>
      <c r="S222" s="184">
        <v>0</v>
      </c>
      <c r="T222" s="185">
        <f t="shared" si="18"/>
        <v>0</v>
      </c>
      <c r="U222" s="31"/>
      <c r="V222" s="31"/>
      <c r="W222" s="31"/>
      <c r="X222" s="31"/>
      <c r="Y222" s="31"/>
      <c r="Z222" s="31"/>
      <c r="AA222" s="31"/>
      <c r="AB222" s="31"/>
      <c r="AC222" s="31"/>
      <c r="AD222" s="31"/>
      <c r="AE222" s="31"/>
      <c r="AR222" s="186" t="s">
        <v>1292</v>
      </c>
      <c r="AT222" s="186" t="s">
        <v>357</v>
      </c>
      <c r="AU222" s="186" t="s">
        <v>88</v>
      </c>
      <c r="AY222" s="14" t="s">
        <v>232</v>
      </c>
      <c r="BE222" s="104">
        <f t="shared" si="19"/>
        <v>0</v>
      </c>
      <c r="BF222" s="104">
        <f t="shared" si="20"/>
        <v>0</v>
      </c>
      <c r="BG222" s="104">
        <f t="shared" si="21"/>
        <v>0</v>
      </c>
      <c r="BH222" s="104">
        <f t="shared" si="22"/>
        <v>0</v>
      </c>
      <c r="BI222" s="104">
        <f t="shared" si="23"/>
        <v>0</v>
      </c>
      <c r="BJ222" s="14" t="s">
        <v>88</v>
      </c>
      <c r="BK222" s="104">
        <f t="shared" si="24"/>
        <v>0</v>
      </c>
      <c r="BL222" s="14" t="s">
        <v>463</v>
      </c>
      <c r="BM222" s="186" t="s">
        <v>2294</v>
      </c>
    </row>
    <row r="223" spans="1:65" s="2" customFormat="1" ht="24.2" customHeight="1">
      <c r="A223" s="31"/>
      <c r="B223" s="142"/>
      <c r="C223" s="174" t="s">
        <v>517</v>
      </c>
      <c r="D223" s="174" t="s">
        <v>234</v>
      </c>
      <c r="E223" s="175" t="s">
        <v>2295</v>
      </c>
      <c r="F223" s="176" t="s">
        <v>2296</v>
      </c>
      <c r="G223" s="177" t="s">
        <v>394</v>
      </c>
      <c r="H223" s="178">
        <v>100</v>
      </c>
      <c r="I223" s="179"/>
      <c r="J223" s="180">
        <f t="shared" si="15"/>
        <v>0</v>
      </c>
      <c r="K223" s="181"/>
      <c r="L223" s="32"/>
      <c r="M223" s="182" t="s">
        <v>1</v>
      </c>
      <c r="N223" s="183" t="s">
        <v>43</v>
      </c>
      <c r="O223" s="60"/>
      <c r="P223" s="184">
        <f t="shared" si="16"/>
        <v>0</v>
      </c>
      <c r="Q223" s="184">
        <v>0</v>
      </c>
      <c r="R223" s="184">
        <f t="shared" si="17"/>
        <v>0</v>
      </c>
      <c r="S223" s="184">
        <v>0</v>
      </c>
      <c r="T223" s="185">
        <f t="shared" si="18"/>
        <v>0</v>
      </c>
      <c r="U223" s="31"/>
      <c r="V223" s="31"/>
      <c r="W223" s="31"/>
      <c r="X223" s="31"/>
      <c r="Y223" s="31"/>
      <c r="Z223" s="31"/>
      <c r="AA223" s="31"/>
      <c r="AB223" s="31"/>
      <c r="AC223" s="31"/>
      <c r="AD223" s="31"/>
      <c r="AE223" s="31"/>
      <c r="AR223" s="186" t="s">
        <v>463</v>
      </c>
      <c r="AT223" s="186" t="s">
        <v>234</v>
      </c>
      <c r="AU223" s="186" t="s">
        <v>88</v>
      </c>
      <c r="AY223" s="14" t="s">
        <v>232</v>
      </c>
      <c r="BE223" s="104">
        <f t="shared" si="19"/>
        <v>0</v>
      </c>
      <c r="BF223" s="104">
        <f t="shared" si="20"/>
        <v>0</v>
      </c>
      <c r="BG223" s="104">
        <f t="shared" si="21"/>
        <v>0</v>
      </c>
      <c r="BH223" s="104">
        <f t="shared" si="22"/>
        <v>0</v>
      </c>
      <c r="BI223" s="104">
        <f t="shared" si="23"/>
        <v>0</v>
      </c>
      <c r="BJ223" s="14" t="s">
        <v>88</v>
      </c>
      <c r="BK223" s="104">
        <f t="shared" si="24"/>
        <v>0</v>
      </c>
      <c r="BL223" s="14" t="s">
        <v>463</v>
      </c>
      <c r="BM223" s="186" t="s">
        <v>2297</v>
      </c>
    </row>
    <row r="224" spans="1:65" s="2" customFormat="1" ht="24.2" customHeight="1">
      <c r="A224" s="31"/>
      <c r="B224" s="142"/>
      <c r="C224" s="187" t="s">
        <v>883</v>
      </c>
      <c r="D224" s="187" t="s">
        <v>357</v>
      </c>
      <c r="E224" s="188" t="s">
        <v>2298</v>
      </c>
      <c r="F224" s="189" t="s">
        <v>2299</v>
      </c>
      <c r="G224" s="190" t="s">
        <v>394</v>
      </c>
      <c r="H224" s="191">
        <v>100</v>
      </c>
      <c r="I224" s="192"/>
      <c r="J224" s="193">
        <f t="shared" si="15"/>
        <v>0</v>
      </c>
      <c r="K224" s="194"/>
      <c r="L224" s="195"/>
      <c r="M224" s="196" t="s">
        <v>1</v>
      </c>
      <c r="N224" s="197" t="s">
        <v>43</v>
      </c>
      <c r="O224" s="60"/>
      <c r="P224" s="184">
        <f t="shared" si="16"/>
        <v>0</v>
      </c>
      <c r="Q224" s="184">
        <v>0</v>
      </c>
      <c r="R224" s="184">
        <f t="shared" si="17"/>
        <v>0</v>
      </c>
      <c r="S224" s="184">
        <v>0</v>
      </c>
      <c r="T224" s="185">
        <f t="shared" si="18"/>
        <v>0</v>
      </c>
      <c r="U224" s="31"/>
      <c r="V224" s="31"/>
      <c r="W224" s="31"/>
      <c r="X224" s="31"/>
      <c r="Y224" s="31"/>
      <c r="Z224" s="31"/>
      <c r="AA224" s="31"/>
      <c r="AB224" s="31"/>
      <c r="AC224" s="31"/>
      <c r="AD224" s="31"/>
      <c r="AE224" s="31"/>
      <c r="AR224" s="186" t="s">
        <v>1292</v>
      </c>
      <c r="AT224" s="186" t="s">
        <v>357</v>
      </c>
      <c r="AU224" s="186" t="s">
        <v>88</v>
      </c>
      <c r="AY224" s="14" t="s">
        <v>232</v>
      </c>
      <c r="BE224" s="104">
        <f t="shared" si="19"/>
        <v>0</v>
      </c>
      <c r="BF224" s="104">
        <f t="shared" si="20"/>
        <v>0</v>
      </c>
      <c r="BG224" s="104">
        <f t="shared" si="21"/>
        <v>0</v>
      </c>
      <c r="BH224" s="104">
        <f t="shared" si="22"/>
        <v>0</v>
      </c>
      <c r="BI224" s="104">
        <f t="shared" si="23"/>
        <v>0</v>
      </c>
      <c r="BJ224" s="14" t="s">
        <v>88</v>
      </c>
      <c r="BK224" s="104">
        <f t="shared" si="24"/>
        <v>0</v>
      </c>
      <c r="BL224" s="14" t="s">
        <v>463</v>
      </c>
      <c r="BM224" s="186" t="s">
        <v>2300</v>
      </c>
    </row>
    <row r="225" spans="1:65" s="2" customFormat="1" ht="16.5" customHeight="1">
      <c r="A225" s="31"/>
      <c r="B225" s="142"/>
      <c r="C225" s="174" t="s">
        <v>525</v>
      </c>
      <c r="D225" s="174" t="s">
        <v>234</v>
      </c>
      <c r="E225" s="175" t="s">
        <v>1921</v>
      </c>
      <c r="F225" s="176" t="s">
        <v>1922</v>
      </c>
      <c r="G225" s="177" t="s">
        <v>261</v>
      </c>
      <c r="H225" s="178">
        <v>12</v>
      </c>
      <c r="I225" s="179"/>
      <c r="J225" s="180">
        <f t="shared" si="15"/>
        <v>0</v>
      </c>
      <c r="K225" s="181"/>
      <c r="L225" s="32"/>
      <c r="M225" s="182" t="s">
        <v>1</v>
      </c>
      <c r="N225" s="183" t="s">
        <v>43</v>
      </c>
      <c r="O225" s="60"/>
      <c r="P225" s="184">
        <f t="shared" si="16"/>
        <v>0</v>
      </c>
      <c r="Q225" s="184">
        <v>0</v>
      </c>
      <c r="R225" s="184">
        <f t="shared" si="17"/>
        <v>0</v>
      </c>
      <c r="S225" s="184">
        <v>0</v>
      </c>
      <c r="T225" s="185">
        <f t="shared" si="18"/>
        <v>0</v>
      </c>
      <c r="U225" s="31"/>
      <c r="V225" s="31"/>
      <c r="W225" s="31"/>
      <c r="X225" s="31"/>
      <c r="Y225" s="31"/>
      <c r="Z225" s="31"/>
      <c r="AA225" s="31"/>
      <c r="AB225" s="31"/>
      <c r="AC225" s="31"/>
      <c r="AD225" s="31"/>
      <c r="AE225" s="31"/>
      <c r="AR225" s="186" t="s">
        <v>463</v>
      </c>
      <c r="AT225" s="186" t="s">
        <v>234</v>
      </c>
      <c r="AU225" s="186" t="s">
        <v>88</v>
      </c>
      <c r="AY225" s="14" t="s">
        <v>232</v>
      </c>
      <c r="BE225" s="104">
        <f t="shared" si="19"/>
        <v>0</v>
      </c>
      <c r="BF225" s="104">
        <f t="shared" si="20"/>
        <v>0</v>
      </c>
      <c r="BG225" s="104">
        <f t="shared" si="21"/>
        <v>0</v>
      </c>
      <c r="BH225" s="104">
        <f t="shared" si="22"/>
        <v>0</v>
      </c>
      <c r="BI225" s="104">
        <f t="shared" si="23"/>
        <v>0</v>
      </c>
      <c r="BJ225" s="14" t="s">
        <v>88</v>
      </c>
      <c r="BK225" s="104">
        <f t="shared" si="24"/>
        <v>0</v>
      </c>
      <c r="BL225" s="14" t="s">
        <v>463</v>
      </c>
      <c r="BM225" s="186" t="s">
        <v>2301</v>
      </c>
    </row>
    <row r="226" spans="1:65" s="2" customFormat="1" ht="16.5" customHeight="1">
      <c r="A226" s="31"/>
      <c r="B226" s="142"/>
      <c r="C226" s="174" t="s">
        <v>529</v>
      </c>
      <c r="D226" s="174" t="s">
        <v>234</v>
      </c>
      <c r="E226" s="175" t="s">
        <v>1924</v>
      </c>
      <c r="F226" s="176" t="s">
        <v>1925</v>
      </c>
      <c r="G226" s="177" t="s">
        <v>1926</v>
      </c>
      <c r="H226" s="178">
        <v>1</v>
      </c>
      <c r="I226" s="179"/>
      <c r="J226" s="180">
        <f t="shared" si="15"/>
        <v>0</v>
      </c>
      <c r="K226" s="181"/>
      <c r="L226" s="32"/>
      <c r="M226" s="182" t="s">
        <v>1</v>
      </c>
      <c r="N226" s="183" t="s">
        <v>43</v>
      </c>
      <c r="O226" s="60"/>
      <c r="P226" s="184">
        <f t="shared" si="16"/>
        <v>0</v>
      </c>
      <c r="Q226" s="184">
        <v>0</v>
      </c>
      <c r="R226" s="184">
        <f t="shared" si="17"/>
        <v>0</v>
      </c>
      <c r="S226" s="184">
        <v>0</v>
      </c>
      <c r="T226" s="185">
        <f t="shared" si="18"/>
        <v>0</v>
      </c>
      <c r="U226" s="31"/>
      <c r="V226" s="31"/>
      <c r="W226" s="31"/>
      <c r="X226" s="31"/>
      <c r="Y226" s="31"/>
      <c r="Z226" s="31"/>
      <c r="AA226" s="31"/>
      <c r="AB226" s="31"/>
      <c r="AC226" s="31"/>
      <c r="AD226" s="31"/>
      <c r="AE226" s="31"/>
      <c r="AR226" s="186" t="s">
        <v>463</v>
      </c>
      <c r="AT226" s="186" t="s">
        <v>234</v>
      </c>
      <c r="AU226" s="186" t="s">
        <v>88</v>
      </c>
      <c r="AY226" s="14" t="s">
        <v>232</v>
      </c>
      <c r="BE226" s="104">
        <f t="shared" si="19"/>
        <v>0</v>
      </c>
      <c r="BF226" s="104">
        <f t="shared" si="20"/>
        <v>0</v>
      </c>
      <c r="BG226" s="104">
        <f t="shared" si="21"/>
        <v>0</v>
      </c>
      <c r="BH226" s="104">
        <f t="shared" si="22"/>
        <v>0</v>
      </c>
      <c r="BI226" s="104">
        <f t="shared" si="23"/>
        <v>0</v>
      </c>
      <c r="BJ226" s="14" t="s">
        <v>88</v>
      </c>
      <c r="BK226" s="104">
        <f t="shared" si="24"/>
        <v>0</v>
      </c>
      <c r="BL226" s="14" t="s">
        <v>463</v>
      </c>
      <c r="BM226" s="186" t="s">
        <v>2302</v>
      </c>
    </row>
    <row r="227" spans="1:65" s="2" customFormat="1" ht="16.5" customHeight="1">
      <c r="A227" s="31"/>
      <c r="B227" s="142"/>
      <c r="C227" s="174" t="s">
        <v>533</v>
      </c>
      <c r="D227" s="174" t="s">
        <v>234</v>
      </c>
      <c r="E227" s="175" t="s">
        <v>1928</v>
      </c>
      <c r="F227" s="176" t="s">
        <v>1929</v>
      </c>
      <c r="G227" s="177" t="s">
        <v>1930</v>
      </c>
      <c r="H227" s="178">
        <v>1</v>
      </c>
      <c r="I227" s="179"/>
      <c r="J227" s="180">
        <f t="shared" si="15"/>
        <v>0</v>
      </c>
      <c r="K227" s="181"/>
      <c r="L227" s="32"/>
      <c r="M227" s="182" t="s">
        <v>1</v>
      </c>
      <c r="N227" s="183" t="s">
        <v>43</v>
      </c>
      <c r="O227" s="60"/>
      <c r="P227" s="184">
        <f t="shared" si="16"/>
        <v>0</v>
      </c>
      <c r="Q227" s="184">
        <v>0</v>
      </c>
      <c r="R227" s="184">
        <f t="shared" si="17"/>
        <v>0</v>
      </c>
      <c r="S227" s="184">
        <v>0</v>
      </c>
      <c r="T227" s="185">
        <f t="shared" si="18"/>
        <v>0</v>
      </c>
      <c r="U227" s="31"/>
      <c r="V227" s="31"/>
      <c r="W227" s="31"/>
      <c r="X227" s="31"/>
      <c r="Y227" s="31"/>
      <c r="Z227" s="31"/>
      <c r="AA227" s="31"/>
      <c r="AB227" s="31"/>
      <c r="AC227" s="31"/>
      <c r="AD227" s="31"/>
      <c r="AE227" s="31"/>
      <c r="AR227" s="186" t="s">
        <v>463</v>
      </c>
      <c r="AT227" s="186" t="s">
        <v>234</v>
      </c>
      <c r="AU227" s="186" t="s">
        <v>88</v>
      </c>
      <c r="AY227" s="14" t="s">
        <v>232</v>
      </c>
      <c r="BE227" s="104">
        <f t="shared" si="19"/>
        <v>0</v>
      </c>
      <c r="BF227" s="104">
        <f t="shared" si="20"/>
        <v>0</v>
      </c>
      <c r="BG227" s="104">
        <f t="shared" si="21"/>
        <v>0</v>
      </c>
      <c r="BH227" s="104">
        <f t="shared" si="22"/>
        <v>0</v>
      </c>
      <c r="BI227" s="104">
        <f t="shared" si="23"/>
        <v>0</v>
      </c>
      <c r="BJ227" s="14" t="s">
        <v>88</v>
      </c>
      <c r="BK227" s="104">
        <f t="shared" si="24"/>
        <v>0</v>
      </c>
      <c r="BL227" s="14" t="s">
        <v>463</v>
      </c>
      <c r="BM227" s="186" t="s">
        <v>2303</v>
      </c>
    </row>
    <row r="228" spans="1:65" s="2" customFormat="1" ht="16.5" customHeight="1">
      <c r="A228" s="31"/>
      <c r="B228" s="142"/>
      <c r="C228" s="174" t="s">
        <v>1102</v>
      </c>
      <c r="D228" s="174" t="s">
        <v>234</v>
      </c>
      <c r="E228" s="175" t="s">
        <v>1991</v>
      </c>
      <c r="F228" s="176" t="s">
        <v>1992</v>
      </c>
      <c r="G228" s="177" t="s">
        <v>1351</v>
      </c>
      <c r="H228" s="205"/>
      <c r="I228" s="179"/>
      <c r="J228" s="180">
        <f t="shared" si="15"/>
        <v>0</v>
      </c>
      <c r="K228" s="181"/>
      <c r="L228" s="32"/>
      <c r="M228" s="182" t="s">
        <v>1</v>
      </c>
      <c r="N228" s="183" t="s">
        <v>43</v>
      </c>
      <c r="O228" s="60"/>
      <c r="P228" s="184">
        <f t="shared" si="16"/>
        <v>0</v>
      </c>
      <c r="Q228" s="184">
        <v>0</v>
      </c>
      <c r="R228" s="184">
        <f t="shared" si="17"/>
        <v>0</v>
      </c>
      <c r="S228" s="184">
        <v>0</v>
      </c>
      <c r="T228" s="185">
        <f t="shared" si="18"/>
        <v>0</v>
      </c>
      <c r="U228" s="31"/>
      <c r="V228" s="31"/>
      <c r="W228" s="31"/>
      <c r="X228" s="31"/>
      <c r="Y228" s="31"/>
      <c r="Z228" s="31"/>
      <c r="AA228" s="31"/>
      <c r="AB228" s="31"/>
      <c r="AC228" s="31"/>
      <c r="AD228" s="31"/>
      <c r="AE228" s="31"/>
      <c r="AR228" s="186" t="s">
        <v>463</v>
      </c>
      <c r="AT228" s="186" t="s">
        <v>234</v>
      </c>
      <c r="AU228" s="186" t="s">
        <v>88</v>
      </c>
      <c r="AY228" s="14" t="s">
        <v>232</v>
      </c>
      <c r="BE228" s="104">
        <f t="shared" si="19"/>
        <v>0</v>
      </c>
      <c r="BF228" s="104">
        <f t="shared" si="20"/>
        <v>0</v>
      </c>
      <c r="BG228" s="104">
        <f t="shared" si="21"/>
        <v>0</v>
      </c>
      <c r="BH228" s="104">
        <f t="shared" si="22"/>
        <v>0</v>
      </c>
      <c r="BI228" s="104">
        <f t="shared" si="23"/>
        <v>0</v>
      </c>
      <c r="BJ228" s="14" t="s">
        <v>88</v>
      </c>
      <c r="BK228" s="104">
        <f t="shared" si="24"/>
        <v>0</v>
      </c>
      <c r="BL228" s="14" t="s">
        <v>463</v>
      </c>
      <c r="BM228" s="186" t="s">
        <v>2304</v>
      </c>
    </row>
    <row r="229" spans="1:65" s="2" customFormat="1" ht="16.5" customHeight="1">
      <c r="A229" s="31"/>
      <c r="B229" s="142"/>
      <c r="C229" s="174" t="s">
        <v>537</v>
      </c>
      <c r="D229" s="174" t="s">
        <v>234</v>
      </c>
      <c r="E229" s="175" t="s">
        <v>1995</v>
      </c>
      <c r="F229" s="176" t="s">
        <v>1996</v>
      </c>
      <c r="G229" s="177" t="s">
        <v>1351</v>
      </c>
      <c r="H229" s="205"/>
      <c r="I229" s="179"/>
      <c r="J229" s="180">
        <f t="shared" si="15"/>
        <v>0</v>
      </c>
      <c r="K229" s="181"/>
      <c r="L229" s="32"/>
      <c r="M229" s="182" t="s">
        <v>1</v>
      </c>
      <c r="N229" s="183" t="s">
        <v>43</v>
      </c>
      <c r="O229" s="60"/>
      <c r="P229" s="184">
        <f t="shared" si="16"/>
        <v>0</v>
      </c>
      <c r="Q229" s="184">
        <v>0</v>
      </c>
      <c r="R229" s="184">
        <f t="shared" si="17"/>
        <v>0</v>
      </c>
      <c r="S229" s="184">
        <v>0</v>
      </c>
      <c r="T229" s="185">
        <f t="shared" si="18"/>
        <v>0</v>
      </c>
      <c r="U229" s="31"/>
      <c r="V229" s="31"/>
      <c r="W229" s="31"/>
      <c r="X229" s="31"/>
      <c r="Y229" s="31"/>
      <c r="Z229" s="31"/>
      <c r="AA229" s="31"/>
      <c r="AB229" s="31"/>
      <c r="AC229" s="31"/>
      <c r="AD229" s="31"/>
      <c r="AE229" s="31"/>
      <c r="AR229" s="186" t="s">
        <v>463</v>
      </c>
      <c r="AT229" s="186" t="s">
        <v>234</v>
      </c>
      <c r="AU229" s="186" t="s">
        <v>88</v>
      </c>
      <c r="AY229" s="14" t="s">
        <v>232</v>
      </c>
      <c r="BE229" s="104">
        <f t="shared" si="19"/>
        <v>0</v>
      </c>
      <c r="BF229" s="104">
        <f t="shared" si="20"/>
        <v>0</v>
      </c>
      <c r="BG229" s="104">
        <f t="shared" si="21"/>
        <v>0</v>
      </c>
      <c r="BH229" s="104">
        <f t="shared" si="22"/>
        <v>0</v>
      </c>
      <c r="BI229" s="104">
        <f t="shared" si="23"/>
        <v>0</v>
      </c>
      <c r="BJ229" s="14" t="s">
        <v>88</v>
      </c>
      <c r="BK229" s="104">
        <f t="shared" si="24"/>
        <v>0</v>
      </c>
      <c r="BL229" s="14" t="s">
        <v>463</v>
      </c>
      <c r="BM229" s="186" t="s">
        <v>2305</v>
      </c>
    </row>
    <row r="230" spans="1:65" s="12" customFormat="1" ht="22.9" customHeight="1">
      <c r="B230" s="161"/>
      <c r="D230" s="162" t="s">
        <v>76</v>
      </c>
      <c r="E230" s="172" t="s">
        <v>1998</v>
      </c>
      <c r="F230" s="172" t="s">
        <v>2306</v>
      </c>
      <c r="I230" s="164"/>
      <c r="J230" s="173">
        <f>BK230</f>
        <v>0</v>
      </c>
      <c r="L230" s="161"/>
      <c r="M230" s="166"/>
      <c r="N230" s="167"/>
      <c r="O230" s="167"/>
      <c r="P230" s="168">
        <f>SUM(P231:P232)</f>
        <v>0</v>
      </c>
      <c r="Q230" s="167"/>
      <c r="R230" s="168">
        <f>SUM(R231:R232)</f>
        <v>0</v>
      </c>
      <c r="S230" s="167"/>
      <c r="T230" s="169">
        <f>SUM(T231:T232)</f>
        <v>0</v>
      </c>
      <c r="AR230" s="162" t="s">
        <v>93</v>
      </c>
      <c r="AT230" s="170" t="s">
        <v>76</v>
      </c>
      <c r="AU230" s="170" t="s">
        <v>81</v>
      </c>
      <c r="AY230" s="162" t="s">
        <v>232</v>
      </c>
      <c r="BK230" s="171">
        <f>SUM(BK231:BK232)</f>
        <v>0</v>
      </c>
    </row>
    <row r="231" spans="1:65" s="2" customFormat="1" ht="24.2" customHeight="1">
      <c r="A231" s="31"/>
      <c r="B231" s="142"/>
      <c r="C231" s="174" t="s">
        <v>541</v>
      </c>
      <c r="D231" s="174" t="s">
        <v>234</v>
      </c>
      <c r="E231" s="175" t="s">
        <v>2005</v>
      </c>
      <c r="F231" s="176" t="s">
        <v>2006</v>
      </c>
      <c r="G231" s="177" t="s">
        <v>394</v>
      </c>
      <c r="H231" s="178">
        <v>1</v>
      </c>
      <c r="I231" s="179"/>
      <c r="J231" s="180">
        <f>ROUND(I231*H231,2)</f>
        <v>0</v>
      </c>
      <c r="K231" s="181"/>
      <c r="L231" s="32"/>
      <c r="M231" s="182" t="s">
        <v>1</v>
      </c>
      <c r="N231" s="183" t="s">
        <v>43</v>
      </c>
      <c r="O231" s="60"/>
      <c r="P231" s="184">
        <f>O231*H231</f>
        <v>0</v>
      </c>
      <c r="Q231" s="184">
        <v>0</v>
      </c>
      <c r="R231" s="184">
        <f>Q231*H231</f>
        <v>0</v>
      </c>
      <c r="S231" s="184">
        <v>0</v>
      </c>
      <c r="T231" s="185">
        <f>S231*H231</f>
        <v>0</v>
      </c>
      <c r="U231" s="31"/>
      <c r="V231" s="31"/>
      <c r="W231" s="31"/>
      <c r="X231" s="31"/>
      <c r="Y231" s="31"/>
      <c r="Z231" s="31"/>
      <c r="AA231" s="31"/>
      <c r="AB231" s="31"/>
      <c r="AC231" s="31"/>
      <c r="AD231" s="31"/>
      <c r="AE231" s="31"/>
      <c r="AR231" s="186" t="s">
        <v>463</v>
      </c>
      <c r="AT231" s="186" t="s">
        <v>234</v>
      </c>
      <c r="AU231" s="186" t="s">
        <v>88</v>
      </c>
      <c r="AY231" s="14" t="s">
        <v>232</v>
      </c>
      <c r="BE231" s="104">
        <f>IF(N231="základná",J231,0)</f>
        <v>0</v>
      </c>
      <c r="BF231" s="104">
        <f>IF(N231="znížená",J231,0)</f>
        <v>0</v>
      </c>
      <c r="BG231" s="104">
        <f>IF(N231="zákl. prenesená",J231,0)</f>
        <v>0</v>
      </c>
      <c r="BH231" s="104">
        <f>IF(N231="zníž. prenesená",J231,0)</f>
        <v>0</v>
      </c>
      <c r="BI231" s="104">
        <f>IF(N231="nulová",J231,0)</f>
        <v>0</v>
      </c>
      <c r="BJ231" s="14" t="s">
        <v>88</v>
      </c>
      <c r="BK231" s="104">
        <f>ROUND(I231*H231,2)</f>
        <v>0</v>
      </c>
      <c r="BL231" s="14" t="s">
        <v>463</v>
      </c>
      <c r="BM231" s="186" t="s">
        <v>2307</v>
      </c>
    </row>
    <row r="232" spans="1:65" s="2" customFormat="1" ht="49.15" customHeight="1">
      <c r="A232" s="31"/>
      <c r="B232" s="142"/>
      <c r="C232" s="187" t="s">
        <v>545</v>
      </c>
      <c r="D232" s="187" t="s">
        <v>357</v>
      </c>
      <c r="E232" s="188" t="s">
        <v>2009</v>
      </c>
      <c r="F232" s="189" t="s">
        <v>2308</v>
      </c>
      <c r="G232" s="190" t="s">
        <v>394</v>
      </c>
      <c r="H232" s="191">
        <v>1</v>
      </c>
      <c r="I232" s="192"/>
      <c r="J232" s="193">
        <f>ROUND(I232*H232,2)</f>
        <v>0</v>
      </c>
      <c r="K232" s="194"/>
      <c r="L232" s="195"/>
      <c r="M232" s="196" t="s">
        <v>1</v>
      </c>
      <c r="N232" s="197" t="s">
        <v>43</v>
      </c>
      <c r="O232" s="60"/>
      <c r="P232" s="184">
        <f>O232*H232</f>
        <v>0</v>
      </c>
      <c r="Q232" s="184">
        <v>0</v>
      </c>
      <c r="R232" s="184">
        <f>Q232*H232</f>
        <v>0</v>
      </c>
      <c r="S232" s="184">
        <v>0</v>
      </c>
      <c r="T232" s="185">
        <f>S232*H232</f>
        <v>0</v>
      </c>
      <c r="U232" s="31"/>
      <c r="V232" s="31"/>
      <c r="W232" s="31"/>
      <c r="X232" s="31"/>
      <c r="Y232" s="31"/>
      <c r="Z232" s="31"/>
      <c r="AA232" s="31"/>
      <c r="AB232" s="31"/>
      <c r="AC232" s="31"/>
      <c r="AD232" s="31"/>
      <c r="AE232" s="31"/>
      <c r="AR232" s="186" t="s">
        <v>1292</v>
      </c>
      <c r="AT232" s="186" t="s">
        <v>357</v>
      </c>
      <c r="AU232" s="186" t="s">
        <v>88</v>
      </c>
      <c r="AY232" s="14" t="s">
        <v>232</v>
      </c>
      <c r="BE232" s="104">
        <f>IF(N232="základná",J232,0)</f>
        <v>0</v>
      </c>
      <c r="BF232" s="104">
        <f>IF(N232="znížená",J232,0)</f>
        <v>0</v>
      </c>
      <c r="BG232" s="104">
        <f>IF(N232="zákl. prenesená",J232,0)</f>
        <v>0</v>
      </c>
      <c r="BH232" s="104">
        <f>IF(N232="zníž. prenesená",J232,0)</f>
        <v>0</v>
      </c>
      <c r="BI232" s="104">
        <f>IF(N232="nulová",J232,0)</f>
        <v>0</v>
      </c>
      <c r="BJ232" s="14" t="s">
        <v>88</v>
      </c>
      <c r="BK232" s="104">
        <f>ROUND(I232*H232,2)</f>
        <v>0</v>
      </c>
      <c r="BL232" s="14" t="s">
        <v>463</v>
      </c>
      <c r="BM232" s="186" t="s">
        <v>2309</v>
      </c>
    </row>
    <row r="233" spans="1:65" s="12" customFormat="1" ht="22.9" customHeight="1">
      <c r="B233" s="161"/>
      <c r="D233" s="162" t="s">
        <v>76</v>
      </c>
      <c r="E233" s="172" t="s">
        <v>2073</v>
      </c>
      <c r="F233" s="172" t="s">
        <v>2074</v>
      </c>
      <c r="I233" s="164"/>
      <c r="J233" s="173">
        <f>BK233</f>
        <v>0</v>
      </c>
      <c r="L233" s="161"/>
      <c r="M233" s="166"/>
      <c r="N233" s="167"/>
      <c r="O233" s="167"/>
      <c r="P233" s="168">
        <f>SUM(P234:P238)</f>
        <v>0</v>
      </c>
      <c r="Q233" s="167"/>
      <c r="R233" s="168">
        <f>SUM(R234:R238)</f>
        <v>0</v>
      </c>
      <c r="S233" s="167"/>
      <c r="T233" s="169">
        <f>SUM(T234:T238)</f>
        <v>0</v>
      </c>
      <c r="AR233" s="162" t="s">
        <v>81</v>
      </c>
      <c r="AT233" s="170" t="s">
        <v>76</v>
      </c>
      <c r="AU233" s="170" t="s">
        <v>81</v>
      </c>
      <c r="AY233" s="162" t="s">
        <v>232</v>
      </c>
      <c r="BK233" s="171">
        <f>SUM(BK234:BK238)</f>
        <v>0</v>
      </c>
    </row>
    <row r="234" spans="1:65" s="2" customFormat="1" ht="24.2" customHeight="1">
      <c r="A234" s="31"/>
      <c r="B234" s="142"/>
      <c r="C234" s="174" t="s">
        <v>549</v>
      </c>
      <c r="D234" s="174" t="s">
        <v>234</v>
      </c>
      <c r="E234" s="175" t="s">
        <v>2076</v>
      </c>
      <c r="F234" s="176" t="s">
        <v>2077</v>
      </c>
      <c r="G234" s="177" t="s">
        <v>394</v>
      </c>
      <c r="H234" s="178">
        <v>1</v>
      </c>
      <c r="I234" s="179"/>
      <c r="J234" s="180">
        <f>ROUND(I234*H234,2)</f>
        <v>0</v>
      </c>
      <c r="K234" s="181"/>
      <c r="L234" s="32"/>
      <c r="M234" s="182" t="s">
        <v>1</v>
      </c>
      <c r="N234" s="183" t="s">
        <v>43</v>
      </c>
      <c r="O234" s="60"/>
      <c r="P234" s="184">
        <f>O234*H234</f>
        <v>0</v>
      </c>
      <c r="Q234" s="184">
        <v>0</v>
      </c>
      <c r="R234" s="184">
        <f>Q234*H234</f>
        <v>0</v>
      </c>
      <c r="S234" s="184">
        <v>0</v>
      </c>
      <c r="T234" s="185">
        <f>S234*H234</f>
        <v>0</v>
      </c>
      <c r="U234" s="31"/>
      <c r="V234" s="31"/>
      <c r="W234" s="31"/>
      <c r="X234" s="31"/>
      <c r="Y234" s="31"/>
      <c r="Z234" s="31"/>
      <c r="AA234" s="31"/>
      <c r="AB234" s="31"/>
      <c r="AC234" s="31"/>
      <c r="AD234" s="31"/>
      <c r="AE234" s="31"/>
      <c r="AR234" s="186" t="s">
        <v>463</v>
      </c>
      <c r="AT234" s="186" t="s">
        <v>234</v>
      </c>
      <c r="AU234" s="186" t="s">
        <v>88</v>
      </c>
      <c r="AY234" s="14" t="s">
        <v>232</v>
      </c>
      <c r="BE234" s="104">
        <f>IF(N234="základná",J234,0)</f>
        <v>0</v>
      </c>
      <c r="BF234" s="104">
        <f>IF(N234="znížená",J234,0)</f>
        <v>0</v>
      </c>
      <c r="BG234" s="104">
        <f>IF(N234="zákl. prenesená",J234,0)</f>
        <v>0</v>
      </c>
      <c r="BH234" s="104">
        <f>IF(N234="zníž. prenesená",J234,0)</f>
        <v>0</v>
      </c>
      <c r="BI234" s="104">
        <f>IF(N234="nulová",J234,0)</f>
        <v>0</v>
      </c>
      <c r="BJ234" s="14" t="s">
        <v>88</v>
      </c>
      <c r="BK234" s="104">
        <f>ROUND(I234*H234,2)</f>
        <v>0</v>
      </c>
      <c r="BL234" s="14" t="s">
        <v>463</v>
      </c>
      <c r="BM234" s="186" t="s">
        <v>2310</v>
      </c>
    </row>
    <row r="235" spans="1:65" s="2" customFormat="1" ht="55.5" customHeight="1">
      <c r="A235" s="31"/>
      <c r="B235" s="142"/>
      <c r="C235" s="174" t="s">
        <v>553</v>
      </c>
      <c r="D235" s="174" t="s">
        <v>234</v>
      </c>
      <c r="E235" s="175" t="s">
        <v>2080</v>
      </c>
      <c r="F235" s="176" t="s">
        <v>2311</v>
      </c>
      <c r="G235" s="177" t="s">
        <v>394</v>
      </c>
      <c r="H235" s="178">
        <v>1</v>
      </c>
      <c r="I235" s="179"/>
      <c r="J235" s="180">
        <f>ROUND(I235*H235,2)</f>
        <v>0</v>
      </c>
      <c r="K235" s="181"/>
      <c r="L235" s="32"/>
      <c r="M235" s="182" t="s">
        <v>1</v>
      </c>
      <c r="N235" s="183" t="s">
        <v>43</v>
      </c>
      <c r="O235" s="60"/>
      <c r="P235" s="184">
        <f>O235*H235</f>
        <v>0</v>
      </c>
      <c r="Q235" s="184">
        <v>0</v>
      </c>
      <c r="R235" s="184">
        <f>Q235*H235</f>
        <v>0</v>
      </c>
      <c r="S235" s="184">
        <v>0</v>
      </c>
      <c r="T235" s="185">
        <f>S235*H235</f>
        <v>0</v>
      </c>
      <c r="U235" s="31"/>
      <c r="V235" s="31"/>
      <c r="W235" s="31"/>
      <c r="X235" s="31"/>
      <c r="Y235" s="31"/>
      <c r="Z235" s="31"/>
      <c r="AA235" s="31"/>
      <c r="AB235" s="31"/>
      <c r="AC235" s="31"/>
      <c r="AD235" s="31"/>
      <c r="AE235" s="31"/>
      <c r="AR235" s="186" t="s">
        <v>463</v>
      </c>
      <c r="AT235" s="186" t="s">
        <v>234</v>
      </c>
      <c r="AU235" s="186" t="s">
        <v>88</v>
      </c>
      <c r="AY235" s="14" t="s">
        <v>232</v>
      </c>
      <c r="BE235" s="104">
        <f>IF(N235="základná",J235,0)</f>
        <v>0</v>
      </c>
      <c r="BF235" s="104">
        <f>IF(N235="znížená",J235,0)</f>
        <v>0</v>
      </c>
      <c r="BG235" s="104">
        <f>IF(N235="zákl. prenesená",J235,0)</f>
        <v>0</v>
      </c>
      <c r="BH235" s="104">
        <f>IF(N235="zníž. prenesená",J235,0)</f>
        <v>0</v>
      </c>
      <c r="BI235" s="104">
        <f>IF(N235="nulová",J235,0)</f>
        <v>0</v>
      </c>
      <c r="BJ235" s="14" t="s">
        <v>88</v>
      </c>
      <c r="BK235" s="104">
        <f>ROUND(I235*H235,2)</f>
        <v>0</v>
      </c>
      <c r="BL235" s="14" t="s">
        <v>463</v>
      </c>
      <c r="BM235" s="186" t="s">
        <v>2312</v>
      </c>
    </row>
    <row r="236" spans="1:65" s="2" customFormat="1" ht="55.5" customHeight="1">
      <c r="A236" s="31"/>
      <c r="B236" s="142"/>
      <c r="C236" s="174" t="s">
        <v>557</v>
      </c>
      <c r="D236" s="174" t="s">
        <v>234</v>
      </c>
      <c r="E236" s="175" t="s">
        <v>2088</v>
      </c>
      <c r="F236" s="176" t="s">
        <v>2089</v>
      </c>
      <c r="G236" s="177" t="s">
        <v>394</v>
      </c>
      <c r="H236" s="178">
        <v>1</v>
      </c>
      <c r="I236" s="179"/>
      <c r="J236" s="180">
        <f>ROUND(I236*H236,2)</f>
        <v>0</v>
      </c>
      <c r="K236" s="181"/>
      <c r="L236" s="32"/>
      <c r="M236" s="182" t="s">
        <v>1</v>
      </c>
      <c r="N236" s="183" t="s">
        <v>43</v>
      </c>
      <c r="O236" s="60"/>
      <c r="P236" s="184">
        <f>O236*H236</f>
        <v>0</v>
      </c>
      <c r="Q236" s="184">
        <v>0</v>
      </c>
      <c r="R236" s="184">
        <f>Q236*H236</f>
        <v>0</v>
      </c>
      <c r="S236" s="184">
        <v>0</v>
      </c>
      <c r="T236" s="185">
        <f>S236*H236</f>
        <v>0</v>
      </c>
      <c r="U236" s="31"/>
      <c r="V236" s="31"/>
      <c r="W236" s="31"/>
      <c r="X236" s="31"/>
      <c r="Y236" s="31"/>
      <c r="Z236" s="31"/>
      <c r="AA236" s="31"/>
      <c r="AB236" s="31"/>
      <c r="AC236" s="31"/>
      <c r="AD236" s="31"/>
      <c r="AE236" s="31"/>
      <c r="AR236" s="186" t="s">
        <v>463</v>
      </c>
      <c r="AT236" s="186" t="s">
        <v>234</v>
      </c>
      <c r="AU236" s="186" t="s">
        <v>88</v>
      </c>
      <c r="AY236" s="14" t="s">
        <v>232</v>
      </c>
      <c r="BE236" s="104">
        <f>IF(N236="základná",J236,0)</f>
        <v>0</v>
      </c>
      <c r="BF236" s="104">
        <f>IF(N236="znížená",J236,0)</f>
        <v>0</v>
      </c>
      <c r="BG236" s="104">
        <f>IF(N236="zákl. prenesená",J236,0)</f>
        <v>0</v>
      </c>
      <c r="BH236" s="104">
        <f>IF(N236="zníž. prenesená",J236,0)</f>
        <v>0</v>
      </c>
      <c r="BI236" s="104">
        <f>IF(N236="nulová",J236,0)</f>
        <v>0</v>
      </c>
      <c r="BJ236" s="14" t="s">
        <v>88</v>
      </c>
      <c r="BK236" s="104">
        <f>ROUND(I236*H236,2)</f>
        <v>0</v>
      </c>
      <c r="BL236" s="14" t="s">
        <v>463</v>
      </c>
      <c r="BM236" s="186" t="s">
        <v>2313</v>
      </c>
    </row>
    <row r="237" spans="1:65" s="2" customFormat="1" ht="44.25" customHeight="1">
      <c r="A237" s="31"/>
      <c r="B237" s="142"/>
      <c r="C237" s="174" t="s">
        <v>561</v>
      </c>
      <c r="D237" s="174" t="s">
        <v>234</v>
      </c>
      <c r="E237" s="175" t="s">
        <v>2084</v>
      </c>
      <c r="F237" s="176" t="s">
        <v>2085</v>
      </c>
      <c r="G237" s="177" t="s">
        <v>394</v>
      </c>
      <c r="H237" s="178">
        <v>1</v>
      </c>
      <c r="I237" s="179"/>
      <c r="J237" s="180">
        <f>ROUND(I237*H237,2)</f>
        <v>0</v>
      </c>
      <c r="K237" s="181"/>
      <c r="L237" s="32"/>
      <c r="M237" s="182" t="s">
        <v>1</v>
      </c>
      <c r="N237" s="183" t="s">
        <v>43</v>
      </c>
      <c r="O237" s="60"/>
      <c r="P237" s="184">
        <f>O237*H237</f>
        <v>0</v>
      </c>
      <c r="Q237" s="184">
        <v>0</v>
      </c>
      <c r="R237" s="184">
        <f>Q237*H237</f>
        <v>0</v>
      </c>
      <c r="S237" s="184">
        <v>0</v>
      </c>
      <c r="T237" s="185">
        <f>S237*H237</f>
        <v>0</v>
      </c>
      <c r="U237" s="31"/>
      <c r="V237" s="31"/>
      <c r="W237" s="31"/>
      <c r="X237" s="31"/>
      <c r="Y237" s="31"/>
      <c r="Z237" s="31"/>
      <c r="AA237" s="31"/>
      <c r="AB237" s="31"/>
      <c r="AC237" s="31"/>
      <c r="AD237" s="31"/>
      <c r="AE237" s="31"/>
      <c r="AR237" s="186" t="s">
        <v>463</v>
      </c>
      <c r="AT237" s="186" t="s">
        <v>234</v>
      </c>
      <c r="AU237" s="186" t="s">
        <v>88</v>
      </c>
      <c r="AY237" s="14" t="s">
        <v>232</v>
      </c>
      <c r="BE237" s="104">
        <f>IF(N237="základná",J237,0)</f>
        <v>0</v>
      </c>
      <c r="BF237" s="104">
        <f>IF(N237="znížená",J237,0)</f>
        <v>0</v>
      </c>
      <c r="BG237" s="104">
        <f>IF(N237="zákl. prenesená",J237,0)</f>
        <v>0</v>
      </c>
      <c r="BH237" s="104">
        <f>IF(N237="zníž. prenesená",J237,0)</f>
        <v>0</v>
      </c>
      <c r="BI237" s="104">
        <f>IF(N237="nulová",J237,0)</f>
        <v>0</v>
      </c>
      <c r="BJ237" s="14" t="s">
        <v>88</v>
      </c>
      <c r="BK237" s="104">
        <f>ROUND(I237*H237,2)</f>
        <v>0</v>
      </c>
      <c r="BL237" s="14" t="s">
        <v>463</v>
      </c>
      <c r="BM237" s="186" t="s">
        <v>2314</v>
      </c>
    </row>
    <row r="238" spans="1:65" s="2" customFormat="1" ht="24.2" customHeight="1">
      <c r="A238" s="31"/>
      <c r="B238" s="142"/>
      <c r="C238" s="174" t="s">
        <v>565</v>
      </c>
      <c r="D238" s="174" t="s">
        <v>234</v>
      </c>
      <c r="E238" s="175" t="s">
        <v>2092</v>
      </c>
      <c r="F238" s="176" t="s">
        <v>2093</v>
      </c>
      <c r="G238" s="177" t="s">
        <v>394</v>
      </c>
      <c r="H238" s="178">
        <v>1</v>
      </c>
      <c r="I238" s="179"/>
      <c r="J238" s="180">
        <f>ROUND(I238*H238,2)</f>
        <v>0</v>
      </c>
      <c r="K238" s="181"/>
      <c r="L238" s="32"/>
      <c r="M238" s="182" t="s">
        <v>1</v>
      </c>
      <c r="N238" s="183" t="s">
        <v>43</v>
      </c>
      <c r="O238" s="60"/>
      <c r="P238" s="184">
        <f>O238*H238</f>
        <v>0</v>
      </c>
      <c r="Q238" s="184">
        <v>0</v>
      </c>
      <c r="R238" s="184">
        <f>Q238*H238</f>
        <v>0</v>
      </c>
      <c r="S238" s="184">
        <v>0</v>
      </c>
      <c r="T238" s="185">
        <f>S238*H238</f>
        <v>0</v>
      </c>
      <c r="U238" s="31"/>
      <c r="V238" s="31"/>
      <c r="W238" s="31"/>
      <c r="X238" s="31"/>
      <c r="Y238" s="31"/>
      <c r="Z238" s="31"/>
      <c r="AA238" s="31"/>
      <c r="AB238" s="31"/>
      <c r="AC238" s="31"/>
      <c r="AD238" s="31"/>
      <c r="AE238" s="31"/>
      <c r="AR238" s="186" t="s">
        <v>463</v>
      </c>
      <c r="AT238" s="186" t="s">
        <v>234</v>
      </c>
      <c r="AU238" s="186" t="s">
        <v>88</v>
      </c>
      <c r="AY238" s="14" t="s">
        <v>232</v>
      </c>
      <c r="BE238" s="104">
        <f>IF(N238="základná",J238,0)</f>
        <v>0</v>
      </c>
      <c r="BF238" s="104">
        <f>IF(N238="znížená",J238,0)</f>
        <v>0</v>
      </c>
      <c r="BG238" s="104">
        <f>IF(N238="zákl. prenesená",J238,0)</f>
        <v>0</v>
      </c>
      <c r="BH238" s="104">
        <f>IF(N238="zníž. prenesená",J238,0)</f>
        <v>0</v>
      </c>
      <c r="BI238" s="104">
        <f>IF(N238="nulová",J238,0)</f>
        <v>0</v>
      </c>
      <c r="BJ238" s="14" t="s">
        <v>88</v>
      </c>
      <c r="BK238" s="104">
        <f>ROUND(I238*H238,2)</f>
        <v>0</v>
      </c>
      <c r="BL238" s="14" t="s">
        <v>463</v>
      </c>
      <c r="BM238" s="186" t="s">
        <v>2315</v>
      </c>
    </row>
    <row r="239" spans="1:65" s="12" customFormat="1" ht="22.9" customHeight="1">
      <c r="B239" s="161"/>
      <c r="D239" s="162" t="s">
        <v>76</v>
      </c>
      <c r="E239" s="172" t="s">
        <v>2012</v>
      </c>
      <c r="F239" s="172" t="s">
        <v>2013</v>
      </c>
      <c r="I239" s="164"/>
      <c r="J239" s="173">
        <f>BK239</f>
        <v>0</v>
      </c>
      <c r="L239" s="161"/>
      <c r="M239" s="166"/>
      <c r="N239" s="167"/>
      <c r="O239" s="167"/>
      <c r="P239" s="168">
        <f>SUM(P240:P249)</f>
        <v>0</v>
      </c>
      <c r="Q239" s="167"/>
      <c r="R239" s="168">
        <f>SUM(R240:R249)</f>
        <v>0.113</v>
      </c>
      <c r="S239" s="167"/>
      <c r="T239" s="169">
        <f>SUM(T240:T249)</f>
        <v>0</v>
      </c>
      <c r="AR239" s="162" t="s">
        <v>93</v>
      </c>
      <c r="AT239" s="170" t="s">
        <v>76</v>
      </c>
      <c r="AU239" s="170" t="s">
        <v>81</v>
      </c>
      <c r="AY239" s="162" t="s">
        <v>232</v>
      </c>
      <c r="BK239" s="171">
        <f>SUM(BK240:BK249)</f>
        <v>0</v>
      </c>
    </row>
    <row r="240" spans="1:65" s="2" customFormat="1" ht="24.2" customHeight="1">
      <c r="A240" s="31"/>
      <c r="B240" s="142"/>
      <c r="C240" s="174" t="s">
        <v>1130</v>
      </c>
      <c r="D240" s="174" t="s">
        <v>234</v>
      </c>
      <c r="E240" s="175" t="s">
        <v>2015</v>
      </c>
      <c r="F240" s="176" t="s">
        <v>2316</v>
      </c>
      <c r="G240" s="177" t="s">
        <v>394</v>
      </c>
      <c r="H240" s="178">
        <v>2</v>
      </c>
      <c r="I240" s="179"/>
      <c r="J240" s="180">
        <f t="shared" ref="J240:J249" si="25">ROUND(I240*H240,2)</f>
        <v>0</v>
      </c>
      <c r="K240" s="181"/>
      <c r="L240" s="32"/>
      <c r="M240" s="182" t="s">
        <v>1</v>
      </c>
      <c r="N240" s="183" t="s">
        <v>43</v>
      </c>
      <c r="O240" s="60"/>
      <c r="P240" s="184">
        <f t="shared" ref="P240:P249" si="26">O240*H240</f>
        <v>0</v>
      </c>
      <c r="Q240" s="184">
        <v>0</v>
      </c>
      <c r="R240" s="184">
        <f t="shared" ref="R240:R249" si="27">Q240*H240</f>
        <v>0</v>
      </c>
      <c r="S240" s="184">
        <v>0</v>
      </c>
      <c r="T240" s="185">
        <f t="shared" ref="T240:T249" si="28">S240*H240</f>
        <v>0</v>
      </c>
      <c r="U240" s="31"/>
      <c r="V240" s="31"/>
      <c r="W240" s="31"/>
      <c r="X240" s="31"/>
      <c r="Y240" s="31"/>
      <c r="Z240" s="31"/>
      <c r="AA240" s="31"/>
      <c r="AB240" s="31"/>
      <c r="AC240" s="31"/>
      <c r="AD240" s="31"/>
      <c r="AE240" s="31"/>
      <c r="AR240" s="186" t="s">
        <v>463</v>
      </c>
      <c r="AT240" s="186" t="s">
        <v>234</v>
      </c>
      <c r="AU240" s="186" t="s">
        <v>88</v>
      </c>
      <c r="AY240" s="14" t="s">
        <v>232</v>
      </c>
      <c r="BE240" s="104">
        <f t="shared" ref="BE240:BE249" si="29">IF(N240="základná",J240,0)</f>
        <v>0</v>
      </c>
      <c r="BF240" s="104">
        <f t="shared" ref="BF240:BF249" si="30">IF(N240="znížená",J240,0)</f>
        <v>0</v>
      </c>
      <c r="BG240" s="104">
        <f t="shared" ref="BG240:BG249" si="31">IF(N240="zákl. prenesená",J240,0)</f>
        <v>0</v>
      </c>
      <c r="BH240" s="104">
        <f t="shared" ref="BH240:BH249" si="32">IF(N240="zníž. prenesená",J240,0)</f>
        <v>0</v>
      </c>
      <c r="BI240" s="104">
        <f t="shared" ref="BI240:BI249" si="33">IF(N240="nulová",J240,0)</f>
        <v>0</v>
      </c>
      <c r="BJ240" s="14" t="s">
        <v>88</v>
      </c>
      <c r="BK240" s="104">
        <f t="shared" ref="BK240:BK249" si="34">ROUND(I240*H240,2)</f>
        <v>0</v>
      </c>
      <c r="BL240" s="14" t="s">
        <v>463</v>
      </c>
      <c r="BM240" s="186" t="s">
        <v>2317</v>
      </c>
    </row>
    <row r="241" spans="1:65" s="2" customFormat="1" ht="49.15" customHeight="1">
      <c r="A241" s="31"/>
      <c r="B241" s="142"/>
      <c r="C241" s="187" t="s">
        <v>569</v>
      </c>
      <c r="D241" s="187" t="s">
        <v>357</v>
      </c>
      <c r="E241" s="188" t="s">
        <v>2019</v>
      </c>
      <c r="F241" s="189" t="s">
        <v>2318</v>
      </c>
      <c r="G241" s="190" t="s">
        <v>394</v>
      </c>
      <c r="H241" s="191">
        <v>2</v>
      </c>
      <c r="I241" s="192"/>
      <c r="J241" s="193">
        <f t="shared" si="25"/>
        <v>0</v>
      </c>
      <c r="K241" s="194"/>
      <c r="L241" s="195"/>
      <c r="M241" s="196" t="s">
        <v>1</v>
      </c>
      <c r="N241" s="197" t="s">
        <v>43</v>
      </c>
      <c r="O241" s="60"/>
      <c r="P241" s="184">
        <f t="shared" si="26"/>
        <v>0</v>
      </c>
      <c r="Q241" s="184">
        <v>5.6500000000000002E-2</v>
      </c>
      <c r="R241" s="184">
        <f t="shared" si="27"/>
        <v>0.113</v>
      </c>
      <c r="S241" s="184">
        <v>0</v>
      </c>
      <c r="T241" s="185">
        <f t="shared" si="28"/>
        <v>0</v>
      </c>
      <c r="U241" s="31"/>
      <c r="V241" s="31"/>
      <c r="W241" s="31"/>
      <c r="X241" s="31"/>
      <c r="Y241" s="31"/>
      <c r="Z241" s="31"/>
      <c r="AA241" s="31"/>
      <c r="AB241" s="31"/>
      <c r="AC241" s="31"/>
      <c r="AD241" s="31"/>
      <c r="AE241" s="31"/>
      <c r="AR241" s="186" t="s">
        <v>468</v>
      </c>
      <c r="AT241" s="186" t="s">
        <v>357</v>
      </c>
      <c r="AU241" s="186" t="s">
        <v>88</v>
      </c>
      <c r="AY241" s="14" t="s">
        <v>232</v>
      </c>
      <c r="BE241" s="104">
        <f t="shared" si="29"/>
        <v>0</v>
      </c>
      <c r="BF241" s="104">
        <f t="shared" si="30"/>
        <v>0</v>
      </c>
      <c r="BG241" s="104">
        <f t="shared" si="31"/>
        <v>0</v>
      </c>
      <c r="BH241" s="104">
        <f t="shared" si="32"/>
        <v>0</v>
      </c>
      <c r="BI241" s="104">
        <f t="shared" si="33"/>
        <v>0</v>
      </c>
      <c r="BJ241" s="14" t="s">
        <v>88</v>
      </c>
      <c r="BK241" s="104">
        <f t="shared" si="34"/>
        <v>0</v>
      </c>
      <c r="BL241" s="14" t="s">
        <v>468</v>
      </c>
      <c r="BM241" s="186" t="s">
        <v>2319</v>
      </c>
    </row>
    <row r="242" spans="1:65" s="2" customFormat="1" ht="16.5" customHeight="1">
      <c r="A242" s="31"/>
      <c r="B242" s="142"/>
      <c r="C242" s="174" t="s">
        <v>573</v>
      </c>
      <c r="D242" s="174" t="s">
        <v>234</v>
      </c>
      <c r="E242" s="175" t="s">
        <v>2023</v>
      </c>
      <c r="F242" s="176" t="s">
        <v>2320</v>
      </c>
      <c r="G242" s="177" t="s">
        <v>394</v>
      </c>
      <c r="H242" s="178">
        <v>2</v>
      </c>
      <c r="I242" s="179"/>
      <c r="J242" s="180">
        <f t="shared" si="25"/>
        <v>0</v>
      </c>
      <c r="K242" s="181"/>
      <c r="L242" s="32"/>
      <c r="M242" s="182" t="s">
        <v>1</v>
      </c>
      <c r="N242" s="183" t="s">
        <v>43</v>
      </c>
      <c r="O242" s="60"/>
      <c r="P242" s="184">
        <f t="shared" si="26"/>
        <v>0</v>
      </c>
      <c r="Q242" s="184">
        <v>0</v>
      </c>
      <c r="R242" s="184">
        <f t="shared" si="27"/>
        <v>0</v>
      </c>
      <c r="S242" s="184">
        <v>0</v>
      </c>
      <c r="T242" s="185">
        <f t="shared" si="28"/>
        <v>0</v>
      </c>
      <c r="U242" s="31"/>
      <c r="V242" s="31"/>
      <c r="W242" s="31"/>
      <c r="X242" s="31"/>
      <c r="Y242" s="31"/>
      <c r="Z242" s="31"/>
      <c r="AA242" s="31"/>
      <c r="AB242" s="31"/>
      <c r="AC242" s="31"/>
      <c r="AD242" s="31"/>
      <c r="AE242" s="31"/>
      <c r="AR242" s="186" t="s">
        <v>463</v>
      </c>
      <c r="AT242" s="186" t="s">
        <v>234</v>
      </c>
      <c r="AU242" s="186" t="s">
        <v>88</v>
      </c>
      <c r="AY242" s="14" t="s">
        <v>232</v>
      </c>
      <c r="BE242" s="104">
        <f t="shared" si="29"/>
        <v>0</v>
      </c>
      <c r="BF242" s="104">
        <f t="shared" si="30"/>
        <v>0</v>
      </c>
      <c r="BG242" s="104">
        <f t="shared" si="31"/>
        <v>0</v>
      </c>
      <c r="BH242" s="104">
        <f t="shared" si="32"/>
        <v>0</v>
      </c>
      <c r="BI242" s="104">
        <f t="shared" si="33"/>
        <v>0</v>
      </c>
      <c r="BJ242" s="14" t="s">
        <v>88</v>
      </c>
      <c r="BK242" s="104">
        <f t="shared" si="34"/>
        <v>0</v>
      </c>
      <c r="BL242" s="14" t="s">
        <v>463</v>
      </c>
      <c r="BM242" s="186" t="s">
        <v>2321</v>
      </c>
    </row>
    <row r="243" spans="1:65" s="2" customFormat="1" ht="21.75" customHeight="1">
      <c r="A243" s="31"/>
      <c r="B243" s="142"/>
      <c r="C243" s="187" t="s">
        <v>577</v>
      </c>
      <c r="D243" s="187" t="s">
        <v>357</v>
      </c>
      <c r="E243" s="188" t="s">
        <v>2322</v>
      </c>
      <c r="F243" s="189" t="s">
        <v>2323</v>
      </c>
      <c r="G243" s="190" t="s">
        <v>394</v>
      </c>
      <c r="H243" s="191">
        <v>2</v>
      </c>
      <c r="I243" s="192"/>
      <c r="J243" s="193">
        <f t="shared" si="25"/>
        <v>0</v>
      </c>
      <c r="K243" s="194"/>
      <c r="L243" s="195"/>
      <c r="M243" s="196" t="s">
        <v>1</v>
      </c>
      <c r="N243" s="197" t="s">
        <v>43</v>
      </c>
      <c r="O243" s="60"/>
      <c r="P243" s="184">
        <f t="shared" si="26"/>
        <v>0</v>
      </c>
      <c r="Q243" s="184">
        <v>0</v>
      </c>
      <c r="R243" s="184">
        <f t="shared" si="27"/>
        <v>0</v>
      </c>
      <c r="S243" s="184">
        <v>0</v>
      </c>
      <c r="T243" s="185">
        <f t="shared" si="28"/>
        <v>0</v>
      </c>
      <c r="U243" s="31"/>
      <c r="V243" s="31"/>
      <c r="W243" s="31"/>
      <c r="X243" s="31"/>
      <c r="Y243" s="31"/>
      <c r="Z243" s="31"/>
      <c r="AA243" s="31"/>
      <c r="AB243" s="31"/>
      <c r="AC243" s="31"/>
      <c r="AD243" s="31"/>
      <c r="AE243" s="31"/>
      <c r="AR243" s="186" t="s">
        <v>1292</v>
      </c>
      <c r="AT243" s="186" t="s">
        <v>357</v>
      </c>
      <c r="AU243" s="186" t="s">
        <v>88</v>
      </c>
      <c r="AY243" s="14" t="s">
        <v>232</v>
      </c>
      <c r="BE243" s="104">
        <f t="shared" si="29"/>
        <v>0</v>
      </c>
      <c r="BF243" s="104">
        <f t="shared" si="30"/>
        <v>0</v>
      </c>
      <c r="BG243" s="104">
        <f t="shared" si="31"/>
        <v>0</v>
      </c>
      <c r="BH243" s="104">
        <f t="shared" si="32"/>
        <v>0</v>
      </c>
      <c r="BI243" s="104">
        <f t="shared" si="33"/>
        <v>0</v>
      </c>
      <c r="BJ243" s="14" t="s">
        <v>88</v>
      </c>
      <c r="BK243" s="104">
        <f t="shared" si="34"/>
        <v>0</v>
      </c>
      <c r="BL243" s="14" t="s">
        <v>463</v>
      </c>
      <c r="BM243" s="186" t="s">
        <v>2324</v>
      </c>
    </row>
    <row r="244" spans="1:65" s="2" customFormat="1" ht="24.2" customHeight="1">
      <c r="A244" s="31"/>
      <c r="B244" s="142"/>
      <c r="C244" s="174" t="s">
        <v>581</v>
      </c>
      <c r="D244" s="174" t="s">
        <v>234</v>
      </c>
      <c r="E244" s="175" t="s">
        <v>2048</v>
      </c>
      <c r="F244" s="176" t="s">
        <v>2049</v>
      </c>
      <c r="G244" s="177" t="s">
        <v>2025</v>
      </c>
      <c r="H244" s="178">
        <v>1</v>
      </c>
      <c r="I244" s="179"/>
      <c r="J244" s="180">
        <f t="shared" si="25"/>
        <v>0</v>
      </c>
      <c r="K244" s="181"/>
      <c r="L244" s="32"/>
      <c r="M244" s="182" t="s">
        <v>1</v>
      </c>
      <c r="N244" s="183" t="s">
        <v>43</v>
      </c>
      <c r="O244" s="60"/>
      <c r="P244" s="184">
        <f t="shared" si="26"/>
        <v>0</v>
      </c>
      <c r="Q244" s="184">
        <v>0</v>
      </c>
      <c r="R244" s="184">
        <f t="shared" si="27"/>
        <v>0</v>
      </c>
      <c r="S244" s="184">
        <v>0</v>
      </c>
      <c r="T244" s="185">
        <f t="shared" si="28"/>
        <v>0</v>
      </c>
      <c r="U244" s="31"/>
      <c r="V244" s="31"/>
      <c r="W244" s="31"/>
      <c r="X244" s="31"/>
      <c r="Y244" s="31"/>
      <c r="Z244" s="31"/>
      <c r="AA244" s="31"/>
      <c r="AB244" s="31"/>
      <c r="AC244" s="31"/>
      <c r="AD244" s="31"/>
      <c r="AE244" s="31"/>
      <c r="AR244" s="186" t="s">
        <v>463</v>
      </c>
      <c r="AT244" s="186" t="s">
        <v>234</v>
      </c>
      <c r="AU244" s="186" t="s">
        <v>88</v>
      </c>
      <c r="AY244" s="14" t="s">
        <v>232</v>
      </c>
      <c r="BE244" s="104">
        <f t="shared" si="29"/>
        <v>0</v>
      </c>
      <c r="BF244" s="104">
        <f t="shared" si="30"/>
        <v>0</v>
      </c>
      <c r="BG244" s="104">
        <f t="shared" si="31"/>
        <v>0</v>
      </c>
      <c r="BH244" s="104">
        <f t="shared" si="32"/>
        <v>0</v>
      </c>
      <c r="BI244" s="104">
        <f t="shared" si="33"/>
        <v>0</v>
      </c>
      <c r="BJ244" s="14" t="s">
        <v>88</v>
      </c>
      <c r="BK244" s="104">
        <f t="shared" si="34"/>
        <v>0</v>
      </c>
      <c r="BL244" s="14" t="s">
        <v>463</v>
      </c>
      <c r="BM244" s="186" t="s">
        <v>2325</v>
      </c>
    </row>
    <row r="245" spans="1:65" s="2" customFormat="1" ht="16.5" customHeight="1">
      <c r="A245" s="31"/>
      <c r="B245" s="142"/>
      <c r="C245" s="174" t="s">
        <v>585</v>
      </c>
      <c r="D245" s="174" t="s">
        <v>234</v>
      </c>
      <c r="E245" s="175" t="s">
        <v>2052</v>
      </c>
      <c r="F245" s="176" t="s">
        <v>2053</v>
      </c>
      <c r="G245" s="177" t="s">
        <v>1351</v>
      </c>
      <c r="H245" s="205"/>
      <c r="I245" s="179"/>
      <c r="J245" s="180">
        <f t="shared" si="25"/>
        <v>0</v>
      </c>
      <c r="K245" s="181"/>
      <c r="L245" s="32"/>
      <c r="M245" s="182" t="s">
        <v>1</v>
      </c>
      <c r="N245" s="183" t="s">
        <v>43</v>
      </c>
      <c r="O245" s="60"/>
      <c r="P245" s="184">
        <f t="shared" si="26"/>
        <v>0</v>
      </c>
      <c r="Q245" s="184">
        <v>0</v>
      </c>
      <c r="R245" s="184">
        <f t="shared" si="27"/>
        <v>0</v>
      </c>
      <c r="S245" s="184">
        <v>0</v>
      </c>
      <c r="T245" s="185">
        <f t="shared" si="28"/>
        <v>0</v>
      </c>
      <c r="U245" s="31"/>
      <c r="V245" s="31"/>
      <c r="W245" s="31"/>
      <c r="X245" s="31"/>
      <c r="Y245" s="31"/>
      <c r="Z245" s="31"/>
      <c r="AA245" s="31"/>
      <c r="AB245" s="31"/>
      <c r="AC245" s="31"/>
      <c r="AD245" s="31"/>
      <c r="AE245" s="31"/>
      <c r="AR245" s="186" t="s">
        <v>463</v>
      </c>
      <c r="AT245" s="186" t="s">
        <v>234</v>
      </c>
      <c r="AU245" s="186" t="s">
        <v>88</v>
      </c>
      <c r="AY245" s="14" t="s">
        <v>232</v>
      </c>
      <c r="BE245" s="104">
        <f t="shared" si="29"/>
        <v>0</v>
      </c>
      <c r="BF245" s="104">
        <f t="shared" si="30"/>
        <v>0</v>
      </c>
      <c r="BG245" s="104">
        <f t="shared" si="31"/>
        <v>0</v>
      </c>
      <c r="BH245" s="104">
        <f t="shared" si="32"/>
        <v>0</v>
      </c>
      <c r="BI245" s="104">
        <f t="shared" si="33"/>
        <v>0</v>
      </c>
      <c r="BJ245" s="14" t="s">
        <v>88</v>
      </c>
      <c r="BK245" s="104">
        <f t="shared" si="34"/>
        <v>0</v>
      </c>
      <c r="BL245" s="14" t="s">
        <v>463</v>
      </c>
      <c r="BM245" s="186" t="s">
        <v>2326</v>
      </c>
    </row>
    <row r="246" spans="1:65" s="2" customFormat="1" ht="16.5" customHeight="1">
      <c r="A246" s="31"/>
      <c r="B246" s="142"/>
      <c r="C246" s="174" t="s">
        <v>589</v>
      </c>
      <c r="D246" s="174" t="s">
        <v>234</v>
      </c>
      <c r="E246" s="175" t="s">
        <v>1991</v>
      </c>
      <c r="F246" s="176" t="s">
        <v>1992</v>
      </c>
      <c r="G246" s="177" t="s">
        <v>1351</v>
      </c>
      <c r="H246" s="205"/>
      <c r="I246" s="179"/>
      <c r="J246" s="180">
        <f t="shared" si="25"/>
        <v>0</v>
      </c>
      <c r="K246" s="181"/>
      <c r="L246" s="32"/>
      <c r="M246" s="182" t="s">
        <v>1</v>
      </c>
      <c r="N246" s="183" t="s">
        <v>43</v>
      </c>
      <c r="O246" s="60"/>
      <c r="P246" s="184">
        <f t="shared" si="26"/>
        <v>0</v>
      </c>
      <c r="Q246" s="184">
        <v>0</v>
      </c>
      <c r="R246" s="184">
        <f t="shared" si="27"/>
        <v>0</v>
      </c>
      <c r="S246" s="184">
        <v>0</v>
      </c>
      <c r="T246" s="185">
        <f t="shared" si="28"/>
        <v>0</v>
      </c>
      <c r="U246" s="31"/>
      <c r="V246" s="31"/>
      <c r="W246" s="31"/>
      <c r="X246" s="31"/>
      <c r="Y246" s="31"/>
      <c r="Z246" s="31"/>
      <c r="AA246" s="31"/>
      <c r="AB246" s="31"/>
      <c r="AC246" s="31"/>
      <c r="AD246" s="31"/>
      <c r="AE246" s="31"/>
      <c r="AR246" s="186" t="s">
        <v>463</v>
      </c>
      <c r="AT246" s="186" t="s">
        <v>234</v>
      </c>
      <c r="AU246" s="186" t="s">
        <v>88</v>
      </c>
      <c r="AY246" s="14" t="s">
        <v>232</v>
      </c>
      <c r="BE246" s="104">
        <f t="shared" si="29"/>
        <v>0</v>
      </c>
      <c r="BF246" s="104">
        <f t="shared" si="30"/>
        <v>0</v>
      </c>
      <c r="BG246" s="104">
        <f t="shared" si="31"/>
        <v>0</v>
      </c>
      <c r="BH246" s="104">
        <f t="shared" si="32"/>
        <v>0</v>
      </c>
      <c r="BI246" s="104">
        <f t="shared" si="33"/>
        <v>0</v>
      </c>
      <c r="BJ246" s="14" t="s">
        <v>88</v>
      </c>
      <c r="BK246" s="104">
        <f t="shared" si="34"/>
        <v>0</v>
      </c>
      <c r="BL246" s="14" t="s">
        <v>463</v>
      </c>
      <c r="BM246" s="186" t="s">
        <v>2327</v>
      </c>
    </row>
    <row r="247" spans="1:65" s="2" customFormat="1" ht="16.5" customHeight="1">
      <c r="A247" s="31"/>
      <c r="B247" s="142"/>
      <c r="C247" s="174" t="s">
        <v>593</v>
      </c>
      <c r="D247" s="174" t="s">
        <v>234</v>
      </c>
      <c r="E247" s="175" t="s">
        <v>2058</v>
      </c>
      <c r="F247" s="176" t="s">
        <v>2059</v>
      </c>
      <c r="G247" s="177" t="s">
        <v>1351</v>
      </c>
      <c r="H247" s="205"/>
      <c r="I247" s="179"/>
      <c r="J247" s="180">
        <f t="shared" si="25"/>
        <v>0</v>
      </c>
      <c r="K247" s="181"/>
      <c r="L247" s="32"/>
      <c r="M247" s="182" t="s">
        <v>1</v>
      </c>
      <c r="N247" s="183" t="s">
        <v>43</v>
      </c>
      <c r="O247" s="60"/>
      <c r="P247" s="184">
        <f t="shared" si="26"/>
        <v>0</v>
      </c>
      <c r="Q247" s="184">
        <v>0</v>
      </c>
      <c r="R247" s="184">
        <f t="shared" si="27"/>
        <v>0</v>
      </c>
      <c r="S247" s="184">
        <v>0</v>
      </c>
      <c r="T247" s="185">
        <f t="shared" si="28"/>
        <v>0</v>
      </c>
      <c r="U247" s="31"/>
      <c r="V247" s="31"/>
      <c r="W247" s="31"/>
      <c r="X247" s="31"/>
      <c r="Y247" s="31"/>
      <c r="Z247" s="31"/>
      <c r="AA247" s="31"/>
      <c r="AB247" s="31"/>
      <c r="AC247" s="31"/>
      <c r="AD247" s="31"/>
      <c r="AE247" s="31"/>
      <c r="AR247" s="186" t="s">
        <v>463</v>
      </c>
      <c r="AT247" s="186" t="s">
        <v>234</v>
      </c>
      <c r="AU247" s="186" t="s">
        <v>88</v>
      </c>
      <c r="AY247" s="14" t="s">
        <v>232</v>
      </c>
      <c r="BE247" s="104">
        <f t="shared" si="29"/>
        <v>0</v>
      </c>
      <c r="BF247" s="104">
        <f t="shared" si="30"/>
        <v>0</v>
      </c>
      <c r="BG247" s="104">
        <f t="shared" si="31"/>
        <v>0</v>
      </c>
      <c r="BH247" s="104">
        <f t="shared" si="32"/>
        <v>0</v>
      </c>
      <c r="BI247" s="104">
        <f t="shared" si="33"/>
        <v>0</v>
      </c>
      <c r="BJ247" s="14" t="s">
        <v>88</v>
      </c>
      <c r="BK247" s="104">
        <f t="shared" si="34"/>
        <v>0</v>
      </c>
      <c r="BL247" s="14" t="s">
        <v>463</v>
      </c>
      <c r="BM247" s="186" t="s">
        <v>2328</v>
      </c>
    </row>
    <row r="248" spans="1:65" s="2" customFormat="1" ht="16.5" customHeight="1">
      <c r="A248" s="31"/>
      <c r="B248" s="142"/>
      <c r="C248" s="174" t="s">
        <v>597</v>
      </c>
      <c r="D248" s="174" t="s">
        <v>234</v>
      </c>
      <c r="E248" s="175" t="s">
        <v>2062</v>
      </c>
      <c r="F248" s="176" t="s">
        <v>2063</v>
      </c>
      <c r="G248" s="177" t="s">
        <v>1351</v>
      </c>
      <c r="H248" s="205"/>
      <c r="I248" s="179"/>
      <c r="J248" s="180">
        <f t="shared" si="25"/>
        <v>0</v>
      </c>
      <c r="K248" s="181"/>
      <c r="L248" s="32"/>
      <c r="M248" s="182" t="s">
        <v>1</v>
      </c>
      <c r="N248" s="183" t="s">
        <v>43</v>
      </c>
      <c r="O248" s="60"/>
      <c r="P248" s="184">
        <f t="shared" si="26"/>
        <v>0</v>
      </c>
      <c r="Q248" s="184">
        <v>0</v>
      </c>
      <c r="R248" s="184">
        <f t="shared" si="27"/>
        <v>0</v>
      </c>
      <c r="S248" s="184">
        <v>0</v>
      </c>
      <c r="T248" s="185">
        <f t="shared" si="28"/>
        <v>0</v>
      </c>
      <c r="U248" s="31"/>
      <c r="V248" s="31"/>
      <c r="W248" s="31"/>
      <c r="X248" s="31"/>
      <c r="Y248" s="31"/>
      <c r="Z248" s="31"/>
      <c r="AA248" s="31"/>
      <c r="AB248" s="31"/>
      <c r="AC248" s="31"/>
      <c r="AD248" s="31"/>
      <c r="AE248" s="31"/>
      <c r="AR248" s="186" t="s">
        <v>468</v>
      </c>
      <c r="AT248" s="186" t="s">
        <v>234</v>
      </c>
      <c r="AU248" s="186" t="s">
        <v>88</v>
      </c>
      <c r="AY248" s="14" t="s">
        <v>232</v>
      </c>
      <c r="BE248" s="104">
        <f t="shared" si="29"/>
        <v>0</v>
      </c>
      <c r="BF248" s="104">
        <f t="shared" si="30"/>
        <v>0</v>
      </c>
      <c r="BG248" s="104">
        <f t="shared" si="31"/>
        <v>0</v>
      </c>
      <c r="BH248" s="104">
        <f t="shared" si="32"/>
        <v>0</v>
      </c>
      <c r="BI248" s="104">
        <f t="shared" si="33"/>
        <v>0</v>
      </c>
      <c r="BJ248" s="14" t="s">
        <v>88</v>
      </c>
      <c r="BK248" s="104">
        <f t="shared" si="34"/>
        <v>0</v>
      </c>
      <c r="BL248" s="14" t="s">
        <v>468</v>
      </c>
      <c r="BM248" s="186" t="s">
        <v>2329</v>
      </c>
    </row>
    <row r="249" spans="1:65" s="2" customFormat="1" ht="16.5" customHeight="1">
      <c r="A249" s="31"/>
      <c r="B249" s="142"/>
      <c r="C249" s="174" t="s">
        <v>601</v>
      </c>
      <c r="D249" s="174" t="s">
        <v>234</v>
      </c>
      <c r="E249" s="175" t="s">
        <v>1995</v>
      </c>
      <c r="F249" s="176" t="s">
        <v>1996</v>
      </c>
      <c r="G249" s="177" t="s">
        <v>1351</v>
      </c>
      <c r="H249" s="205"/>
      <c r="I249" s="179"/>
      <c r="J249" s="180">
        <f t="shared" si="25"/>
        <v>0</v>
      </c>
      <c r="K249" s="181"/>
      <c r="L249" s="32"/>
      <c r="M249" s="182" t="s">
        <v>1</v>
      </c>
      <c r="N249" s="183" t="s">
        <v>43</v>
      </c>
      <c r="O249" s="60"/>
      <c r="P249" s="184">
        <f t="shared" si="26"/>
        <v>0</v>
      </c>
      <c r="Q249" s="184">
        <v>0</v>
      </c>
      <c r="R249" s="184">
        <f t="shared" si="27"/>
        <v>0</v>
      </c>
      <c r="S249" s="184">
        <v>0</v>
      </c>
      <c r="T249" s="185">
        <f t="shared" si="28"/>
        <v>0</v>
      </c>
      <c r="U249" s="31"/>
      <c r="V249" s="31"/>
      <c r="W249" s="31"/>
      <c r="X249" s="31"/>
      <c r="Y249" s="31"/>
      <c r="Z249" s="31"/>
      <c r="AA249" s="31"/>
      <c r="AB249" s="31"/>
      <c r="AC249" s="31"/>
      <c r="AD249" s="31"/>
      <c r="AE249" s="31"/>
      <c r="AR249" s="186" t="s">
        <v>463</v>
      </c>
      <c r="AT249" s="186" t="s">
        <v>234</v>
      </c>
      <c r="AU249" s="186" t="s">
        <v>88</v>
      </c>
      <c r="AY249" s="14" t="s">
        <v>232</v>
      </c>
      <c r="BE249" s="104">
        <f t="shared" si="29"/>
        <v>0</v>
      </c>
      <c r="BF249" s="104">
        <f t="shared" si="30"/>
        <v>0</v>
      </c>
      <c r="BG249" s="104">
        <f t="shared" si="31"/>
        <v>0</v>
      </c>
      <c r="BH249" s="104">
        <f t="shared" si="32"/>
        <v>0</v>
      </c>
      <c r="BI249" s="104">
        <f t="shared" si="33"/>
        <v>0</v>
      </c>
      <c r="BJ249" s="14" t="s">
        <v>88</v>
      </c>
      <c r="BK249" s="104">
        <f t="shared" si="34"/>
        <v>0</v>
      </c>
      <c r="BL249" s="14" t="s">
        <v>463</v>
      </c>
      <c r="BM249" s="186" t="s">
        <v>2330</v>
      </c>
    </row>
    <row r="250" spans="1:65" s="12" customFormat="1" ht="22.9" customHeight="1">
      <c r="B250" s="161"/>
      <c r="D250" s="162" t="s">
        <v>76</v>
      </c>
      <c r="E250" s="172" t="s">
        <v>2095</v>
      </c>
      <c r="F250" s="172" t="s">
        <v>2331</v>
      </c>
      <c r="I250" s="164"/>
      <c r="J250" s="173">
        <f>BK250</f>
        <v>0</v>
      </c>
      <c r="L250" s="161"/>
      <c r="M250" s="166"/>
      <c r="N250" s="167"/>
      <c r="O250" s="167"/>
      <c r="P250" s="168">
        <f>SUM(P251:P257)</f>
        <v>0</v>
      </c>
      <c r="Q250" s="167"/>
      <c r="R250" s="168">
        <f>SUM(R251:R257)</f>
        <v>0</v>
      </c>
      <c r="S250" s="167"/>
      <c r="T250" s="169">
        <f>SUM(T251:T257)</f>
        <v>0</v>
      </c>
      <c r="AR250" s="162" t="s">
        <v>93</v>
      </c>
      <c r="AT250" s="170" t="s">
        <v>76</v>
      </c>
      <c r="AU250" s="170" t="s">
        <v>81</v>
      </c>
      <c r="AY250" s="162" t="s">
        <v>232</v>
      </c>
      <c r="BK250" s="171">
        <f>SUM(BK251:BK257)</f>
        <v>0</v>
      </c>
    </row>
    <row r="251" spans="1:65" s="2" customFormat="1" ht="24.2" customHeight="1">
      <c r="A251" s="31"/>
      <c r="B251" s="142"/>
      <c r="C251" s="174" t="s">
        <v>605</v>
      </c>
      <c r="D251" s="174" t="s">
        <v>234</v>
      </c>
      <c r="E251" s="175" t="s">
        <v>2332</v>
      </c>
      <c r="F251" s="176" t="s">
        <v>2333</v>
      </c>
      <c r="G251" s="177" t="s">
        <v>256</v>
      </c>
      <c r="H251" s="178">
        <v>12</v>
      </c>
      <c r="I251" s="179"/>
      <c r="J251" s="180">
        <f t="shared" ref="J251:J257" si="35">ROUND(I251*H251,2)</f>
        <v>0</v>
      </c>
      <c r="K251" s="181"/>
      <c r="L251" s="32"/>
      <c r="M251" s="182" t="s">
        <v>1</v>
      </c>
      <c r="N251" s="183" t="s">
        <v>43</v>
      </c>
      <c r="O251" s="60"/>
      <c r="P251" s="184">
        <f t="shared" ref="P251:P257" si="36">O251*H251</f>
        <v>0</v>
      </c>
      <c r="Q251" s="184">
        <v>0</v>
      </c>
      <c r="R251" s="184">
        <f t="shared" ref="R251:R257" si="37">Q251*H251</f>
        <v>0</v>
      </c>
      <c r="S251" s="184">
        <v>0</v>
      </c>
      <c r="T251" s="185">
        <f t="shared" ref="T251:T257" si="38">S251*H251</f>
        <v>0</v>
      </c>
      <c r="U251" s="31"/>
      <c r="V251" s="31"/>
      <c r="W251" s="31"/>
      <c r="X251" s="31"/>
      <c r="Y251" s="31"/>
      <c r="Z251" s="31"/>
      <c r="AA251" s="31"/>
      <c r="AB251" s="31"/>
      <c r="AC251" s="31"/>
      <c r="AD251" s="31"/>
      <c r="AE251" s="31"/>
      <c r="AR251" s="186" t="s">
        <v>463</v>
      </c>
      <c r="AT251" s="186" t="s">
        <v>234</v>
      </c>
      <c r="AU251" s="186" t="s">
        <v>88</v>
      </c>
      <c r="AY251" s="14" t="s">
        <v>232</v>
      </c>
      <c r="BE251" s="104">
        <f t="shared" ref="BE251:BE257" si="39">IF(N251="základná",J251,0)</f>
        <v>0</v>
      </c>
      <c r="BF251" s="104">
        <f t="shared" ref="BF251:BF257" si="40">IF(N251="znížená",J251,0)</f>
        <v>0</v>
      </c>
      <c r="BG251" s="104">
        <f t="shared" ref="BG251:BG257" si="41">IF(N251="zákl. prenesená",J251,0)</f>
        <v>0</v>
      </c>
      <c r="BH251" s="104">
        <f t="shared" ref="BH251:BH257" si="42">IF(N251="zníž. prenesená",J251,0)</f>
        <v>0</v>
      </c>
      <c r="BI251" s="104">
        <f t="shared" ref="BI251:BI257" si="43">IF(N251="nulová",J251,0)</f>
        <v>0</v>
      </c>
      <c r="BJ251" s="14" t="s">
        <v>88</v>
      </c>
      <c r="BK251" s="104">
        <f t="shared" ref="BK251:BK257" si="44">ROUND(I251*H251,2)</f>
        <v>0</v>
      </c>
      <c r="BL251" s="14" t="s">
        <v>463</v>
      </c>
      <c r="BM251" s="186" t="s">
        <v>2334</v>
      </c>
    </row>
    <row r="252" spans="1:65" s="2" customFormat="1" ht="33" customHeight="1">
      <c r="A252" s="31"/>
      <c r="B252" s="142"/>
      <c r="C252" s="174" t="s">
        <v>609</v>
      </c>
      <c r="D252" s="174" t="s">
        <v>234</v>
      </c>
      <c r="E252" s="175" t="s">
        <v>2335</v>
      </c>
      <c r="F252" s="176" t="s">
        <v>2336</v>
      </c>
      <c r="G252" s="177" t="s">
        <v>256</v>
      </c>
      <c r="H252" s="178">
        <v>12</v>
      </c>
      <c r="I252" s="179"/>
      <c r="J252" s="180">
        <f t="shared" si="35"/>
        <v>0</v>
      </c>
      <c r="K252" s="181"/>
      <c r="L252" s="32"/>
      <c r="M252" s="182" t="s">
        <v>1</v>
      </c>
      <c r="N252" s="183" t="s">
        <v>43</v>
      </c>
      <c r="O252" s="60"/>
      <c r="P252" s="184">
        <f t="shared" si="36"/>
        <v>0</v>
      </c>
      <c r="Q252" s="184">
        <v>0</v>
      </c>
      <c r="R252" s="184">
        <f t="shared" si="37"/>
        <v>0</v>
      </c>
      <c r="S252" s="184">
        <v>0</v>
      </c>
      <c r="T252" s="185">
        <f t="shared" si="38"/>
        <v>0</v>
      </c>
      <c r="U252" s="31"/>
      <c r="V252" s="31"/>
      <c r="W252" s="31"/>
      <c r="X252" s="31"/>
      <c r="Y252" s="31"/>
      <c r="Z252" s="31"/>
      <c r="AA252" s="31"/>
      <c r="AB252" s="31"/>
      <c r="AC252" s="31"/>
      <c r="AD252" s="31"/>
      <c r="AE252" s="31"/>
      <c r="AR252" s="186" t="s">
        <v>463</v>
      </c>
      <c r="AT252" s="186" t="s">
        <v>234</v>
      </c>
      <c r="AU252" s="186" t="s">
        <v>88</v>
      </c>
      <c r="AY252" s="14" t="s">
        <v>232</v>
      </c>
      <c r="BE252" s="104">
        <f t="shared" si="39"/>
        <v>0</v>
      </c>
      <c r="BF252" s="104">
        <f t="shared" si="40"/>
        <v>0</v>
      </c>
      <c r="BG252" s="104">
        <f t="shared" si="41"/>
        <v>0</v>
      </c>
      <c r="BH252" s="104">
        <f t="shared" si="42"/>
        <v>0</v>
      </c>
      <c r="BI252" s="104">
        <f t="shared" si="43"/>
        <v>0</v>
      </c>
      <c r="BJ252" s="14" t="s">
        <v>88</v>
      </c>
      <c r="BK252" s="104">
        <f t="shared" si="44"/>
        <v>0</v>
      </c>
      <c r="BL252" s="14" t="s">
        <v>463</v>
      </c>
      <c r="BM252" s="186" t="s">
        <v>2337</v>
      </c>
    </row>
    <row r="253" spans="1:65" s="2" customFormat="1" ht="16.5" customHeight="1">
      <c r="A253" s="31"/>
      <c r="B253" s="142"/>
      <c r="C253" s="187" t="s">
        <v>613</v>
      </c>
      <c r="D253" s="187" t="s">
        <v>357</v>
      </c>
      <c r="E253" s="188" t="s">
        <v>2338</v>
      </c>
      <c r="F253" s="189" t="s">
        <v>2339</v>
      </c>
      <c r="G253" s="190" t="s">
        <v>360</v>
      </c>
      <c r="H253" s="191">
        <v>3.6</v>
      </c>
      <c r="I253" s="192"/>
      <c r="J253" s="193">
        <f t="shared" si="35"/>
        <v>0</v>
      </c>
      <c r="K253" s="194"/>
      <c r="L253" s="195"/>
      <c r="M253" s="196" t="s">
        <v>1</v>
      </c>
      <c r="N253" s="197" t="s">
        <v>43</v>
      </c>
      <c r="O253" s="60"/>
      <c r="P253" s="184">
        <f t="shared" si="36"/>
        <v>0</v>
      </c>
      <c r="Q253" s="184">
        <v>0</v>
      </c>
      <c r="R253" s="184">
        <f t="shared" si="37"/>
        <v>0</v>
      </c>
      <c r="S253" s="184">
        <v>0</v>
      </c>
      <c r="T253" s="185">
        <f t="shared" si="38"/>
        <v>0</v>
      </c>
      <c r="U253" s="31"/>
      <c r="V253" s="31"/>
      <c r="W253" s="31"/>
      <c r="X253" s="31"/>
      <c r="Y253" s="31"/>
      <c r="Z253" s="31"/>
      <c r="AA253" s="31"/>
      <c r="AB253" s="31"/>
      <c r="AC253" s="31"/>
      <c r="AD253" s="31"/>
      <c r="AE253" s="31"/>
      <c r="AR253" s="186" t="s">
        <v>1292</v>
      </c>
      <c r="AT253" s="186" t="s">
        <v>357</v>
      </c>
      <c r="AU253" s="186" t="s">
        <v>88</v>
      </c>
      <c r="AY253" s="14" t="s">
        <v>232</v>
      </c>
      <c r="BE253" s="104">
        <f t="shared" si="39"/>
        <v>0</v>
      </c>
      <c r="BF253" s="104">
        <f t="shared" si="40"/>
        <v>0</v>
      </c>
      <c r="BG253" s="104">
        <f t="shared" si="41"/>
        <v>0</v>
      </c>
      <c r="BH253" s="104">
        <f t="shared" si="42"/>
        <v>0</v>
      </c>
      <c r="BI253" s="104">
        <f t="shared" si="43"/>
        <v>0</v>
      </c>
      <c r="BJ253" s="14" t="s">
        <v>88</v>
      </c>
      <c r="BK253" s="104">
        <f t="shared" si="44"/>
        <v>0</v>
      </c>
      <c r="BL253" s="14" t="s">
        <v>463</v>
      </c>
      <c r="BM253" s="186" t="s">
        <v>2340</v>
      </c>
    </row>
    <row r="254" spans="1:65" s="2" customFormat="1" ht="24.2" customHeight="1">
      <c r="A254" s="31"/>
      <c r="B254" s="142"/>
      <c r="C254" s="174" t="s">
        <v>617</v>
      </c>
      <c r="D254" s="174" t="s">
        <v>234</v>
      </c>
      <c r="E254" s="175" t="s">
        <v>2341</v>
      </c>
      <c r="F254" s="176" t="s">
        <v>2342</v>
      </c>
      <c r="G254" s="177" t="s">
        <v>256</v>
      </c>
      <c r="H254" s="178">
        <v>12</v>
      </c>
      <c r="I254" s="179"/>
      <c r="J254" s="180">
        <f t="shared" si="35"/>
        <v>0</v>
      </c>
      <c r="K254" s="181"/>
      <c r="L254" s="32"/>
      <c r="M254" s="182" t="s">
        <v>1</v>
      </c>
      <c r="N254" s="183" t="s">
        <v>43</v>
      </c>
      <c r="O254" s="60"/>
      <c r="P254" s="184">
        <f t="shared" si="36"/>
        <v>0</v>
      </c>
      <c r="Q254" s="184">
        <v>0</v>
      </c>
      <c r="R254" s="184">
        <f t="shared" si="37"/>
        <v>0</v>
      </c>
      <c r="S254" s="184">
        <v>0</v>
      </c>
      <c r="T254" s="185">
        <f t="shared" si="38"/>
        <v>0</v>
      </c>
      <c r="U254" s="31"/>
      <c r="V254" s="31"/>
      <c r="W254" s="31"/>
      <c r="X254" s="31"/>
      <c r="Y254" s="31"/>
      <c r="Z254" s="31"/>
      <c r="AA254" s="31"/>
      <c r="AB254" s="31"/>
      <c r="AC254" s="31"/>
      <c r="AD254" s="31"/>
      <c r="AE254" s="31"/>
      <c r="AR254" s="186" t="s">
        <v>463</v>
      </c>
      <c r="AT254" s="186" t="s">
        <v>234</v>
      </c>
      <c r="AU254" s="186" t="s">
        <v>88</v>
      </c>
      <c r="AY254" s="14" t="s">
        <v>232</v>
      </c>
      <c r="BE254" s="104">
        <f t="shared" si="39"/>
        <v>0</v>
      </c>
      <c r="BF254" s="104">
        <f t="shared" si="40"/>
        <v>0</v>
      </c>
      <c r="BG254" s="104">
        <f t="shared" si="41"/>
        <v>0</v>
      </c>
      <c r="BH254" s="104">
        <f t="shared" si="42"/>
        <v>0</v>
      </c>
      <c r="BI254" s="104">
        <f t="shared" si="43"/>
        <v>0</v>
      </c>
      <c r="BJ254" s="14" t="s">
        <v>88</v>
      </c>
      <c r="BK254" s="104">
        <f t="shared" si="44"/>
        <v>0</v>
      </c>
      <c r="BL254" s="14" t="s">
        <v>463</v>
      </c>
      <c r="BM254" s="186" t="s">
        <v>2343</v>
      </c>
    </row>
    <row r="255" spans="1:65" s="2" customFormat="1" ht="16.5" customHeight="1">
      <c r="A255" s="31"/>
      <c r="B255" s="142"/>
      <c r="C255" s="187" t="s">
        <v>621</v>
      </c>
      <c r="D255" s="187" t="s">
        <v>357</v>
      </c>
      <c r="E255" s="188" t="s">
        <v>2344</v>
      </c>
      <c r="F255" s="189" t="s">
        <v>2345</v>
      </c>
      <c r="G255" s="190" t="s">
        <v>256</v>
      </c>
      <c r="H255" s="191">
        <v>12</v>
      </c>
      <c r="I255" s="192"/>
      <c r="J255" s="193">
        <f t="shared" si="35"/>
        <v>0</v>
      </c>
      <c r="K255" s="194"/>
      <c r="L255" s="195"/>
      <c r="M255" s="196" t="s">
        <v>1</v>
      </c>
      <c r="N255" s="197" t="s">
        <v>43</v>
      </c>
      <c r="O255" s="60"/>
      <c r="P255" s="184">
        <f t="shared" si="36"/>
        <v>0</v>
      </c>
      <c r="Q255" s="184">
        <v>0</v>
      </c>
      <c r="R255" s="184">
        <f t="shared" si="37"/>
        <v>0</v>
      </c>
      <c r="S255" s="184">
        <v>0</v>
      </c>
      <c r="T255" s="185">
        <f t="shared" si="38"/>
        <v>0</v>
      </c>
      <c r="U255" s="31"/>
      <c r="V255" s="31"/>
      <c r="W255" s="31"/>
      <c r="X255" s="31"/>
      <c r="Y255" s="31"/>
      <c r="Z255" s="31"/>
      <c r="AA255" s="31"/>
      <c r="AB255" s="31"/>
      <c r="AC255" s="31"/>
      <c r="AD255" s="31"/>
      <c r="AE255" s="31"/>
      <c r="AR255" s="186" t="s">
        <v>1292</v>
      </c>
      <c r="AT255" s="186" t="s">
        <v>357</v>
      </c>
      <c r="AU255" s="186" t="s">
        <v>88</v>
      </c>
      <c r="AY255" s="14" t="s">
        <v>232</v>
      </c>
      <c r="BE255" s="104">
        <f t="shared" si="39"/>
        <v>0</v>
      </c>
      <c r="BF255" s="104">
        <f t="shared" si="40"/>
        <v>0</v>
      </c>
      <c r="BG255" s="104">
        <f t="shared" si="41"/>
        <v>0</v>
      </c>
      <c r="BH255" s="104">
        <f t="shared" si="42"/>
        <v>0</v>
      </c>
      <c r="BI255" s="104">
        <f t="shared" si="43"/>
        <v>0</v>
      </c>
      <c r="BJ255" s="14" t="s">
        <v>88</v>
      </c>
      <c r="BK255" s="104">
        <f t="shared" si="44"/>
        <v>0</v>
      </c>
      <c r="BL255" s="14" t="s">
        <v>463</v>
      </c>
      <c r="BM255" s="186" t="s">
        <v>2346</v>
      </c>
    </row>
    <row r="256" spans="1:65" s="2" customFormat="1" ht="33" customHeight="1">
      <c r="A256" s="31"/>
      <c r="B256" s="142"/>
      <c r="C256" s="174" t="s">
        <v>625</v>
      </c>
      <c r="D256" s="174" t="s">
        <v>234</v>
      </c>
      <c r="E256" s="175" t="s">
        <v>2347</v>
      </c>
      <c r="F256" s="176" t="s">
        <v>2348</v>
      </c>
      <c r="G256" s="177" t="s">
        <v>256</v>
      </c>
      <c r="H256" s="178">
        <v>12</v>
      </c>
      <c r="I256" s="179"/>
      <c r="J256" s="180">
        <f t="shared" si="35"/>
        <v>0</v>
      </c>
      <c r="K256" s="181"/>
      <c r="L256" s="32"/>
      <c r="M256" s="182" t="s">
        <v>1</v>
      </c>
      <c r="N256" s="183" t="s">
        <v>43</v>
      </c>
      <c r="O256" s="60"/>
      <c r="P256" s="184">
        <f t="shared" si="36"/>
        <v>0</v>
      </c>
      <c r="Q256" s="184">
        <v>0</v>
      </c>
      <c r="R256" s="184">
        <f t="shared" si="37"/>
        <v>0</v>
      </c>
      <c r="S256" s="184">
        <v>0</v>
      </c>
      <c r="T256" s="185">
        <f t="shared" si="38"/>
        <v>0</v>
      </c>
      <c r="U256" s="31"/>
      <c r="V256" s="31"/>
      <c r="W256" s="31"/>
      <c r="X256" s="31"/>
      <c r="Y256" s="31"/>
      <c r="Z256" s="31"/>
      <c r="AA256" s="31"/>
      <c r="AB256" s="31"/>
      <c r="AC256" s="31"/>
      <c r="AD256" s="31"/>
      <c r="AE256" s="31"/>
      <c r="AR256" s="186" t="s">
        <v>463</v>
      </c>
      <c r="AT256" s="186" t="s">
        <v>234</v>
      </c>
      <c r="AU256" s="186" t="s">
        <v>88</v>
      </c>
      <c r="AY256" s="14" t="s">
        <v>232</v>
      </c>
      <c r="BE256" s="104">
        <f t="shared" si="39"/>
        <v>0</v>
      </c>
      <c r="BF256" s="104">
        <f t="shared" si="40"/>
        <v>0</v>
      </c>
      <c r="BG256" s="104">
        <f t="shared" si="41"/>
        <v>0</v>
      </c>
      <c r="BH256" s="104">
        <f t="shared" si="42"/>
        <v>0</v>
      </c>
      <c r="BI256" s="104">
        <f t="shared" si="43"/>
        <v>0</v>
      </c>
      <c r="BJ256" s="14" t="s">
        <v>88</v>
      </c>
      <c r="BK256" s="104">
        <f t="shared" si="44"/>
        <v>0</v>
      </c>
      <c r="BL256" s="14" t="s">
        <v>463</v>
      </c>
      <c r="BM256" s="186" t="s">
        <v>2349</v>
      </c>
    </row>
    <row r="257" spans="1:65" s="2" customFormat="1" ht="33" customHeight="1">
      <c r="A257" s="31"/>
      <c r="B257" s="142"/>
      <c r="C257" s="174" t="s">
        <v>629</v>
      </c>
      <c r="D257" s="174" t="s">
        <v>234</v>
      </c>
      <c r="E257" s="175" t="s">
        <v>2350</v>
      </c>
      <c r="F257" s="176" t="s">
        <v>2107</v>
      </c>
      <c r="G257" s="177" t="s">
        <v>237</v>
      </c>
      <c r="H257" s="178">
        <v>8.4</v>
      </c>
      <c r="I257" s="179"/>
      <c r="J257" s="180">
        <f t="shared" si="35"/>
        <v>0</v>
      </c>
      <c r="K257" s="181"/>
      <c r="L257" s="32"/>
      <c r="M257" s="182" t="s">
        <v>1</v>
      </c>
      <c r="N257" s="183" t="s">
        <v>43</v>
      </c>
      <c r="O257" s="60"/>
      <c r="P257" s="184">
        <f t="shared" si="36"/>
        <v>0</v>
      </c>
      <c r="Q257" s="184">
        <v>0</v>
      </c>
      <c r="R257" s="184">
        <f t="shared" si="37"/>
        <v>0</v>
      </c>
      <c r="S257" s="184">
        <v>0</v>
      </c>
      <c r="T257" s="185">
        <f t="shared" si="38"/>
        <v>0</v>
      </c>
      <c r="U257" s="31"/>
      <c r="V257" s="31"/>
      <c r="W257" s="31"/>
      <c r="X257" s="31"/>
      <c r="Y257" s="31"/>
      <c r="Z257" s="31"/>
      <c r="AA257" s="31"/>
      <c r="AB257" s="31"/>
      <c r="AC257" s="31"/>
      <c r="AD257" s="31"/>
      <c r="AE257" s="31"/>
      <c r="AR257" s="186" t="s">
        <v>463</v>
      </c>
      <c r="AT257" s="186" t="s">
        <v>234</v>
      </c>
      <c r="AU257" s="186" t="s">
        <v>88</v>
      </c>
      <c r="AY257" s="14" t="s">
        <v>232</v>
      </c>
      <c r="BE257" s="104">
        <f t="shared" si="39"/>
        <v>0</v>
      </c>
      <c r="BF257" s="104">
        <f t="shared" si="40"/>
        <v>0</v>
      </c>
      <c r="BG257" s="104">
        <f t="shared" si="41"/>
        <v>0</v>
      </c>
      <c r="BH257" s="104">
        <f t="shared" si="42"/>
        <v>0</v>
      </c>
      <c r="BI257" s="104">
        <f t="shared" si="43"/>
        <v>0</v>
      </c>
      <c r="BJ257" s="14" t="s">
        <v>88</v>
      </c>
      <c r="BK257" s="104">
        <f t="shared" si="44"/>
        <v>0</v>
      </c>
      <c r="BL257" s="14" t="s">
        <v>463</v>
      </c>
      <c r="BM257" s="186" t="s">
        <v>2351</v>
      </c>
    </row>
    <row r="258" spans="1:65" s="12" customFormat="1" ht="25.9" customHeight="1">
      <c r="B258" s="161"/>
      <c r="D258" s="162" t="s">
        <v>76</v>
      </c>
      <c r="E258" s="163" t="s">
        <v>2117</v>
      </c>
      <c r="F258" s="163" t="s">
        <v>2118</v>
      </c>
      <c r="I258" s="164"/>
      <c r="J258" s="165">
        <f>BK258</f>
        <v>0</v>
      </c>
      <c r="L258" s="161"/>
      <c r="M258" s="166"/>
      <c r="N258" s="167"/>
      <c r="O258" s="167"/>
      <c r="P258" s="168">
        <f>P259</f>
        <v>0</v>
      </c>
      <c r="Q258" s="167"/>
      <c r="R258" s="168">
        <f>R259</f>
        <v>0</v>
      </c>
      <c r="S258" s="167"/>
      <c r="T258" s="169">
        <f>T259</f>
        <v>0</v>
      </c>
      <c r="AR258" s="162" t="s">
        <v>238</v>
      </c>
      <c r="AT258" s="170" t="s">
        <v>76</v>
      </c>
      <c r="AU258" s="170" t="s">
        <v>77</v>
      </c>
      <c r="AY258" s="162" t="s">
        <v>232</v>
      </c>
      <c r="BK258" s="171">
        <f>BK259</f>
        <v>0</v>
      </c>
    </row>
    <row r="259" spans="1:65" s="2" customFormat="1" ht="33" customHeight="1">
      <c r="A259" s="31"/>
      <c r="B259" s="142"/>
      <c r="C259" s="174" t="s">
        <v>633</v>
      </c>
      <c r="D259" s="174" t="s">
        <v>234</v>
      </c>
      <c r="E259" s="175" t="s">
        <v>2120</v>
      </c>
      <c r="F259" s="176" t="s">
        <v>2121</v>
      </c>
      <c r="G259" s="177" t="s">
        <v>261</v>
      </c>
      <c r="H259" s="178">
        <v>36</v>
      </c>
      <c r="I259" s="179"/>
      <c r="J259" s="180">
        <f>ROUND(I259*H259,2)</f>
        <v>0</v>
      </c>
      <c r="K259" s="181"/>
      <c r="L259" s="32"/>
      <c r="M259" s="182" t="s">
        <v>1</v>
      </c>
      <c r="N259" s="183" t="s">
        <v>43</v>
      </c>
      <c r="O259" s="60"/>
      <c r="P259" s="184">
        <f>O259*H259</f>
        <v>0</v>
      </c>
      <c r="Q259" s="184">
        <v>0</v>
      </c>
      <c r="R259" s="184">
        <f>Q259*H259</f>
        <v>0</v>
      </c>
      <c r="S259" s="184">
        <v>0</v>
      </c>
      <c r="T259" s="185">
        <f>S259*H259</f>
        <v>0</v>
      </c>
      <c r="U259" s="31"/>
      <c r="V259" s="31"/>
      <c r="W259" s="31"/>
      <c r="X259" s="31"/>
      <c r="Y259" s="31"/>
      <c r="Z259" s="31"/>
      <c r="AA259" s="31"/>
      <c r="AB259" s="31"/>
      <c r="AC259" s="31"/>
      <c r="AD259" s="31"/>
      <c r="AE259" s="31"/>
      <c r="AR259" s="186" t="s">
        <v>2122</v>
      </c>
      <c r="AT259" s="186" t="s">
        <v>234</v>
      </c>
      <c r="AU259" s="186" t="s">
        <v>81</v>
      </c>
      <c r="AY259" s="14" t="s">
        <v>232</v>
      </c>
      <c r="BE259" s="104">
        <f>IF(N259="základná",J259,0)</f>
        <v>0</v>
      </c>
      <c r="BF259" s="104">
        <f>IF(N259="znížená",J259,0)</f>
        <v>0</v>
      </c>
      <c r="BG259" s="104">
        <f>IF(N259="zákl. prenesená",J259,0)</f>
        <v>0</v>
      </c>
      <c r="BH259" s="104">
        <f>IF(N259="zníž. prenesená",J259,0)</f>
        <v>0</v>
      </c>
      <c r="BI259" s="104">
        <f>IF(N259="nulová",J259,0)</f>
        <v>0</v>
      </c>
      <c r="BJ259" s="14" t="s">
        <v>88</v>
      </c>
      <c r="BK259" s="104">
        <f>ROUND(I259*H259,2)</f>
        <v>0</v>
      </c>
      <c r="BL259" s="14" t="s">
        <v>2122</v>
      </c>
      <c r="BM259" s="186" t="s">
        <v>2352</v>
      </c>
    </row>
    <row r="260" spans="1:65" s="12" customFormat="1" ht="25.9" customHeight="1">
      <c r="B260" s="161"/>
      <c r="D260" s="162" t="s">
        <v>76</v>
      </c>
      <c r="E260" s="163" t="s">
        <v>2124</v>
      </c>
      <c r="F260" s="163" t="s">
        <v>2125</v>
      </c>
      <c r="I260" s="164"/>
      <c r="J260" s="165">
        <f>BK260</f>
        <v>0</v>
      </c>
      <c r="L260" s="161"/>
      <c r="M260" s="166"/>
      <c r="N260" s="167"/>
      <c r="O260" s="167"/>
      <c r="P260" s="168">
        <f>P261</f>
        <v>0</v>
      </c>
      <c r="Q260" s="167"/>
      <c r="R260" s="168">
        <f>R261</f>
        <v>0</v>
      </c>
      <c r="S260" s="167"/>
      <c r="T260" s="169">
        <f>T261</f>
        <v>0</v>
      </c>
      <c r="AR260" s="162" t="s">
        <v>238</v>
      </c>
      <c r="AT260" s="170" t="s">
        <v>76</v>
      </c>
      <c r="AU260" s="170" t="s">
        <v>77</v>
      </c>
      <c r="AY260" s="162" t="s">
        <v>232</v>
      </c>
      <c r="BK260" s="171">
        <f>BK261</f>
        <v>0</v>
      </c>
    </row>
    <row r="261" spans="1:65" s="2" customFormat="1" ht="21.75" customHeight="1">
      <c r="A261" s="31"/>
      <c r="B261" s="142"/>
      <c r="C261" s="174" t="s">
        <v>637</v>
      </c>
      <c r="D261" s="174" t="s">
        <v>234</v>
      </c>
      <c r="E261" s="175" t="s">
        <v>2127</v>
      </c>
      <c r="F261" s="176" t="s">
        <v>2128</v>
      </c>
      <c r="G261" s="177" t="s">
        <v>394</v>
      </c>
      <c r="H261" s="178">
        <v>1</v>
      </c>
      <c r="I261" s="179"/>
      <c r="J261" s="180">
        <f>ROUND(I261*H261,2)</f>
        <v>0</v>
      </c>
      <c r="K261" s="181"/>
      <c r="L261" s="32"/>
      <c r="M261" s="198" t="s">
        <v>1</v>
      </c>
      <c r="N261" s="199" t="s">
        <v>43</v>
      </c>
      <c r="O261" s="200"/>
      <c r="P261" s="201">
        <f>O261*H261</f>
        <v>0</v>
      </c>
      <c r="Q261" s="201">
        <v>0</v>
      </c>
      <c r="R261" s="201">
        <f>Q261*H261</f>
        <v>0</v>
      </c>
      <c r="S261" s="201">
        <v>0</v>
      </c>
      <c r="T261" s="202">
        <f>S261*H261</f>
        <v>0</v>
      </c>
      <c r="U261" s="31"/>
      <c r="V261" s="31"/>
      <c r="W261" s="31"/>
      <c r="X261" s="31"/>
      <c r="Y261" s="31"/>
      <c r="Z261" s="31"/>
      <c r="AA261" s="31"/>
      <c r="AB261" s="31"/>
      <c r="AC261" s="31"/>
      <c r="AD261" s="31"/>
      <c r="AE261" s="31"/>
      <c r="AR261" s="186" t="s">
        <v>2129</v>
      </c>
      <c r="AT261" s="186" t="s">
        <v>234</v>
      </c>
      <c r="AU261" s="186" t="s">
        <v>81</v>
      </c>
      <c r="AY261" s="14" t="s">
        <v>232</v>
      </c>
      <c r="BE261" s="104">
        <f>IF(N261="základná",J261,0)</f>
        <v>0</v>
      </c>
      <c r="BF261" s="104">
        <f>IF(N261="znížená",J261,0)</f>
        <v>0</v>
      </c>
      <c r="BG261" s="104">
        <f>IF(N261="zákl. prenesená",J261,0)</f>
        <v>0</v>
      </c>
      <c r="BH261" s="104">
        <f>IF(N261="zníž. prenesená",J261,0)</f>
        <v>0</v>
      </c>
      <c r="BI261" s="104">
        <f>IF(N261="nulová",J261,0)</f>
        <v>0</v>
      </c>
      <c r="BJ261" s="14" t="s">
        <v>88</v>
      </c>
      <c r="BK261" s="104">
        <f>ROUND(I261*H261,2)</f>
        <v>0</v>
      </c>
      <c r="BL261" s="14" t="s">
        <v>2129</v>
      </c>
      <c r="BM261" s="186" t="s">
        <v>2353</v>
      </c>
    </row>
    <row r="262" spans="1:65" s="2" customFormat="1" ht="6.95" customHeight="1">
      <c r="A262" s="31"/>
      <c r="B262" s="49"/>
      <c r="C262" s="50"/>
      <c r="D262" s="50"/>
      <c r="E262" s="50"/>
      <c r="F262" s="50"/>
      <c r="G262" s="50"/>
      <c r="H262" s="50"/>
      <c r="I262" s="50"/>
      <c r="J262" s="50"/>
      <c r="K262" s="50"/>
      <c r="L262" s="32"/>
      <c r="M262" s="31"/>
      <c r="O262" s="31"/>
      <c r="P262" s="31"/>
      <c r="Q262" s="31"/>
      <c r="R262" s="31"/>
      <c r="S262" s="31"/>
      <c r="T262" s="31"/>
      <c r="U262" s="31"/>
      <c r="V262" s="31"/>
      <c r="W262" s="31"/>
      <c r="X262" s="31"/>
      <c r="Y262" s="31"/>
      <c r="Z262" s="31"/>
      <c r="AA262" s="31"/>
      <c r="AB262" s="31"/>
      <c r="AC262" s="31"/>
      <c r="AD262" s="31"/>
      <c r="AE262" s="31"/>
    </row>
  </sheetData>
  <autoFilter ref="C146:K261"/>
  <mergeCells count="20">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1.xml><?xml version="1.0" encoding="utf-8"?>
<worksheet xmlns="http://schemas.openxmlformats.org/spreadsheetml/2006/main" xmlns:r="http://schemas.openxmlformats.org/officeDocument/2006/relationships">
  <sheetPr>
    <pageSetUpPr fitToPage="1"/>
  </sheetPr>
  <dimension ref="A2:BM27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134</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s="1" customFormat="1" ht="12" customHeight="1">
      <c r="B8" s="17"/>
      <c r="D8" s="24" t="s">
        <v>184</v>
      </c>
      <c r="L8" s="17"/>
    </row>
    <row r="9" spans="1:46" s="2" customFormat="1" ht="16.5" customHeight="1">
      <c r="A9" s="31"/>
      <c r="B9" s="32"/>
      <c r="C9" s="31"/>
      <c r="D9" s="31"/>
      <c r="E9" s="258" t="s">
        <v>2354</v>
      </c>
      <c r="F9" s="261"/>
      <c r="G9" s="261"/>
      <c r="H9" s="261"/>
      <c r="I9" s="31"/>
      <c r="J9" s="31"/>
      <c r="K9" s="31"/>
      <c r="L9" s="44"/>
      <c r="S9" s="31"/>
      <c r="T9" s="31"/>
      <c r="U9" s="31"/>
      <c r="V9" s="31"/>
      <c r="W9" s="31"/>
      <c r="X9" s="31"/>
      <c r="Y9" s="31"/>
      <c r="Z9" s="31"/>
      <c r="AA9" s="31"/>
      <c r="AB9" s="31"/>
      <c r="AC9" s="31"/>
      <c r="AD9" s="31"/>
      <c r="AE9" s="31"/>
    </row>
    <row r="10" spans="1:46" s="2" customFormat="1" ht="12" customHeight="1">
      <c r="A10" s="31"/>
      <c r="B10" s="32"/>
      <c r="C10" s="31"/>
      <c r="D10" s="24" t="s">
        <v>186</v>
      </c>
      <c r="E10" s="31"/>
      <c r="F10" s="31"/>
      <c r="G10" s="31"/>
      <c r="H10" s="31"/>
      <c r="I10" s="31"/>
      <c r="J10" s="31"/>
      <c r="K10" s="31"/>
      <c r="L10" s="44"/>
      <c r="S10" s="31"/>
      <c r="T10" s="31"/>
      <c r="U10" s="31"/>
      <c r="V10" s="31"/>
      <c r="W10" s="31"/>
      <c r="X10" s="31"/>
      <c r="Y10" s="31"/>
      <c r="Z10" s="31"/>
      <c r="AA10" s="31"/>
      <c r="AB10" s="31"/>
      <c r="AC10" s="31"/>
      <c r="AD10" s="31"/>
      <c r="AE10" s="31"/>
    </row>
    <row r="11" spans="1:46" s="2" customFormat="1" ht="16.5" customHeight="1">
      <c r="A11" s="31"/>
      <c r="B11" s="32"/>
      <c r="C11" s="31"/>
      <c r="D11" s="31"/>
      <c r="E11" s="239" t="s">
        <v>2355</v>
      </c>
      <c r="F11" s="261"/>
      <c r="G11" s="261"/>
      <c r="H11" s="261"/>
      <c r="I11" s="31"/>
      <c r="J11" s="31"/>
      <c r="K11" s="31"/>
      <c r="L11" s="44"/>
      <c r="S11" s="31"/>
      <c r="T11" s="31"/>
      <c r="U11" s="31"/>
      <c r="V11" s="31"/>
      <c r="W11" s="31"/>
      <c r="X11" s="31"/>
      <c r="Y11" s="31"/>
      <c r="Z11" s="31"/>
      <c r="AA11" s="31"/>
      <c r="AB11" s="31"/>
      <c r="AC11" s="31"/>
      <c r="AD11" s="31"/>
      <c r="AE11" s="31"/>
    </row>
    <row r="12" spans="1:46" s="2" customFormat="1" ht="11.25">
      <c r="A12" s="31"/>
      <c r="B12" s="32"/>
      <c r="C12" s="31"/>
      <c r="D12" s="31"/>
      <c r="E12" s="31"/>
      <c r="F12" s="31"/>
      <c r="G12" s="31"/>
      <c r="H12" s="31"/>
      <c r="I12" s="31"/>
      <c r="J12" s="31"/>
      <c r="K12" s="31"/>
      <c r="L12" s="44"/>
      <c r="S12" s="31"/>
      <c r="T12" s="31"/>
      <c r="U12" s="31"/>
      <c r="V12" s="31"/>
      <c r="W12" s="31"/>
      <c r="X12" s="31"/>
      <c r="Y12" s="31"/>
      <c r="Z12" s="31"/>
      <c r="AA12" s="31"/>
      <c r="AB12" s="31"/>
      <c r="AC12" s="31"/>
      <c r="AD12" s="31"/>
      <c r="AE12" s="31"/>
    </row>
    <row r="13" spans="1:46" s="2" customFormat="1" ht="12" customHeight="1">
      <c r="A13" s="31"/>
      <c r="B13" s="32"/>
      <c r="C13" s="31"/>
      <c r="D13" s="24" t="s">
        <v>17</v>
      </c>
      <c r="E13" s="31"/>
      <c r="F13" s="22" t="s">
        <v>1</v>
      </c>
      <c r="G13" s="31"/>
      <c r="H13" s="31"/>
      <c r="I13" s="24" t="s">
        <v>18</v>
      </c>
      <c r="J13" s="22" t="s">
        <v>1</v>
      </c>
      <c r="K13" s="31"/>
      <c r="L13" s="44"/>
      <c r="S13" s="31"/>
      <c r="T13" s="31"/>
      <c r="U13" s="31"/>
      <c r="V13" s="31"/>
      <c r="W13" s="31"/>
      <c r="X13" s="31"/>
      <c r="Y13" s="31"/>
      <c r="Z13" s="31"/>
      <c r="AA13" s="31"/>
      <c r="AB13" s="31"/>
      <c r="AC13" s="31"/>
      <c r="AD13" s="31"/>
      <c r="AE13" s="31"/>
    </row>
    <row r="14" spans="1:46" s="2" customFormat="1" ht="12" customHeight="1">
      <c r="A14" s="31"/>
      <c r="B14" s="32"/>
      <c r="C14" s="31"/>
      <c r="D14" s="24" t="s">
        <v>19</v>
      </c>
      <c r="E14" s="31"/>
      <c r="F14" s="22" t="s">
        <v>20</v>
      </c>
      <c r="G14" s="31"/>
      <c r="H14" s="31"/>
      <c r="I14" s="24" t="s">
        <v>21</v>
      </c>
      <c r="J14" s="57" t="str">
        <f>'Rekapitulácia stavby'!AN8</f>
        <v>7. 4. 2025</v>
      </c>
      <c r="K14" s="31"/>
      <c r="L14" s="44"/>
      <c r="S14" s="31"/>
      <c r="T14" s="31"/>
      <c r="U14" s="31"/>
      <c r="V14" s="31"/>
      <c r="W14" s="31"/>
      <c r="X14" s="31"/>
      <c r="Y14" s="31"/>
      <c r="Z14" s="31"/>
      <c r="AA14" s="31"/>
      <c r="AB14" s="31"/>
      <c r="AC14" s="31"/>
      <c r="AD14" s="31"/>
      <c r="AE14" s="31"/>
    </row>
    <row r="15" spans="1:46" s="2" customFormat="1" ht="10.9" customHeight="1">
      <c r="A15" s="31"/>
      <c r="B15" s="32"/>
      <c r="C15" s="31"/>
      <c r="D15" s="31"/>
      <c r="E15" s="31"/>
      <c r="F15" s="31"/>
      <c r="G15" s="31"/>
      <c r="H15" s="31"/>
      <c r="I15" s="31"/>
      <c r="J15" s="31"/>
      <c r="K15" s="31"/>
      <c r="L15" s="44"/>
      <c r="S15" s="31"/>
      <c r="T15" s="31"/>
      <c r="U15" s="31"/>
      <c r="V15" s="31"/>
      <c r="W15" s="31"/>
      <c r="X15" s="31"/>
      <c r="Y15" s="31"/>
      <c r="Z15" s="31"/>
      <c r="AA15" s="31"/>
      <c r="AB15" s="31"/>
      <c r="AC15" s="31"/>
      <c r="AD15" s="31"/>
      <c r="AE15" s="31"/>
    </row>
    <row r="16" spans="1:46" s="2" customFormat="1" ht="12" customHeight="1">
      <c r="A16" s="31"/>
      <c r="B16" s="32"/>
      <c r="C16" s="31"/>
      <c r="D16" s="24" t="s">
        <v>23</v>
      </c>
      <c r="E16" s="31"/>
      <c r="F16" s="31"/>
      <c r="G16" s="31"/>
      <c r="H16" s="31"/>
      <c r="I16" s="24" t="s">
        <v>24</v>
      </c>
      <c r="J16" s="22" t="s">
        <v>1</v>
      </c>
      <c r="K16" s="31"/>
      <c r="L16" s="44"/>
      <c r="S16" s="31"/>
      <c r="T16" s="31"/>
      <c r="U16" s="31"/>
      <c r="V16" s="31"/>
      <c r="W16" s="31"/>
      <c r="X16" s="31"/>
      <c r="Y16" s="31"/>
      <c r="Z16" s="31"/>
      <c r="AA16" s="31"/>
      <c r="AB16" s="31"/>
      <c r="AC16" s="31"/>
      <c r="AD16" s="31"/>
      <c r="AE16" s="31"/>
    </row>
    <row r="17" spans="1:31" s="2" customFormat="1" ht="18" customHeight="1">
      <c r="A17" s="31"/>
      <c r="B17" s="32"/>
      <c r="C17" s="31"/>
      <c r="D17" s="31"/>
      <c r="E17" s="22" t="s">
        <v>25</v>
      </c>
      <c r="F17" s="31"/>
      <c r="G17" s="31"/>
      <c r="H17" s="31"/>
      <c r="I17" s="24" t="s">
        <v>26</v>
      </c>
      <c r="J17" s="22" t="s">
        <v>1</v>
      </c>
      <c r="K17" s="31"/>
      <c r="L17" s="44"/>
      <c r="S17" s="31"/>
      <c r="T17" s="31"/>
      <c r="U17" s="31"/>
      <c r="V17" s="31"/>
      <c r="W17" s="31"/>
      <c r="X17" s="31"/>
      <c r="Y17" s="31"/>
      <c r="Z17" s="31"/>
      <c r="AA17" s="31"/>
      <c r="AB17" s="31"/>
      <c r="AC17" s="31"/>
      <c r="AD17" s="31"/>
      <c r="AE17" s="31"/>
    </row>
    <row r="18" spans="1:31" s="2" customFormat="1" ht="6.95" customHeight="1">
      <c r="A18" s="31"/>
      <c r="B18" s="32"/>
      <c r="C18" s="31"/>
      <c r="D18" s="31"/>
      <c r="E18" s="31"/>
      <c r="F18" s="31"/>
      <c r="G18" s="31"/>
      <c r="H18" s="31"/>
      <c r="I18" s="31"/>
      <c r="J18" s="31"/>
      <c r="K18" s="31"/>
      <c r="L18" s="44"/>
      <c r="S18" s="31"/>
      <c r="T18" s="31"/>
      <c r="U18" s="31"/>
      <c r="V18" s="31"/>
      <c r="W18" s="31"/>
      <c r="X18" s="31"/>
      <c r="Y18" s="31"/>
      <c r="Z18" s="31"/>
      <c r="AA18" s="31"/>
      <c r="AB18" s="31"/>
      <c r="AC18" s="31"/>
      <c r="AD18" s="31"/>
      <c r="AE18" s="31"/>
    </row>
    <row r="19" spans="1:31" s="2" customFormat="1" ht="12" customHeight="1">
      <c r="A19" s="31"/>
      <c r="B19" s="32"/>
      <c r="C19" s="31"/>
      <c r="D19" s="24" t="s">
        <v>27</v>
      </c>
      <c r="E19" s="31"/>
      <c r="F19" s="31"/>
      <c r="G19" s="31"/>
      <c r="H19" s="31"/>
      <c r="I19" s="24" t="s">
        <v>24</v>
      </c>
      <c r="J19" s="25" t="str">
        <f>'Rekapitulácia stavby'!AN13</f>
        <v>Vyplň údaj</v>
      </c>
      <c r="K19" s="31"/>
      <c r="L19" s="44"/>
      <c r="S19" s="31"/>
      <c r="T19" s="31"/>
      <c r="U19" s="31"/>
      <c r="V19" s="31"/>
      <c r="W19" s="31"/>
      <c r="X19" s="31"/>
      <c r="Y19" s="31"/>
      <c r="Z19" s="31"/>
      <c r="AA19" s="31"/>
      <c r="AB19" s="31"/>
      <c r="AC19" s="31"/>
      <c r="AD19" s="31"/>
      <c r="AE19" s="31"/>
    </row>
    <row r="20" spans="1:31" s="2" customFormat="1" ht="18" customHeight="1">
      <c r="A20" s="31"/>
      <c r="B20" s="32"/>
      <c r="C20" s="31"/>
      <c r="D20" s="31"/>
      <c r="E20" s="262" t="str">
        <f>'Rekapitulácia stavby'!E14</f>
        <v>Vyplň údaj</v>
      </c>
      <c r="F20" s="209"/>
      <c r="G20" s="209"/>
      <c r="H20" s="209"/>
      <c r="I20" s="24" t="s">
        <v>26</v>
      </c>
      <c r="J20" s="25" t="str">
        <f>'Rekapitulácia stavby'!AN14</f>
        <v>Vyplň údaj</v>
      </c>
      <c r="K20" s="31"/>
      <c r="L20" s="44"/>
      <c r="S20" s="31"/>
      <c r="T20" s="31"/>
      <c r="U20" s="31"/>
      <c r="V20" s="31"/>
      <c r="W20" s="31"/>
      <c r="X20" s="31"/>
      <c r="Y20" s="31"/>
      <c r="Z20" s="31"/>
      <c r="AA20" s="31"/>
      <c r="AB20" s="31"/>
      <c r="AC20" s="31"/>
      <c r="AD20" s="31"/>
      <c r="AE20" s="31"/>
    </row>
    <row r="21" spans="1:31" s="2" customFormat="1" ht="6.95" customHeight="1">
      <c r="A21" s="31"/>
      <c r="B21" s="32"/>
      <c r="C21" s="31"/>
      <c r="D21" s="31"/>
      <c r="E21" s="31"/>
      <c r="F21" s="31"/>
      <c r="G21" s="31"/>
      <c r="H21" s="31"/>
      <c r="I21" s="31"/>
      <c r="J21" s="31"/>
      <c r="K21" s="31"/>
      <c r="L21" s="44"/>
      <c r="S21" s="31"/>
      <c r="T21" s="31"/>
      <c r="U21" s="31"/>
      <c r="V21" s="31"/>
      <c r="W21" s="31"/>
      <c r="X21" s="31"/>
      <c r="Y21" s="31"/>
      <c r="Z21" s="31"/>
      <c r="AA21" s="31"/>
      <c r="AB21" s="31"/>
      <c r="AC21" s="31"/>
      <c r="AD21" s="31"/>
      <c r="AE21" s="31"/>
    </row>
    <row r="22" spans="1:31" s="2" customFormat="1" ht="12" customHeight="1">
      <c r="A22" s="31"/>
      <c r="B22" s="32"/>
      <c r="C22" s="31"/>
      <c r="D22" s="24" t="s">
        <v>29</v>
      </c>
      <c r="E22" s="31"/>
      <c r="F22" s="31"/>
      <c r="G22" s="31"/>
      <c r="H22" s="31"/>
      <c r="I22" s="24" t="s">
        <v>24</v>
      </c>
      <c r="J22" s="22" t="s">
        <v>1</v>
      </c>
      <c r="K22" s="31"/>
      <c r="L22" s="44"/>
      <c r="S22" s="31"/>
      <c r="T22" s="31"/>
      <c r="U22" s="31"/>
      <c r="V22" s="31"/>
      <c r="W22" s="31"/>
      <c r="X22" s="31"/>
      <c r="Y22" s="31"/>
      <c r="Z22" s="31"/>
      <c r="AA22" s="31"/>
      <c r="AB22" s="31"/>
      <c r="AC22" s="31"/>
      <c r="AD22" s="31"/>
      <c r="AE22" s="31"/>
    </row>
    <row r="23" spans="1:31" s="2" customFormat="1" ht="18" customHeight="1">
      <c r="A23" s="31"/>
      <c r="B23" s="32"/>
      <c r="C23" s="31"/>
      <c r="D23" s="31"/>
      <c r="E23" s="22" t="s">
        <v>30</v>
      </c>
      <c r="F23" s="31"/>
      <c r="G23" s="31"/>
      <c r="H23" s="31"/>
      <c r="I23" s="24" t="s">
        <v>26</v>
      </c>
      <c r="J23" s="22" t="s">
        <v>1</v>
      </c>
      <c r="K23" s="31"/>
      <c r="L23" s="44"/>
      <c r="S23" s="31"/>
      <c r="T23" s="31"/>
      <c r="U23" s="31"/>
      <c r="V23" s="31"/>
      <c r="W23" s="31"/>
      <c r="X23" s="31"/>
      <c r="Y23" s="31"/>
      <c r="Z23" s="31"/>
      <c r="AA23" s="31"/>
      <c r="AB23" s="31"/>
      <c r="AC23" s="31"/>
      <c r="AD23" s="31"/>
      <c r="AE23" s="31"/>
    </row>
    <row r="24" spans="1:31" s="2" customFormat="1" ht="6.95" customHeight="1">
      <c r="A24" s="31"/>
      <c r="B24" s="32"/>
      <c r="C24" s="31"/>
      <c r="D24" s="31"/>
      <c r="E24" s="31"/>
      <c r="F24" s="31"/>
      <c r="G24" s="31"/>
      <c r="H24" s="31"/>
      <c r="I24" s="31"/>
      <c r="J24" s="31"/>
      <c r="K24" s="31"/>
      <c r="L24" s="44"/>
      <c r="S24" s="31"/>
      <c r="T24" s="31"/>
      <c r="U24" s="31"/>
      <c r="V24" s="31"/>
      <c r="W24" s="31"/>
      <c r="X24" s="31"/>
      <c r="Y24" s="31"/>
      <c r="Z24" s="31"/>
      <c r="AA24" s="31"/>
      <c r="AB24" s="31"/>
      <c r="AC24" s="31"/>
      <c r="AD24" s="31"/>
      <c r="AE24" s="31"/>
    </row>
    <row r="25" spans="1:31" s="2" customFormat="1" ht="12" customHeight="1">
      <c r="A25" s="31"/>
      <c r="B25" s="32"/>
      <c r="C25" s="31"/>
      <c r="D25" s="24" t="s">
        <v>32</v>
      </c>
      <c r="E25" s="31"/>
      <c r="F25" s="31"/>
      <c r="G25" s="31"/>
      <c r="H25" s="31"/>
      <c r="I25" s="24" t="s">
        <v>24</v>
      </c>
      <c r="J25" s="22" t="str">
        <f>IF('Rekapitulácia stavby'!AN19="","",'Rekapitulácia stavby'!AN19)</f>
        <v/>
      </c>
      <c r="K25" s="31"/>
      <c r="L25" s="44"/>
      <c r="S25" s="31"/>
      <c r="T25" s="31"/>
      <c r="U25" s="31"/>
      <c r="V25" s="31"/>
      <c r="W25" s="31"/>
      <c r="X25" s="31"/>
      <c r="Y25" s="31"/>
      <c r="Z25" s="31"/>
      <c r="AA25" s="31"/>
      <c r="AB25" s="31"/>
      <c r="AC25" s="31"/>
      <c r="AD25" s="31"/>
      <c r="AE25" s="31"/>
    </row>
    <row r="26" spans="1:31" s="2" customFormat="1" ht="18" customHeight="1">
      <c r="A26" s="31"/>
      <c r="B26" s="32"/>
      <c r="C26" s="31"/>
      <c r="D26" s="31"/>
      <c r="E26" s="22" t="str">
        <f>IF('Rekapitulácia stavby'!E20="","",'Rekapitulácia stavby'!E20)</f>
        <v xml:space="preserve"> </v>
      </c>
      <c r="F26" s="31"/>
      <c r="G26" s="31"/>
      <c r="H26" s="31"/>
      <c r="I26" s="24" t="s">
        <v>26</v>
      </c>
      <c r="J26" s="22" t="str">
        <f>IF('Rekapitulácia stavby'!AN20="","",'Rekapitulácia stavby'!AN20)</f>
        <v/>
      </c>
      <c r="K26" s="31"/>
      <c r="L26" s="44"/>
      <c r="S26" s="31"/>
      <c r="T26" s="31"/>
      <c r="U26" s="31"/>
      <c r="V26" s="31"/>
      <c r="W26" s="31"/>
      <c r="X26" s="31"/>
      <c r="Y26" s="31"/>
      <c r="Z26" s="31"/>
      <c r="AA26" s="31"/>
      <c r="AB26" s="31"/>
      <c r="AC26" s="31"/>
      <c r="AD26" s="31"/>
      <c r="AE26" s="31"/>
    </row>
    <row r="27" spans="1:31" s="2" customFormat="1" ht="6.95" customHeight="1">
      <c r="A27" s="31"/>
      <c r="B27" s="32"/>
      <c r="C27" s="31"/>
      <c r="D27" s="31"/>
      <c r="E27" s="31"/>
      <c r="F27" s="31"/>
      <c r="G27" s="31"/>
      <c r="H27" s="31"/>
      <c r="I27" s="31"/>
      <c r="J27" s="31"/>
      <c r="K27" s="31"/>
      <c r="L27" s="44"/>
      <c r="S27" s="31"/>
      <c r="T27" s="31"/>
      <c r="U27" s="31"/>
      <c r="V27" s="31"/>
      <c r="W27" s="31"/>
      <c r="X27" s="31"/>
      <c r="Y27" s="31"/>
      <c r="Z27" s="31"/>
      <c r="AA27" s="31"/>
      <c r="AB27" s="31"/>
      <c r="AC27" s="31"/>
      <c r="AD27" s="31"/>
      <c r="AE27" s="31"/>
    </row>
    <row r="28" spans="1:31" s="2" customFormat="1" ht="12" customHeight="1">
      <c r="A28" s="31"/>
      <c r="B28" s="32"/>
      <c r="C28" s="31"/>
      <c r="D28" s="24" t="s">
        <v>34</v>
      </c>
      <c r="E28" s="31"/>
      <c r="F28" s="31"/>
      <c r="G28" s="31"/>
      <c r="H28" s="31"/>
      <c r="I28" s="31"/>
      <c r="J28" s="31"/>
      <c r="K28" s="31"/>
      <c r="L28" s="44"/>
      <c r="S28" s="31"/>
      <c r="T28" s="31"/>
      <c r="U28" s="31"/>
      <c r="V28" s="31"/>
      <c r="W28" s="31"/>
      <c r="X28" s="31"/>
      <c r="Y28" s="31"/>
      <c r="Z28" s="31"/>
      <c r="AA28" s="31"/>
      <c r="AB28" s="31"/>
      <c r="AC28" s="31"/>
      <c r="AD28" s="31"/>
      <c r="AE28" s="31"/>
    </row>
    <row r="29" spans="1:31" s="8" customFormat="1" ht="16.5" customHeight="1">
      <c r="A29" s="113"/>
      <c r="B29" s="114"/>
      <c r="C29" s="113"/>
      <c r="D29" s="113"/>
      <c r="E29" s="214" t="s">
        <v>1</v>
      </c>
      <c r="F29" s="214"/>
      <c r="G29" s="214"/>
      <c r="H29" s="214"/>
      <c r="I29" s="113"/>
      <c r="J29" s="113"/>
      <c r="K29" s="113"/>
      <c r="L29" s="115"/>
      <c r="S29" s="113"/>
      <c r="T29" s="113"/>
      <c r="U29" s="113"/>
      <c r="V29" s="113"/>
      <c r="W29" s="113"/>
      <c r="X29" s="113"/>
      <c r="Y29" s="113"/>
      <c r="Z29" s="113"/>
      <c r="AA29" s="113"/>
      <c r="AB29" s="113"/>
      <c r="AC29" s="113"/>
      <c r="AD29" s="113"/>
      <c r="AE29" s="113"/>
    </row>
    <row r="30" spans="1:31" s="2" customFormat="1" ht="6.95" customHeight="1">
      <c r="A30" s="31"/>
      <c r="B30" s="32"/>
      <c r="C30" s="31"/>
      <c r="D30" s="31"/>
      <c r="E30" s="31"/>
      <c r="F30" s="31"/>
      <c r="G30" s="31"/>
      <c r="H30" s="31"/>
      <c r="I30" s="31"/>
      <c r="J30" s="31"/>
      <c r="K30" s="31"/>
      <c r="L30" s="44"/>
      <c r="S30" s="31"/>
      <c r="T30" s="31"/>
      <c r="U30" s="31"/>
      <c r="V30" s="31"/>
      <c r="W30" s="31"/>
      <c r="X30" s="31"/>
      <c r="Y30" s="31"/>
      <c r="Z30" s="31"/>
      <c r="AA30" s="31"/>
      <c r="AB30" s="31"/>
      <c r="AC30" s="31"/>
      <c r="AD30" s="31"/>
      <c r="AE30" s="31"/>
    </row>
    <row r="31" spans="1:31" s="2" customFormat="1" ht="6.95" customHeight="1">
      <c r="A31" s="31"/>
      <c r="B31" s="32"/>
      <c r="C31" s="31"/>
      <c r="D31" s="68"/>
      <c r="E31" s="68"/>
      <c r="F31" s="68"/>
      <c r="G31" s="68"/>
      <c r="H31" s="68"/>
      <c r="I31" s="68"/>
      <c r="J31" s="68"/>
      <c r="K31" s="68"/>
      <c r="L31" s="44"/>
      <c r="S31" s="31"/>
      <c r="T31" s="31"/>
      <c r="U31" s="31"/>
      <c r="V31" s="31"/>
      <c r="W31" s="31"/>
      <c r="X31" s="31"/>
      <c r="Y31" s="31"/>
      <c r="Z31" s="31"/>
      <c r="AA31" s="31"/>
      <c r="AB31" s="31"/>
      <c r="AC31" s="31"/>
      <c r="AD31" s="31"/>
      <c r="AE31" s="31"/>
    </row>
    <row r="32" spans="1:31" s="2" customFormat="1" ht="14.45" customHeight="1">
      <c r="A32" s="31"/>
      <c r="B32" s="32"/>
      <c r="C32" s="31"/>
      <c r="D32" s="22" t="s">
        <v>190</v>
      </c>
      <c r="E32" s="31"/>
      <c r="F32" s="31"/>
      <c r="G32" s="31"/>
      <c r="H32" s="31"/>
      <c r="I32" s="31"/>
      <c r="J32" s="30">
        <f>J98</f>
        <v>0</v>
      </c>
      <c r="K32" s="31"/>
      <c r="L32" s="44"/>
      <c r="S32" s="31"/>
      <c r="T32" s="31"/>
      <c r="U32" s="31"/>
      <c r="V32" s="31"/>
      <c r="W32" s="31"/>
      <c r="X32" s="31"/>
      <c r="Y32" s="31"/>
      <c r="Z32" s="31"/>
      <c r="AA32" s="31"/>
      <c r="AB32" s="31"/>
      <c r="AC32" s="31"/>
      <c r="AD32" s="31"/>
      <c r="AE32" s="31"/>
    </row>
    <row r="33" spans="1:31" s="2" customFormat="1" ht="14.45" customHeight="1">
      <c r="A33" s="31"/>
      <c r="B33" s="32"/>
      <c r="C33" s="31"/>
      <c r="D33" s="29" t="s">
        <v>177</v>
      </c>
      <c r="E33" s="31"/>
      <c r="F33" s="31"/>
      <c r="G33" s="31"/>
      <c r="H33" s="31"/>
      <c r="I33" s="31"/>
      <c r="J33" s="30">
        <f>J113</f>
        <v>0</v>
      </c>
      <c r="K33" s="31"/>
      <c r="L33" s="44"/>
      <c r="S33" s="31"/>
      <c r="T33" s="31"/>
      <c r="U33" s="31"/>
      <c r="V33" s="31"/>
      <c r="W33" s="31"/>
      <c r="X33" s="31"/>
      <c r="Y33" s="31"/>
      <c r="Z33" s="31"/>
      <c r="AA33" s="31"/>
      <c r="AB33" s="31"/>
      <c r="AC33" s="31"/>
      <c r="AD33" s="31"/>
      <c r="AE33" s="31"/>
    </row>
    <row r="34" spans="1:31" s="2" customFormat="1" ht="25.35" customHeight="1">
      <c r="A34" s="31"/>
      <c r="B34" s="32"/>
      <c r="C34" s="31"/>
      <c r="D34" s="116" t="s">
        <v>37</v>
      </c>
      <c r="E34" s="31"/>
      <c r="F34" s="31"/>
      <c r="G34" s="31"/>
      <c r="H34" s="31"/>
      <c r="I34" s="31"/>
      <c r="J34" s="73">
        <f>ROUND(J32 + J33, 2)</f>
        <v>0</v>
      </c>
      <c r="K34" s="31"/>
      <c r="L34" s="44"/>
      <c r="S34" s="31"/>
      <c r="T34" s="31"/>
      <c r="U34" s="31"/>
      <c r="V34" s="31"/>
      <c r="W34" s="31"/>
      <c r="X34" s="31"/>
      <c r="Y34" s="31"/>
      <c r="Z34" s="31"/>
      <c r="AA34" s="31"/>
      <c r="AB34" s="31"/>
      <c r="AC34" s="31"/>
      <c r="AD34" s="31"/>
      <c r="AE34" s="31"/>
    </row>
    <row r="35" spans="1:31" s="2" customFormat="1" ht="6.95" customHeight="1">
      <c r="A35" s="31"/>
      <c r="B35" s="32"/>
      <c r="C35" s="31"/>
      <c r="D35" s="68"/>
      <c r="E35" s="68"/>
      <c r="F35" s="68"/>
      <c r="G35" s="68"/>
      <c r="H35" s="68"/>
      <c r="I35" s="68"/>
      <c r="J35" s="68"/>
      <c r="K35" s="68"/>
      <c r="L35" s="44"/>
      <c r="S35" s="31"/>
      <c r="T35" s="31"/>
      <c r="U35" s="31"/>
      <c r="V35" s="31"/>
      <c r="W35" s="31"/>
      <c r="X35" s="31"/>
      <c r="Y35" s="31"/>
      <c r="Z35" s="31"/>
      <c r="AA35" s="31"/>
      <c r="AB35" s="31"/>
      <c r="AC35" s="31"/>
      <c r="AD35" s="31"/>
      <c r="AE35" s="31"/>
    </row>
    <row r="36" spans="1:31" s="2" customFormat="1" ht="14.45" customHeight="1">
      <c r="A36" s="31"/>
      <c r="B36" s="32"/>
      <c r="C36" s="31"/>
      <c r="D36" s="31"/>
      <c r="E36" s="31"/>
      <c r="F36" s="35" t="s">
        <v>39</v>
      </c>
      <c r="G36" s="31"/>
      <c r="H36" s="31"/>
      <c r="I36" s="35" t="s">
        <v>38</v>
      </c>
      <c r="J36" s="35" t="s">
        <v>40</v>
      </c>
      <c r="K36" s="31"/>
      <c r="L36" s="44"/>
      <c r="S36" s="31"/>
      <c r="T36" s="31"/>
      <c r="U36" s="31"/>
      <c r="V36" s="31"/>
      <c r="W36" s="31"/>
      <c r="X36" s="31"/>
      <c r="Y36" s="31"/>
      <c r="Z36" s="31"/>
      <c r="AA36" s="31"/>
      <c r="AB36" s="31"/>
      <c r="AC36" s="31"/>
      <c r="AD36" s="31"/>
      <c r="AE36" s="31"/>
    </row>
    <row r="37" spans="1:31" s="2" customFormat="1" ht="14.45" customHeight="1">
      <c r="A37" s="31"/>
      <c r="B37" s="32"/>
      <c r="C37" s="31"/>
      <c r="D37" s="112" t="s">
        <v>41</v>
      </c>
      <c r="E37" s="37" t="s">
        <v>42</v>
      </c>
      <c r="F37" s="117">
        <f>ROUND((SUM(BE113:BE120) + SUM(BE142:BE274)),  2)</f>
        <v>0</v>
      </c>
      <c r="G37" s="118"/>
      <c r="H37" s="118"/>
      <c r="I37" s="119">
        <v>0.23</v>
      </c>
      <c r="J37" s="117">
        <f>ROUND(((SUM(BE113:BE120) + SUM(BE142:BE274))*I37),  2)</f>
        <v>0</v>
      </c>
      <c r="K37" s="31"/>
      <c r="L37" s="44"/>
      <c r="S37" s="31"/>
      <c r="T37" s="31"/>
      <c r="U37" s="31"/>
      <c r="V37" s="31"/>
      <c r="W37" s="31"/>
      <c r="X37" s="31"/>
      <c r="Y37" s="31"/>
      <c r="Z37" s="31"/>
      <c r="AA37" s="31"/>
      <c r="AB37" s="31"/>
      <c r="AC37" s="31"/>
      <c r="AD37" s="31"/>
      <c r="AE37" s="31"/>
    </row>
    <row r="38" spans="1:31" s="2" customFormat="1" ht="14.45" customHeight="1">
      <c r="A38" s="31"/>
      <c r="B38" s="32"/>
      <c r="C38" s="31"/>
      <c r="D38" s="31"/>
      <c r="E38" s="37" t="s">
        <v>43</v>
      </c>
      <c r="F38" s="117">
        <f>ROUND((SUM(BF113:BF120) + SUM(BF142:BF274)),  2)</f>
        <v>0</v>
      </c>
      <c r="G38" s="118"/>
      <c r="H38" s="118"/>
      <c r="I38" s="119">
        <v>0.23</v>
      </c>
      <c r="J38" s="117">
        <f>ROUND(((SUM(BF113:BF120) + SUM(BF142:BF274))*I38),  2)</f>
        <v>0</v>
      </c>
      <c r="K38" s="31"/>
      <c r="L38" s="44"/>
      <c r="S38" s="31"/>
      <c r="T38" s="31"/>
      <c r="U38" s="31"/>
      <c r="V38" s="31"/>
      <c r="W38" s="31"/>
      <c r="X38" s="31"/>
      <c r="Y38" s="31"/>
      <c r="Z38" s="31"/>
      <c r="AA38" s="31"/>
      <c r="AB38" s="31"/>
      <c r="AC38" s="31"/>
      <c r="AD38" s="31"/>
      <c r="AE38" s="31"/>
    </row>
    <row r="39" spans="1:31" s="2" customFormat="1" ht="14.45" hidden="1" customHeight="1">
      <c r="A39" s="31"/>
      <c r="B39" s="32"/>
      <c r="C39" s="31"/>
      <c r="D39" s="31"/>
      <c r="E39" s="24" t="s">
        <v>44</v>
      </c>
      <c r="F39" s="120">
        <f>ROUND((SUM(BG113:BG120) + SUM(BG142:BG274)),  2)</f>
        <v>0</v>
      </c>
      <c r="G39" s="31"/>
      <c r="H39" s="31"/>
      <c r="I39" s="121">
        <v>0.23</v>
      </c>
      <c r="J39" s="120">
        <f>0</f>
        <v>0</v>
      </c>
      <c r="K39" s="31"/>
      <c r="L39" s="44"/>
      <c r="S39" s="31"/>
      <c r="T39" s="31"/>
      <c r="U39" s="31"/>
      <c r="V39" s="31"/>
      <c r="W39" s="31"/>
      <c r="X39" s="31"/>
      <c r="Y39" s="31"/>
      <c r="Z39" s="31"/>
      <c r="AA39" s="31"/>
      <c r="AB39" s="31"/>
      <c r="AC39" s="31"/>
      <c r="AD39" s="31"/>
      <c r="AE39" s="31"/>
    </row>
    <row r="40" spans="1:31" s="2" customFormat="1" ht="14.45" hidden="1" customHeight="1">
      <c r="A40" s="31"/>
      <c r="B40" s="32"/>
      <c r="C40" s="31"/>
      <c r="D40" s="31"/>
      <c r="E40" s="24" t="s">
        <v>45</v>
      </c>
      <c r="F40" s="120">
        <f>ROUND((SUM(BH113:BH120) + SUM(BH142:BH274)),  2)</f>
        <v>0</v>
      </c>
      <c r="G40" s="31"/>
      <c r="H40" s="31"/>
      <c r="I40" s="121">
        <v>0.23</v>
      </c>
      <c r="J40" s="120">
        <f>0</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37" t="s">
        <v>46</v>
      </c>
      <c r="F41" s="117">
        <f>ROUND((SUM(BI113:BI120) + SUM(BI142:BI274)),  2)</f>
        <v>0</v>
      </c>
      <c r="G41" s="118"/>
      <c r="H41" s="118"/>
      <c r="I41" s="119">
        <v>0</v>
      </c>
      <c r="J41" s="117">
        <f>0</f>
        <v>0</v>
      </c>
      <c r="K41" s="31"/>
      <c r="L41" s="44"/>
      <c r="S41" s="31"/>
      <c r="T41" s="31"/>
      <c r="U41" s="31"/>
      <c r="V41" s="31"/>
      <c r="W41" s="31"/>
      <c r="X41" s="31"/>
      <c r="Y41" s="31"/>
      <c r="Z41" s="31"/>
      <c r="AA41" s="31"/>
      <c r="AB41" s="31"/>
      <c r="AC41" s="31"/>
      <c r="AD41" s="31"/>
      <c r="AE41" s="31"/>
    </row>
    <row r="42" spans="1:31" s="2" customFormat="1" ht="6.95" customHeight="1">
      <c r="A42" s="31"/>
      <c r="B42" s="32"/>
      <c r="C42" s="31"/>
      <c r="D42" s="31"/>
      <c r="E42" s="31"/>
      <c r="F42" s="31"/>
      <c r="G42" s="31"/>
      <c r="H42" s="31"/>
      <c r="I42" s="31"/>
      <c r="J42" s="31"/>
      <c r="K42" s="31"/>
      <c r="L42" s="44"/>
      <c r="S42" s="31"/>
      <c r="T42" s="31"/>
      <c r="U42" s="31"/>
      <c r="V42" s="31"/>
      <c r="W42" s="31"/>
      <c r="X42" s="31"/>
      <c r="Y42" s="31"/>
      <c r="Z42" s="31"/>
      <c r="AA42" s="31"/>
      <c r="AB42" s="31"/>
      <c r="AC42" s="31"/>
      <c r="AD42" s="31"/>
      <c r="AE42" s="31"/>
    </row>
    <row r="43" spans="1:31" s="2" customFormat="1" ht="25.35" customHeight="1">
      <c r="A43" s="31"/>
      <c r="B43" s="32"/>
      <c r="C43" s="109"/>
      <c r="D43" s="122" t="s">
        <v>47</v>
      </c>
      <c r="E43" s="62"/>
      <c r="F43" s="62"/>
      <c r="G43" s="123" t="s">
        <v>48</v>
      </c>
      <c r="H43" s="124" t="s">
        <v>49</v>
      </c>
      <c r="I43" s="62"/>
      <c r="J43" s="125">
        <f>SUM(J34:J41)</f>
        <v>0</v>
      </c>
      <c r="K43" s="126"/>
      <c r="L43" s="44"/>
      <c r="S43" s="31"/>
      <c r="T43" s="31"/>
      <c r="U43" s="31"/>
      <c r="V43" s="31"/>
      <c r="W43" s="31"/>
      <c r="X43" s="31"/>
      <c r="Y43" s="31"/>
      <c r="Z43" s="31"/>
      <c r="AA43" s="31"/>
      <c r="AB43" s="31"/>
      <c r="AC43" s="31"/>
      <c r="AD43" s="31"/>
      <c r="AE43" s="31"/>
    </row>
    <row r="44" spans="1:31" s="2" customFormat="1" ht="14.4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2" customFormat="1" ht="16.5" customHeight="1">
      <c r="A87" s="31"/>
      <c r="B87" s="32"/>
      <c r="C87" s="31"/>
      <c r="D87" s="31"/>
      <c r="E87" s="258" t="s">
        <v>2354</v>
      </c>
      <c r="F87" s="261"/>
      <c r="G87" s="261"/>
      <c r="H87" s="261"/>
      <c r="I87" s="31"/>
      <c r="J87" s="31"/>
      <c r="K87" s="31"/>
      <c r="L87" s="44"/>
      <c r="S87" s="31"/>
      <c r="T87" s="31"/>
      <c r="U87" s="31"/>
      <c r="V87" s="31"/>
      <c r="W87" s="31"/>
      <c r="X87" s="31"/>
      <c r="Y87" s="31"/>
      <c r="Z87" s="31"/>
      <c r="AA87" s="31"/>
      <c r="AB87" s="31"/>
      <c r="AC87" s="31"/>
      <c r="AD87" s="31"/>
      <c r="AE87" s="31"/>
    </row>
    <row r="88" spans="1:31" s="2" customFormat="1" ht="12" customHeight="1">
      <c r="A88" s="31"/>
      <c r="B88" s="32"/>
      <c r="C88" s="24" t="s">
        <v>186</v>
      </c>
      <c r="D88" s="31"/>
      <c r="E88" s="31"/>
      <c r="F88" s="31"/>
      <c r="G88" s="31"/>
      <c r="H88" s="31"/>
      <c r="I88" s="31"/>
      <c r="J88" s="31"/>
      <c r="K88" s="31"/>
      <c r="L88" s="44"/>
      <c r="S88" s="31"/>
      <c r="T88" s="31"/>
      <c r="U88" s="31"/>
      <c r="V88" s="31"/>
      <c r="W88" s="31"/>
      <c r="X88" s="31"/>
      <c r="Y88" s="31"/>
      <c r="Z88" s="31"/>
      <c r="AA88" s="31"/>
      <c r="AB88" s="31"/>
      <c r="AC88" s="31"/>
      <c r="AD88" s="31"/>
      <c r="AE88" s="31"/>
    </row>
    <row r="89" spans="1:31" s="2" customFormat="1" ht="16.5" customHeight="1">
      <c r="A89" s="31"/>
      <c r="B89" s="32"/>
      <c r="C89" s="31"/>
      <c r="D89" s="31"/>
      <c r="E89" s="239" t="str">
        <f>E11</f>
        <v>SO 01 - Kanalizačná sieť</v>
      </c>
      <c r="F89" s="261"/>
      <c r="G89" s="261"/>
      <c r="H89" s="261"/>
      <c r="I89" s="31"/>
      <c r="J89" s="31"/>
      <c r="K89" s="31"/>
      <c r="L89" s="44"/>
      <c r="S89" s="31"/>
      <c r="T89" s="31"/>
      <c r="U89" s="31"/>
      <c r="V89" s="31"/>
      <c r="W89" s="31"/>
      <c r="X89" s="31"/>
      <c r="Y89" s="31"/>
      <c r="Z89" s="31"/>
      <c r="AA89" s="31"/>
      <c r="AB89" s="31"/>
      <c r="AC89" s="31"/>
      <c r="AD89" s="31"/>
      <c r="AE89" s="31"/>
    </row>
    <row r="90" spans="1:31" s="2" customFormat="1" ht="6.95" customHeight="1">
      <c r="A90" s="31"/>
      <c r="B90" s="32"/>
      <c r="C90" s="31"/>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2" customHeight="1">
      <c r="A91" s="31"/>
      <c r="B91" s="32"/>
      <c r="C91" s="24" t="s">
        <v>19</v>
      </c>
      <c r="D91" s="31"/>
      <c r="E91" s="31"/>
      <c r="F91" s="22" t="str">
        <f>F14</f>
        <v>Nacina Ves</v>
      </c>
      <c r="G91" s="31"/>
      <c r="H91" s="31"/>
      <c r="I91" s="24" t="s">
        <v>21</v>
      </c>
      <c r="J91" s="57" t="str">
        <f>IF(J14="","",J14)</f>
        <v>7. 4. 2025</v>
      </c>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5.2" customHeight="1">
      <c r="A93" s="31"/>
      <c r="B93" s="32"/>
      <c r="C93" s="24" t="s">
        <v>23</v>
      </c>
      <c r="D93" s="31"/>
      <c r="E93" s="31"/>
      <c r="F93" s="22" t="str">
        <f>E17</f>
        <v>Obec Nacina Ves</v>
      </c>
      <c r="G93" s="31"/>
      <c r="H93" s="31"/>
      <c r="I93" s="24" t="s">
        <v>29</v>
      </c>
      <c r="J93" s="27" t="str">
        <f>E23</f>
        <v>Ing. Štefan Čižmár</v>
      </c>
      <c r="K93" s="31"/>
      <c r="L93" s="44"/>
      <c r="S93" s="31"/>
      <c r="T93" s="31"/>
      <c r="U93" s="31"/>
      <c r="V93" s="31"/>
      <c r="W93" s="31"/>
      <c r="X93" s="31"/>
      <c r="Y93" s="31"/>
      <c r="Z93" s="31"/>
      <c r="AA93" s="31"/>
      <c r="AB93" s="31"/>
      <c r="AC93" s="31"/>
      <c r="AD93" s="31"/>
      <c r="AE93" s="31"/>
    </row>
    <row r="94" spans="1:31" s="2" customFormat="1" ht="15.2" customHeight="1">
      <c r="A94" s="31"/>
      <c r="B94" s="32"/>
      <c r="C94" s="24" t="s">
        <v>27</v>
      </c>
      <c r="D94" s="31"/>
      <c r="E94" s="31"/>
      <c r="F94" s="22" t="str">
        <f>IF(E20="","",E20)</f>
        <v>Vyplň údaj</v>
      </c>
      <c r="G94" s="31"/>
      <c r="H94" s="31"/>
      <c r="I94" s="24" t="s">
        <v>32</v>
      </c>
      <c r="J94" s="27" t="str">
        <f>E26</f>
        <v xml:space="preserve"> </v>
      </c>
      <c r="K94" s="31"/>
      <c r="L94" s="44"/>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4"/>
      <c r="S95" s="31"/>
      <c r="T95" s="31"/>
      <c r="U95" s="31"/>
      <c r="V95" s="31"/>
      <c r="W95" s="31"/>
      <c r="X95" s="31"/>
      <c r="Y95" s="31"/>
      <c r="Z95" s="31"/>
      <c r="AA95" s="31"/>
      <c r="AB95" s="31"/>
      <c r="AC95" s="31"/>
      <c r="AD95" s="31"/>
      <c r="AE95" s="31"/>
    </row>
    <row r="96" spans="1:31" s="2" customFormat="1" ht="29.25" customHeight="1">
      <c r="A96" s="31"/>
      <c r="B96" s="32"/>
      <c r="C96" s="129" t="s">
        <v>192</v>
      </c>
      <c r="D96" s="109"/>
      <c r="E96" s="109"/>
      <c r="F96" s="109"/>
      <c r="G96" s="109"/>
      <c r="H96" s="109"/>
      <c r="I96" s="109"/>
      <c r="J96" s="130" t="s">
        <v>193</v>
      </c>
      <c r="K96" s="109"/>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2.9" customHeight="1">
      <c r="A98" s="31"/>
      <c r="B98" s="32"/>
      <c r="C98" s="131" t="s">
        <v>194</v>
      </c>
      <c r="D98" s="31"/>
      <c r="E98" s="31"/>
      <c r="F98" s="31"/>
      <c r="G98" s="31"/>
      <c r="H98" s="31"/>
      <c r="I98" s="31"/>
      <c r="J98" s="73">
        <f>J142</f>
        <v>0</v>
      </c>
      <c r="K98" s="31"/>
      <c r="L98" s="44"/>
      <c r="S98" s="31"/>
      <c r="T98" s="31"/>
      <c r="U98" s="31"/>
      <c r="V98" s="31"/>
      <c r="W98" s="31"/>
      <c r="X98" s="31"/>
      <c r="Y98" s="31"/>
      <c r="Z98" s="31"/>
      <c r="AA98" s="31"/>
      <c r="AB98" s="31"/>
      <c r="AC98" s="31"/>
      <c r="AD98" s="31"/>
      <c r="AE98" s="31"/>
      <c r="AU98" s="14" t="s">
        <v>195</v>
      </c>
    </row>
    <row r="99" spans="1:47" s="9" customFormat="1" ht="24.95" customHeight="1">
      <c r="B99" s="132"/>
      <c r="D99" s="133" t="s">
        <v>196</v>
      </c>
      <c r="E99" s="134"/>
      <c r="F99" s="134"/>
      <c r="G99" s="134"/>
      <c r="H99" s="134"/>
      <c r="I99" s="134"/>
      <c r="J99" s="135">
        <f>J143</f>
        <v>0</v>
      </c>
      <c r="L99" s="132"/>
    </row>
    <row r="100" spans="1:47" s="10" customFormat="1" ht="19.899999999999999" customHeight="1">
      <c r="B100" s="136"/>
      <c r="D100" s="137" t="s">
        <v>197</v>
      </c>
      <c r="E100" s="138"/>
      <c r="F100" s="138"/>
      <c r="G100" s="138"/>
      <c r="H100" s="138"/>
      <c r="I100" s="138"/>
      <c r="J100" s="139">
        <f>J144</f>
        <v>0</v>
      </c>
      <c r="L100" s="136"/>
    </row>
    <row r="101" spans="1:47" s="10" customFormat="1" ht="19.899999999999999" customHeight="1">
      <c r="B101" s="136"/>
      <c r="D101" s="137" t="s">
        <v>198</v>
      </c>
      <c r="E101" s="138"/>
      <c r="F101" s="138"/>
      <c r="G101" s="138"/>
      <c r="H101" s="138"/>
      <c r="I101" s="138"/>
      <c r="J101" s="139">
        <f>J195</f>
        <v>0</v>
      </c>
      <c r="L101" s="136"/>
    </row>
    <row r="102" spans="1:47" s="10" customFormat="1" ht="19.899999999999999" customHeight="1">
      <c r="B102" s="136"/>
      <c r="D102" s="137" t="s">
        <v>199</v>
      </c>
      <c r="E102" s="138"/>
      <c r="F102" s="138"/>
      <c r="G102" s="138"/>
      <c r="H102" s="138"/>
      <c r="I102" s="138"/>
      <c r="J102" s="139">
        <f>J200</f>
        <v>0</v>
      </c>
      <c r="L102" s="136"/>
    </row>
    <row r="103" spans="1:47" s="10" customFormat="1" ht="19.899999999999999" customHeight="1">
      <c r="B103" s="136"/>
      <c r="D103" s="137" t="s">
        <v>200</v>
      </c>
      <c r="E103" s="138"/>
      <c r="F103" s="138"/>
      <c r="G103" s="138"/>
      <c r="H103" s="138"/>
      <c r="I103" s="138"/>
      <c r="J103" s="139">
        <f>J206</f>
        <v>0</v>
      </c>
      <c r="L103" s="136"/>
    </row>
    <row r="104" spans="1:47" s="10" customFormat="1" ht="19.899999999999999" customHeight="1">
      <c r="B104" s="136"/>
      <c r="D104" s="137" t="s">
        <v>202</v>
      </c>
      <c r="E104" s="138"/>
      <c r="F104" s="138"/>
      <c r="G104" s="138"/>
      <c r="H104" s="138"/>
      <c r="I104" s="138"/>
      <c r="J104" s="139">
        <f>J213</f>
        <v>0</v>
      </c>
      <c r="L104" s="136"/>
    </row>
    <row r="105" spans="1:47" s="10" customFormat="1" ht="19.899999999999999" customHeight="1">
      <c r="B105" s="136"/>
      <c r="D105" s="137" t="s">
        <v>203</v>
      </c>
      <c r="E105" s="138"/>
      <c r="F105" s="138"/>
      <c r="G105" s="138"/>
      <c r="H105" s="138"/>
      <c r="I105" s="138"/>
      <c r="J105" s="139">
        <f>J250</f>
        <v>0</v>
      </c>
      <c r="L105" s="136"/>
    </row>
    <row r="106" spans="1:47" s="10" customFormat="1" ht="19.899999999999999" customHeight="1">
      <c r="B106" s="136"/>
      <c r="D106" s="137" t="s">
        <v>204</v>
      </c>
      <c r="E106" s="138"/>
      <c r="F106" s="138"/>
      <c r="G106" s="138"/>
      <c r="H106" s="138"/>
      <c r="I106" s="138"/>
      <c r="J106" s="139">
        <f>J259</f>
        <v>0</v>
      </c>
      <c r="L106" s="136"/>
    </row>
    <row r="107" spans="1:47" s="9" customFormat="1" ht="24.95" customHeight="1">
      <c r="B107" s="132"/>
      <c r="D107" s="133" t="s">
        <v>205</v>
      </c>
      <c r="E107" s="134"/>
      <c r="F107" s="134"/>
      <c r="G107" s="134"/>
      <c r="H107" s="134"/>
      <c r="I107" s="134"/>
      <c r="J107" s="135">
        <f>J261</f>
        <v>0</v>
      </c>
      <c r="L107" s="132"/>
    </row>
    <row r="108" spans="1:47" s="10" customFormat="1" ht="19.899999999999999" customHeight="1">
      <c r="B108" s="136"/>
      <c r="D108" s="137" t="s">
        <v>896</v>
      </c>
      <c r="E108" s="138"/>
      <c r="F108" s="138"/>
      <c r="G108" s="138"/>
      <c r="H108" s="138"/>
      <c r="I108" s="138"/>
      <c r="J108" s="139">
        <f>J262</f>
        <v>0</v>
      </c>
      <c r="L108" s="136"/>
    </row>
    <row r="109" spans="1:47" s="9" customFormat="1" ht="24.95" customHeight="1">
      <c r="B109" s="132"/>
      <c r="D109" s="133" t="s">
        <v>207</v>
      </c>
      <c r="E109" s="134"/>
      <c r="F109" s="134"/>
      <c r="G109" s="134"/>
      <c r="H109" s="134"/>
      <c r="I109" s="134"/>
      <c r="J109" s="135">
        <f>J265</f>
        <v>0</v>
      </c>
      <c r="L109" s="132"/>
    </row>
    <row r="110" spans="1:47" s="10" customFormat="1" ht="19.899999999999999" customHeight="1">
      <c r="B110" s="136"/>
      <c r="D110" s="137" t="s">
        <v>208</v>
      </c>
      <c r="E110" s="138"/>
      <c r="F110" s="138"/>
      <c r="G110" s="138"/>
      <c r="H110" s="138"/>
      <c r="I110" s="138"/>
      <c r="J110" s="139">
        <f>J266</f>
        <v>0</v>
      </c>
      <c r="L110" s="136"/>
    </row>
    <row r="111" spans="1:47" s="2" customFormat="1" ht="21.75" customHeight="1">
      <c r="A111" s="31"/>
      <c r="B111" s="32"/>
      <c r="C111" s="31"/>
      <c r="D111" s="31"/>
      <c r="E111" s="31"/>
      <c r="F111" s="31"/>
      <c r="G111" s="31"/>
      <c r="H111" s="31"/>
      <c r="I111" s="31"/>
      <c r="J111" s="31"/>
      <c r="K111" s="31"/>
      <c r="L111" s="44"/>
      <c r="S111" s="31"/>
      <c r="T111" s="31"/>
      <c r="U111" s="31"/>
      <c r="V111" s="31"/>
      <c r="W111" s="31"/>
      <c r="X111" s="31"/>
      <c r="Y111" s="31"/>
      <c r="Z111" s="31"/>
      <c r="AA111" s="31"/>
      <c r="AB111" s="31"/>
      <c r="AC111" s="31"/>
      <c r="AD111" s="31"/>
      <c r="AE111" s="31"/>
    </row>
    <row r="112" spans="1:47" s="2" customFormat="1" ht="6.95" customHeight="1">
      <c r="A112" s="31"/>
      <c r="B112" s="32"/>
      <c r="C112" s="31"/>
      <c r="D112" s="31"/>
      <c r="E112" s="31"/>
      <c r="F112" s="31"/>
      <c r="G112" s="31"/>
      <c r="H112" s="31"/>
      <c r="I112" s="31"/>
      <c r="J112" s="31"/>
      <c r="K112" s="31"/>
      <c r="L112" s="44"/>
      <c r="S112" s="31"/>
      <c r="T112" s="31"/>
      <c r="U112" s="31"/>
      <c r="V112" s="31"/>
      <c r="W112" s="31"/>
      <c r="X112" s="31"/>
      <c r="Y112" s="31"/>
      <c r="Z112" s="31"/>
      <c r="AA112" s="31"/>
      <c r="AB112" s="31"/>
      <c r="AC112" s="31"/>
      <c r="AD112" s="31"/>
      <c r="AE112" s="31"/>
    </row>
    <row r="113" spans="1:65" s="2" customFormat="1" ht="29.25" customHeight="1">
      <c r="A113" s="31"/>
      <c r="B113" s="32"/>
      <c r="C113" s="131" t="s">
        <v>209</v>
      </c>
      <c r="D113" s="31"/>
      <c r="E113" s="31"/>
      <c r="F113" s="31"/>
      <c r="G113" s="31"/>
      <c r="H113" s="31"/>
      <c r="I113" s="31"/>
      <c r="J113" s="140">
        <f>ROUND(J114 + J115 + J116 + J117 + J118 + J119,2)</f>
        <v>0</v>
      </c>
      <c r="K113" s="31"/>
      <c r="L113" s="44"/>
      <c r="N113" s="141" t="s">
        <v>41</v>
      </c>
      <c r="S113" s="31"/>
      <c r="T113" s="31"/>
      <c r="U113" s="31"/>
      <c r="V113" s="31"/>
      <c r="W113" s="31"/>
      <c r="X113" s="31"/>
      <c r="Y113" s="31"/>
      <c r="Z113" s="31"/>
      <c r="AA113" s="31"/>
      <c r="AB113" s="31"/>
      <c r="AC113" s="31"/>
      <c r="AD113" s="31"/>
      <c r="AE113" s="31"/>
    </row>
    <row r="114" spans="1:65" s="2" customFormat="1" ht="18" customHeight="1">
      <c r="A114" s="31"/>
      <c r="B114" s="142"/>
      <c r="C114" s="143"/>
      <c r="D114" s="257" t="s">
        <v>210</v>
      </c>
      <c r="E114" s="263"/>
      <c r="F114" s="263"/>
      <c r="G114" s="143"/>
      <c r="H114" s="143"/>
      <c r="I114" s="143"/>
      <c r="J114" s="101">
        <v>0</v>
      </c>
      <c r="K114" s="143"/>
      <c r="L114" s="145"/>
      <c r="M114" s="146"/>
      <c r="N114" s="147" t="s">
        <v>43</v>
      </c>
      <c r="O114" s="146"/>
      <c r="P114" s="146"/>
      <c r="Q114" s="146"/>
      <c r="R114" s="146"/>
      <c r="S114" s="143"/>
      <c r="T114" s="143"/>
      <c r="U114" s="143"/>
      <c r="V114" s="143"/>
      <c r="W114" s="143"/>
      <c r="X114" s="143"/>
      <c r="Y114" s="143"/>
      <c r="Z114" s="143"/>
      <c r="AA114" s="143"/>
      <c r="AB114" s="143"/>
      <c r="AC114" s="143"/>
      <c r="AD114" s="143"/>
      <c r="AE114" s="143"/>
      <c r="AF114" s="146"/>
      <c r="AG114" s="146"/>
      <c r="AH114" s="146"/>
      <c r="AI114" s="146"/>
      <c r="AJ114" s="146"/>
      <c r="AK114" s="146"/>
      <c r="AL114" s="146"/>
      <c r="AM114" s="146"/>
      <c r="AN114" s="146"/>
      <c r="AO114" s="146"/>
      <c r="AP114" s="146"/>
      <c r="AQ114" s="146"/>
      <c r="AR114" s="146"/>
      <c r="AS114" s="146"/>
      <c r="AT114" s="146"/>
      <c r="AU114" s="146"/>
      <c r="AV114" s="146"/>
      <c r="AW114" s="146"/>
      <c r="AX114" s="146"/>
      <c r="AY114" s="148" t="s">
        <v>211</v>
      </c>
      <c r="AZ114" s="146"/>
      <c r="BA114" s="146"/>
      <c r="BB114" s="146"/>
      <c r="BC114" s="146"/>
      <c r="BD114" s="146"/>
      <c r="BE114" s="149">
        <f t="shared" ref="BE114:BE119" si="0">IF(N114="základná",J114,0)</f>
        <v>0</v>
      </c>
      <c r="BF114" s="149">
        <f t="shared" ref="BF114:BF119" si="1">IF(N114="znížená",J114,0)</f>
        <v>0</v>
      </c>
      <c r="BG114" s="149">
        <f t="shared" ref="BG114:BG119" si="2">IF(N114="zákl. prenesená",J114,0)</f>
        <v>0</v>
      </c>
      <c r="BH114" s="149">
        <f t="shared" ref="BH114:BH119" si="3">IF(N114="zníž. prenesená",J114,0)</f>
        <v>0</v>
      </c>
      <c r="BI114" s="149">
        <f t="shared" ref="BI114:BI119" si="4">IF(N114="nulová",J114,0)</f>
        <v>0</v>
      </c>
      <c r="BJ114" s="148" t="s">
        <v>88</v>
      </c>
      <c r="BK114" s="146"/>
      <c r="BL114" s="146"/>
      <c r="BM114" s="146"/>
    </row>
    <row r="115" spans="1:65" s="2" customFormat="1" ht="18" customHeight="1">
      <c r="A115" s="31"/>
      <c r="B115" s="142"/>
      <c r="C115" s="143"/>
      <c r="D115" s="257" t="s">
        <v>212</v>
      </c>
      <c r="E115" s="263"/>
      <c r="F115" s="263"/>
      <c r="G115" s="143"/>
      <c r="H115" s="143"/>
      <c r="I115" s="143"/>
      <c r="J115" s="101">
        <v>0</v>
      </c>
      <c r="K115" s="143"/>
      <c r="L115" s="145"/>
      <c r="M115" s="146"/>
      <c r="N115" s="147" t="s">
        <v>43</v>
      </c>
      <c r="O115" s="146"/>
      <c r="P115" s="146"/>
      <c r="Q115" s="146"/>
      <c r="R115" s="146"/>
      <c r="S115" s="143"/>
      <c r="T115" s="143"/>
      <c r="U115" s="143"/>
      <c r="V115" s="143"/>
      <c r="W115" s="143"/>
      <c r="X115" s="143"/>
      <c r="Y115" s="143"/>
      <c r="Z115" s="143"/>
      <c r="AA115" s="143"/>
      <c r="AB115" s="143"/>
      <c r="AC115" s="143"/>
      <c r="AD115" s="143"/>
      <c r="AE115" s="143"/>
      <c r="AF115" s="146"/>
      <c r="AG115" s="146"/>
      <c r="AH115" s="146"/>
      <c r="AI115" s="146"/>
      <c r="AJ115" s="146"/>
      <c r="AK115" s="146"/>
      <c r="AL115" s="146"/>
      <c r="AM115" s="146"/>
      <c r="AN115" s="146"/>
      <c r="AO115" s="146"/>
      <c r="AP115" s="146"/>
      <c r="AQ115" s="146"/>
      <c r="AR115" s="146"/>
      <c r="AS115" s="146"/>
      <c r="AT115" s="146"/>
      <c r="AU115" s="146"/>
      <c r="AV115" s="146"/>
      <c r="AW115" s="146"/>
      <c r="AX115" s="146"/>
      <c r="AY115" s="148" t="s">
        <v>211</v>
      </c>
      <c r="AZ115" s="146"/>
      <c r="BA115" s="146"/>
      <c r="BB115" s="146"/>
      <c r="BC115" s="146"/>
      <c r="BD115" s="146"/>
      <c r="BE115" s="149">
        <f t="shared" si="0"/>
        <v>0</v>
      </c>
      <c r="BF115" s="149">
        <f t="shared" si="1"/>
        <v>0</v>
      </c>
      <c r="BG115" s="149">
        <f t="shared" si="2"/>
        <v>0</v>
      </c>
      <c r="BH115" s="149">
        <f t="shared" si="3"/>
        <v>0</v>
      </c>
      <c r="BI115" s="149">
        <f t="shared" si="4"/>
        <v>0</v>
      </c>
      <c r="BJ115" s="148" t="s">
        <v>88</v>
      </c>
      <c r="BK115" s="146"/>
      <c r="BL115" s="146"/>
      <c r="BM115" s="146"/>
    </row>
    <row r="116" spans="1:65" s="2" customFormat="1" ht="18" customHeight="1">
      <c r="A116" s="31"/>
      <c r="B116" s="142"/>
      <c r="C116" s="143"/>
      <c r="D116" s="257" t="s">
        <v>213</v>
      </c>
      <c r="E116" s="263"/>
      <c r="F116" s="263"/>
      <c r="G116" s="143"/>
      <c r="H116" s="143"/>
      <c r="I116" s="143"/>
      <c r="J116" s="101">
        <v>0</v>
      </c>
      <c r="K116" s="143"/>
      <c r="L116" s="145"/>
      <c r="M116" s="146"/>
      <c r="N116" s="147" t="s">
        <v>43</v>
      </c>
      <c r="O116" s="146"/>
      <c r="P116" s="146"/>
      <c r="Q116" s="146"/>
      <c r="R116" s="146"/>
      <c r="S116" s="143"/>
      <c r="T116" s="143"/>
      <c r="U116" s="143"/>
      <c r="V116" s="143"/>
      <c r="W116" s="143"/>
      <c r="X116" s="143"/>
      <c r="Y116" s="143"/>
      <c r="Z116" s="143"/>
      <c r="AA116" s="143"/>
      <c r="AB116" s="143"/>
      <c r="AC116" s="143"/>
      <c r="AD116" s="143"/>
      <c r="AE116" s="143"/>
      <c r="AF116" s="146"/>
      <c r="AG116" s="146"/>
      <c r="AH116" s="146"/>
      <c r="AI116" s="146"/>
      <c r="AJ116" s="146"/>
      <c r="AK116" s="146"/>
      <c r="AL116" s="146"/>
      <c r="AM116" s="146"/>
      <c r="AN116" s="146"/>
      <c r="AO116" s="146"/>
      <c r="AP116" s="146"/>
      <c r="AQ116" s="146"/>
      <c r="AR116" s="146"/>
      <c r="AS116" s="146"/>
      <c r="AT116" s="146"/>
      <c r="AU116" s="146"/>
      <c r="AV116" s="146"/>
      <c r="AW116" s="146"/>
      <c r="AX116" s="146"/>
      <c r="AY116" s="148" t="s">
        <v>211</v>
      </c>
      <c r="AZ116" s="146"/>
      <c r="BA116" s="146"/>
      <c r="BB116" s="146"/>
      <c r="BC116" s="146"/>
      <c r="BD116" s="146"/>
      <c r="BE116" s="149">
        <f t="shared" si="0"/>
        <v>0</v>
      </c>
      <c r="BF116" s="149">
        <f t="shared" si="1"/>
        <v>0</v>
      </c>
      <c r="BG116" s="149">
        <f t="shared" si="2"/>
        <v>0</v>
      </c>
      <c r="BH116" s="149">
        <f t="shared" si="3"/>
        <v>0</v>
      </c>
      <c r="BI116" s="149">
        <f t="shared" si="4"/>
        <v>0</v>
      </c>
      <c r="BJ116" s="148" t="s">
        <v>88</v>
      </c>
      <c r="BK116" s="146"/>
      <c r="BL116" s="146"/>
      <c r="BM116" s="146"/>
    </row>
    <row r="117" spans="1:65" s="2" customFormat="1" ht="18" customHeight="1">
      <c r="A117" s="31"/>
      <c r="B117" s="142"/>
      <c r="C117" s="143"/>
      <c r="D117" s="257" t="s">
        <v>214</v>
      </c>
      <c r="E117" s="263"/>
      <c r="F117" s="263"/>
      <c r="G117" s="143"/>
      <c r="H117" s="143"/>
      <c r="I117" s="143"/>
      <c r="J117" s="101">
        <v>0</v>
      </c>
      <c r="K117" s="143"/>
      <c r="L117" s="145"/>
      <c r="M117" s="146"/>
      <c r="N117" s="147" t="s">
        <v>43</v>
      </c>
      <c r="O117" s="146"/>
      <c r="P117" s="146"/>
      <c r="Q117" s="146"/>
      <c r="R117" s="146"/>
      <c r="S117" s="143"/>
      <c r="T117" s="143"/>
      <c r="U117" s="143"/>
      <c r="V117" s="143"/>
      <c r="W117" s="143"/>
      <c r="X117" s="143"/>
      <c r="Y117" s="143"/>
      <c r="Z117" s="143"/>
      <c r="AA117" s="143"/>
      <c r="AB117" s="143"/>
      <c r="AC117" s="143"/>
      <c r="AD117" s="143"/>
      <c r="AE117" s="143"/>
      <c r="AF117" s="146"/>
      <c r="AG117" s="146"/>
      <c r="AH117" s="146"/>
      <c r="AI117" s="146"/>
      <c r="AJ117" s="146"/>
      <c r="AK117" s="146"/>
      <c r="AL117" s="146"/>
      <c r="AM117" s="146"/>
      <c r="AN117" s="146"/>
      <c r="AO117" s="146"/>
      <c r="AP117" s="146"/>
      <c r="AQ117" s="146"/>
      <c r="AR117" s="146"/>
      <c r="AS117" s="146"/>
      <c r="AT117" s="146"/>
      <c r="AU117" s="146"/>
      <c r="AV117" s="146"/>
      <c r="AW117" s="146"/>
      <c r="AX117" s="146"/>
      <c r="AY117" s="148" t="s">
        <v>211</v>
      </c>
      <c r="AZ117" s="146"/>
      <c r="BA117" s="146"/>
      <c r="BB117" s="146"/>
      <c r="BC117" s="146"/>
      <c r="BD117" s="146"/>
      <c r="BE117" s="149">
        <f t="shared" si="0"/>
        <v>0</v>
      </c>
      <c r="BF117" s="149">
        <f t="shared" si="1"/>
        <v>0</v>
      </c>
      <c r="BG117" s="149">
        <f t="shared" si="2"/>
        <v>0</v>
      </c>
      <c r="BH117" s="149">
        <f t="shared" si="3"/>
        <v>0</v>
      </c>
      <c r="BI117" s="149">
        <f t="shared" si="4"/>
        <v>0</v>
      </c>
      <c r="BJ117" s="148" t="s">
        <v>88</v>
      </c>
      <c r="BK117" s="146"/>
      <c r="BL117" s="146"/>
      <c r="BM117" s="146"/>
    </row>
    <row r="118" spans="1:65" s="2" customFormat="1" ht="18" customHeight="1">
      <c r="A118" s="31"/>
      <c r="B118" s="142"/>
      <c r="C118" s="143"/>
      <c r="D118" s="257" t="s">
        <v>215</v>
      </c>
      <c r="E118" s="263"/>
      <c r="F118" s="263"/>
      <c r="G118" s="143"/>
      <c r="H118" s="143"/>
      <c r="I118" s="143"/>
      <c r="J118" s="101">
        <v>0</v>
      </c>
      <c r="K118" s="143"/>
      <c r="L118" s="145"/>
      <c r="M118" s="146"/>
      <c r="N118" s="147" t="s">
        <v>43</v>
      </c>
      <c r="O118" s="146"/>
      <c r="P118" s="146"/>
      <c r="Q118" s="146"/>
      <c r="R118" s="146"/>
      <c r="S118" s="143"/>
      <c r="T118" s="143"/>
      <c r="U118" s="143"/>
      <c r="V118" s="143"/>
      <c r="W118" s="143"/>
      <c r="X118" s="143"/>
      <c r="Y118" s="143"/>
      <c r="Z118" s="143"/>
      <c r="AA118" s="143"/>
      <c r="AB118" s="143"/>
      <c r="AC118" s="143"/>
      <c r="AD118" s="143"/>
      <c r="AE118" s="143"/>
      <c r="AF118" s="146"/>
      <c r="AG118" s="146"/>
      <c r="AH118" s="146"/>
      <c r="AI118" s="146"/>
      <c r="AJ118" s="146"/>
      <c r="AK118" s="146"/>
      <c r="AL118" s="146"/>
      <c r="AM118" s="146"/>
      <c r="AN118" s="146"/>
      <c r="AO118" s="146"/>
      <c r="AP118" s="146"/>
      <c r="AQ118" s="146"/>
      <c r="AR118" s="146"/>
      <c r="AS118" s="146"/>
      <c r="AT118" s="146"/>
      <c r="AU118" s="146"/>
      <c r="AV118" s="146"/>
      <c r="AW118" s="146"/>
      <c r="AX118" s="146"/>
      <c r="AY118" s="148" t="s">
        <v>211</v>
      </c>
      <c r="AZ118" s="146"/>
      <c r="BA118" s="146"/>
      <c r="BB118" s="146"/>
      <c r="BC118" s="146"/>
      <c r="BD118" s="146"/>
      <c r="BE118" s="149">
        <f t="shared" si="0"/>
        <v>0</v>
      </c>
      <c r="BF118" s="149">
        <f t="shared" si="1"/>
        <v>0</v>
      </c>
      <c r="BG118" s="149">
        <f t="shared" si="2"/>
        <v>0</v>
      </c>
      <c r="BH118" s="149">
        <f t="shared" si="3"/>
        <v>0</v>
      </c>
      <c r="BI118" s="149">
        <f t="shared" si="4"/>
        <v>0</v>
      </c>
      <c r="BJ118" s="148" t="s">
        <v>88</v>
      </c>
      <c r="BK118" s="146"/>
      <c r="BL118" s="146"/>
      <c r="BM118" s="146"/>
    </row>
    <row r="119" spans="1:65" s="2" customFormat="1" ht="18" customHeight="1">
      <c r="A119" s="31"/>
      <c r="B119" s="142"/>
      <c r="C119" s="143"/>
      <c r="D119" s="144" t="s">
        <v>216</v>
      </c>
      <c r="E119" s="143"/>
      <c r="F119" s="143"/>
      <c r="G119" s="143"/>
      <c r="H119" s="143"/>
      <c r="I119" s="143"/>
      <c r="J119" s="101">
        <f>ROUND(J32*T119,2)</f>
        <v>0</v>
      </c>
      <c r="K119" s="143"/>
      <c r="L119" s="145"/>
      <c r="M119" s="146"/>
      <c r="N119" s="147" t="s">
        <v>43</v>
      </c>
      <c r="O119" s="146"/>
      <c r="P119" s="146"/>
      <c r="Q119" s="146"/>
      <c r="R119" s="146"/>
      <c r="S119" s="143"/>
      <c r="T119" s="143"/>
      <c r="U119" s="143"/>
      <c r="V119" s="143"/>
      <c r="W119" s="143"/>
      <c r="X119" s="143"/>
      <c r="Y119" s="143"/>
      <c r="Z119" s="143"/>
      <c r="AA119" s="143"/>
      <c r="AB119" s="143"/>
      <c r="AC119" s="143"/>
      <c r="AD119" s="143"/>
      <c r="AE119" s="143"/>
      <c r="AF119" s="146"/>
      <c r="AG119" s="146"/>
      <c r="AH119" s="146"/>
      <c r="AI119" s="146"/>
      <c r="AJ119" s="146"/>
      <c r="AK119" s="146"/>
      <c r="AL119" s="146"/>
      <c r="AM119" s="146"/>
      <c r="AN119" s="146"/>
      <c r="AO119" s="146"/>
      <c r="AP119" s="146"/>
      <c r="AQ119" s="146"/>
      <c r="AR119" s="146"/>
      <c r="AS119" s="146"/>
      <c r="AT119" s="146"/>
      <c r="AU119" s="146"/>
      <c r="AV119" s="146"/>
      <c r="AW119" s="146"/>
      <c r="AX119" s="146"/>
      <c r="AY119" s="148" t="s">
        <v>217</v>
      </c>
      <c r="AZ119" s="146"/>
      <c r="BA119" s="146"/>
      <c r="BB119" s="146"/>
      <c r="BC119" s="146"/>
      <c r="BD119" s="146"/>
      <c r="BE119" s="149">
        <f t="shared" si="0"/>
        <v>0</v>
      </c>
      <c r="BF119" s="149">
        <f t="shared" si="1"/>
        <v>0</v>
      </c>
      <c r="BG119" s="149">
        <f t="shared" si="2"/>
        <v>0</v>
      </c>
      <c r="BH119" s="149">
        <f t="shared" si="3"/>
        <v>0</v>
      </c>
      <c r="BI119" s="149">
        <f t="shared" si="4"/>
        <v>0</v>
      </c>
      <c r="BJ119" s="148" t="s">
        <v>88</v>
      </c>
      <c r="BK119" s="146"/>
      <c r="BL119" s="146"/>
      <c r="BM119" s="146"/>
    </row>
    <row r="120" spans="1:65" s="2" customFormat="1" ht="11.25">
      <c r="A120" s="31"/>
      <c r="B120" s="32"/>
      <c r="C120" s="31"/>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65" s="2" customFormat="1" ht="29.25" customHeight="1">
      <c r="A121" s="31"/>
      <c r="B121" s="32"/>
      <c r="C121" s="108" t="s">
        <v>182</v>
      </c>
      <c r="D121" s="109"/>
      <c r="E121" s="109"/>
      <c r="F121" s="109"/>
      <c r="G121" s="109"/>
      <c r="H121" s="109"/>
      <c r="I121" s="109"/>
      <c r="J121" s="110">
        <f>ROUND(J98+J113,2)</f>
        <v>0</v>
      </c>
      <c r="K121" s="109"/>
      <c r="L121" s="44"/>
      <c r="S121" s="31"/>
      <c r="T121" s="31"/>
      <c r="U121" s="31"/>
      <c r="V121" s="31"/>
      <c r="W121" s="31"/>
      <c r="X121" s="31"/>
      <c r="Y121" s="31"/>
      <c r="Z121" s="31"/>
      <c r="AA121" s="31"/>
      <c r="AB121" s="31"/>
      <c r="AC121" s="31"/>
      <c r="AD121" s="31"/>
      <c r="AE121" s="31"/>
    </row>
    <row r="122" spans="1:65" s="2" customFormat="1" ht="6.95" customHeight="1">
      <c r="A122" s="31"/>
      <c r="B122" s="49"/>
      <c r="C122" s="50"/>
      <c r="D122" s="50"/>
      <c r="E122" s="50"/>
      <c r="F122" s="50"/>
      <c r="G122" s="50"/>
      <c r="H122" s="50"/>
      <c r="I122" s="50"/>
      <c r="J122" s="50"/>
      <c r="K122" s="50"/>
      <c r="L122" s="44"/>
      <c r="S122" s="31"/>
      <c r="T122" s="31"/>
      <c r="U122" s="31"/>
      <c r="V122" s="31"/>
      <c r="W122" s="31"/>
      <c r="X122" s="31"/>
      <c r="Y122" s="31"/>
      <c r="Z122" s="31"/>
      <c r="AA122" s="31"/>
      <c r="AB122" s="31"/>
      <c r="AC122" s="31"/>
      <c r="AD122" s="31"/>
      <c r="AE122" s="31"/>
    </row>
    <row r="126" spans="1:65" s="2" customFormat="1" ht="6.95" customHeight="1">
      <c r="A126" s="31"/>
      <c r="B126" s="51"/>
      <c r="C126" s="52"/>
      <c r="D126" s="52"/>
      <c r="E126" s="52"/>
      <c r="F126" s="52"/>
      <c r="G126" s="52"/>
      <c r="H126" s="52"/>
      <c r="I126" s="52"/>
      <c r="J126" s="52"/>
      <c r="K126" s="52"/>
      <c r="L126" s="44"/>
      <c r="S126" s="31"/>
      <c r="T126" s="31"/>
      <c r="U126" s="31"/>
      <c r="V126" s="31"/>
      <c r="W126" s="31"/>
      <c r="X126" s="31"/>
      <c r="Y126" s="31"/>
      <c r="Z126" s="31"/>
      <c r="AA126" s="31"/>
      <c r="AB126" s="31"/>
      <c r="AC126" s="31"/>
      <c r="AD126" s="31"/>
      <c r="AE126" s="31"/>
    </row>
    <row r="127" spans="1:65" s="2" customFormat="1" ht="24.95" customHeight="1">
      <c r="A127" s="31"/>
      <c r="B127" s="32"/>
      <c r="C127" s="18" t="s">
        <v>218</v>
      </c>
      <c r="D127" s="31"/>
      <c r="E127" s="31"/>
      <c r="F127" s="31"/>
      <c r="G127" s="31"/>
      <c r="H127" s="31"/>
      <c r="I127" s="31"/>
      <c r="J127" s="31"/>
      <c r="K127" s="31"/>
      <c r="L127" s="44"/>
      <c r="S127" s="31"/>
      <c r="T127" s="31"/>
      <c r="U127" s="31"/>
      <c r="V127" s="31"/>
      <c r="W127" s="31"/>
      <c r="X127" s="31"/>
      <c r="Y127" s="31"/>
      <c r="Z127" s="31"/>
      <c r="AA127" s="31"/>
      <c r="AB127" s="31"/>
      <c r="AC127" s="31"/>
      <c r="AD127" s="31"/>
      <c r="AE127" s="31"/>
    </row>
    <row r="128" spans="1:65" s="2" customFormat="1" ht="6.95" customHeight="1">
      <c r="A128" s="31"/>
      <c r="B128" s="32"/>
      <c r="C128" s="31"/>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3" s="2" customFormat="1" ht="12" customHeight="1">
      <c r="A129" s="31"/>
      <c r="B129" s="32"/>
      <c r="C129" s="24" t="s">
        <v>15</v>
      </c>
      <c r="D129" s="31"/>
      <c r="E129" s="31"/>
      <c r="F129" s="31"/>
      <c r="G129" s="31"/>
      <c r="H129" s="31"/>
      <c r="I129" s="31"/>
      <c r="J129" s="31"/>
      <c r="K129" s="31"/>
      <c r="L129" s="44"/>
      <c r="S129" s="31"/>
      <c r="T129" s="31"/>
      <c r="U129" s="31"/>
      <c r="V129" s="31"/>
      <c r="W129" s="31"/>
      <c r="X129" s="31"/>
      <c r="Y129" s="31"/>
      <c r="Z129" s="31"/>
      <c r="AA129" s="31"/>
      <c r="AB129" s="31"/>
      <c r="AC129" s="31"/>
      <c r="AD129" s="31"/>
      <c r="AE129" s="31"/>
    </row>
    <row r="130" spans="1:63" s="2" customFormat="1" ht="16.5" customHeight="1">
      <c r="A130" s="31"/>
      <c r="B130" s="32"/>
      <c r="C130" s="31"/>
      <c r="D130" s="31"/>
      <c r="E130" s="258" t="str">
        <f>E7</f>
        <v>Kanalizácia a ČOV Nacina Ves</v>
      </c>
      <c r="F130" s="259"/>
      <c r="G130" s="259"/>
      <c r="H130" s="259"/>
      <c r="I130" s="31"/>
      <c r="J130" s="31"/>
      <c r="K130" s="31"/>
      <c r="L130" s="44"/>
      <c r="S130" s="31"/>
      <c r="T130" s="31"/>
      <c r="U130" s="31"/>
      <c r="V130" s="31"/>
      <c r="W130" s="31"/>
      <c r="X130" s="31"/>
      <c r="Y130" s="31"/>
      <c r="Z130" s="31"/>
      <c r="AA130" s="31"/>
      <c r="AB130" s="31"/>
      <c r="AC130" s="31"/>
      <c r="AD130" s="31"/>
      <c r="AE130" s="31"/>
    </row>
    <row r="131" spans="1:63" s="1" customFormat="1" ht="12" customHeight="1">
      <c r="B131" s="17"/>
      <c r="C131" s="24" t="s">
        <v>184</v>
      </c>
      <c r="L131" s="17"/>
    </row>
    <row r="132" spans="1:63" s="2" customFormat="1" ht="16.5" customHeight="1">
      <c r="A132" s="31"/>
      <c r="B132" s="32"/>
      <c r="C132" s="31"/>
      <c r="D132" s="31"/>
      <c r="E132" s="258" t="s">
        <v>2354</v>
      </c>
      <c r="F132" s="261"/>
      <c r="G132" s="261"/>
      <c r="H132" s="261"/>
      <c r="I132" s="31"/>
      <c r="J132" s="31"/>
      <c r="K132" s="31"/>
      <c r="L132" s="44"/>
      <c r="S132" s="31"/>
      <c r="T132" s="31"/>
      <c r="U132" s="31"/>
      <c r="V132" s="31"/>
      <c r="W132" s="31"/>
      <c r="X132" s="31"/>
      <c r="Y132" s="31"/>
      <c r="Z132" s="31"/>
      <c r="AA132" s="31"/>
      <c r="AB132" s="31"/>
      <c r="AC132" s="31"/>
      <c r="AD132" s="31"/>
      <c r="AE132" s="31"/>
    </row>
    <row r="133" spans="1:63" s="2" customFormat="1" ht="12" customHeight="1">
      <c r="A133" s="31"/>
      <c r="B133" s="32"/>
      <c r="C133" s="24" t="s">
        <v>186</v>
      </c>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3" s="2" customFormat="1" ht="16.5" customHeight="1">
      <c r="A134" s="31"/>
      <c r="B134" s="32"/>
      <c r="C134" s="31"/>
      <c r="D134" s="31"/>
      <c r="E134" s="239" t="str">
        <f>E11</f>
        <v>SO 01 - Kanalizačná sieť</v>
      </c>
      <c r="F134" s="261"/>
      <c r="G134" s="261"/>
      <c r="H134" s="261"/>
      <c r="I134" s="31"/>
      <c r="J134" s="31"/>
      <c r="K134" s="31"/>
      <c r="L134" s="44"/>
      <c r="S134" s="31"/>
      <c r="T134" s="31"/>
      <c r="U134" s="31"/>
      <c r="V134" s="31"/>
      <c r="W134" s="31"/>
      <c r="X134" s="31"/>
      <c r="Y134" s="31"/>
      <c r="Z134" s="31"/>
      <c r="AA134" s="31"/>
      <c r="AB134" s="31"/>
      <c r="AC134" s="31"/>
      <c r="AD134" s="31"/>
      <c r="AE134" s="31"/>
    </row>
    <row r="135" spans="1:63" s="2" customFormat="1" ht="6.95" customHeight="1">
      <c r="A135" s="31"/>
      <c r="B135" s="32"/>
      <c r="C135" s="31"/>
      <c r="D135" s="31"/>
      <c r="E135" s="31"/>
      <c r="F135" s="31"/>
      <c r="G135" s="31"/>
      <c r="H135" s="31"/>
      <c r="I135" s="31"/>
      <c r="J135" s="31"/>
      <c r="K135" s="31"/>
      <c r="L135" s="44"/>
      <c r="S135" s="31"/>
      <c r="T135" s="31"/>
      <c r="U135" s="31"/>
      <c r="V135" s="31"/>
      <c r="W135" s="31"/>
      <c r="X135" s="31"/>
      <c r="Y135" s="31"/>
      <c r="Z135" s="31"/>
      <c r="AA135" s="31"/>
      <c r="AB135" s="31"/>
      <c r="AC135" s="31"/>
      <c r="AD135" s="31"/>
      <c r="AE135" s="31"/>
    </row>
    <row r="136" spans="1:63" s="2" customFormat="1" ht="12" customHeight="1">
      <c r="A136" s="31"/>
      <c r="B136" s="32"/>
      <c r="C136" s="24" t="s">
        <v>19</v>
      </c>
      <c r="D136" s="31"/>
      <c r="E136" s="31"/>
      <c r="F136" s="22" t="str">
        <f>F14</f>
        <v>Nacina Ves</v>
      </c>
      <c r="G136" s="31"/>
      <c r="H136" s="31"/>
      <c r="I136" s="24" t="s">
        <v>21</v>
      </c>
      <c r="J136" s="57" t="str">
        <f>IF(J14="","",J14)</f>
        <v>7. 4. 2025</v>
      </c>
      <c r="K136" s="31"/>
      <c r="L136" s="44"/>
      <c r="S136" s="31"/>
      <c r="T136" s="31"/>
      <c r="U136" s="31"/>
      <c r="V136" s="31"/>
      <c r="W136" s="31"/>
      <c r="X136" s="31"/>
      <c r="Y136" s="31"/>
      <c r="Z136" s="31"/>
      <c r="AA136" s="31"/>
      <c r="AB136" s="31"/>
      <c r="AC136" s="31"/>
      <c r="AD136" s="31"/>
      <c r="AE136" s="31"/>
    </row>
    <row r="137" spans="1:63" s="2" customFormat="1" ht="6.95" customHeight="1">
      <c r="A137" s="31"/>
      <c r="B137" s="32"/>
      <c r="C137" s="31"/>
      <c r="D137" s="31"/>
      <c r="E137" s="31"/>
      <c r="F137" s="31"/>
      <c r="G137" s="31"/>
      <c r="H137" s="31"/>
      <c r="I137" s="31"/>
      <c r="J137" s="31"/>
      <c r="K137" s="31"/>
      <c r="L137" s="44"/>
      <c r="S137" s="31"/>
      <c r="T137" s="31"/>
      <c r="U137" s="31"/>
      <c r="V137" s="31"/>
      <c r="W137" s="31"/>
      <c r="X137" s="31"/>
      <c r="Y137" s="31"/>
      <c r="Z137" s="31"/>
      <c r="AA137" s="31"/>
      <c r="AB137" s="31"/>
      <c r="AC137" s="31"/>
      <c r="AD137" s="31"/>
      <c r="AE137" s="31"/>
    </row>
    <row r="138" spans="1:63" s="2" customFormat="1" ht="15.2" customHeight="1">
      <c r="A138" s="31"/>
      <c r="B138" s="32"/>
      <c r="C138" s="24" t="s">
        <v>23</v>
      </c>
      <c r="D138" s="31"/>
      <c r="E138" s="31"/>
      <c r="F138" s="22" t="str">
        <f>E17</f>
        <v>Obec Nacina Ves</v>
      </c>
      <c r="G138" s="31"/>
      <c r="H138" s="31"/>
      <c r="I138" s="24" t="s">
        <v>29</v>
      </c>
      <c r="J138" s="27" t="str">
        <f>E23</f>
        <v>Ing. Štefan Čižmár</v>
      </c>
      <c r="K138" s="31"/>
      <c r="L138" s="44"/>
      <c r="S138" s="31"/>
      <c r="T138" s="31"/>
      <c r="U138" s="31"/>
      <c r="V138" s="31"/>
      <c r="W138" s="31"/>
      <c r="X138" s="31"/>
      <c r="Y138" s="31"/>
      <c r="Z138" s="31"/>
      <c r="AA138" s="31"/>
      <c r="AB138" s="31"/>
      <c r="AC138" s="31"/>
      <c r="AD138" s="31"/>
      <c r="AE138" s="31"/>
    </row>
    <row r="139" spans="1:63" s="2" customFormat="1" ht="15.2" customHeight="1">
      <c r="A139" s="31"/>
      <c r="B139" s="32"/>
      <c r="C139" s="24" t="s">
        <v>27</v>
      </c>
      <c r="D139" s="31"/>
      <c r="E139" s="31"/>
      <c r="F139" s="22" t="str">
        <f>IF(E20="","",E20)</f>
        <v>Vyplň údaj</v>
      </c>
      <c r="G139" s="31"/>
      <c r="H139" s="31"/>
      <c r="I139" s="24" t="s">
        <v>32</v>
      </c>
      <c r="J139" s="27" t="str">
        <f>E26</f>
        <v xml:space="preserve"> </v>
      </c>
      <c r="K139" s="31"/>
      <c r="L139" s="44"/>
      <c r="S139" s="31"/>
      <c r="T139" s="31"/>
      <c r="U139" s="31"/>
      <c r="V139" s="31"/>
      <c r="W139" s="31"/>
      <c r="X139" s="31"/>
      <c r="Y139" s="31"/>
      <c r="Z139" s="31"/>
      <c r="AA139" s="31"/>
      <c r="AB139" s="31"/>
      <c r="AC139" s="31"/>
      <c r="AD139" s="31"/>
      <c r="AE139" s="31"/>
    </row>
    <row r="140" spans="1:63" s="2" customFormat="1" ht="10.35" customHeight="1">
      <c r="A140" s="31"/>
      <c r="B140" s="32"/>
      <c r="C140" s="31"/>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63" s="11" customFormat="1" ht="29.25" customHeight="1">
      <c r="A141" s="150"/>
      <c r="B141" s="151"/>
      <c r="C141" s="152" t="s">
        <v>219</v>
      </c>
      <c r="D141" s="153" t="s">
        <v>62</v>
      </c>
      <c r="E141" s="153" t="s">
        <v>58</v>
      </c>
      <c r="F141" s="153" t="s">
        <v>59</v>
      </c>
      <c r="G141" s="153" t="s">
        <v>220</v>
      </c>
      <c r="H141" s="153" t="s">
        <v>221</v>
      </c>
      <c r="I141" s="153" t="s">
        <v>222</v>
      </c>
      <c r="J141" s="154" t="s">
        <v>193</v>
      </c>
      <c r="K141" s="155" t="s">
        <v>223</v>
      </c>
      <c r="L141" s="156"/>
      <c r="M141" s="64" t="s">
        <v>1</v>
      </c>
      <c r="N141" s="65" t="s">
        <v>41</v>
      </c>
      <c r="O141" s="65" t="s">
        <v>224</v>
      </c>
      <c r="P141" s="65" t="s">
        <v>225</v>
      </c>
      <c r="Q141" s="65" t="s">
        <v>226</v>
      </c>
      <c r="R141" s="65" t="s">
        <v>227</v>
      </c>
      <c r="S141" s="65" t="s">
        <v>228</v>
      </c>
      <c r="T141" s="66" t="s">
        <v>229</v>
      </c>
      <c r="U141" s="150"/>
      <c r="V141" s="150"/>
      <c r="W141" s="150"/>
      <c r="X141" s="150"/>
      <c r="Y141" s="150"/>
      <c r="Z141" s="150"/>
      <c r="AA141" s="150"/>
      <c r="AB141" s="150"/>
      <c r="AC141" s="150"/>
      <c r="AD141" s="150"/>
      <c r="AE141" s="150"/>
    </row>
    <row r="142" spans="1:63" s="2" customFormat="1" ht="22.9" customHeight="1">
      <c r="A142" s="31"/>
      <c r="B142" s="32"/>
      <c r="C142" s="71" t="s">
        <v>190</v>
      </c>
      <c r="D142" s="31"/>
      <c r="E142" s="31"/>
      <c r="F142" s="31"/>
      <c r="G142" s="31"/>
      <c r="H142" s="31"/>
      <c r="I142" s="31"/>
      <c r="J142" s="157">
        <f>BK142</f>
        <v>0</v>
      </c>
      <c r="K142" s="31"/>
      <c r="L142" s="32"/>
      <c r="M142" s="67"/>
      <c r="N142" s="58"/>
      <c r="O142" s="68"/>
      <c r="P142" s="158">
        <f>P143+P261+P265</f>
        <v>0</v>
      </c>
      <c r="Q142" s="68"/>
      <c r="R142" s="158">
        <f>R143+R261+R265</f>
        <v>14946.621182361219</v>
      </c>
      <c r="S142" s="68"/>
      <c r="T142" s="159">
        <f>T143+T261+T265</f>
        <v>575.96249999999998</v>
      </c>
      <c r="U142" s="31"/>
      <c r="V142" s="31"/>
      <c r="W142" s="31"/>
      <c r="X142" s="31"/>
      <c r="Y142" s="31"/>
      <c r="Z142" s="31"/>
      <c r="AA142" s="31"/>
      <c r="AB142" s="31"/>
      <c r="AC142" s="31"/>
      <c r="AD142" s="31"/>
      <c r="AE142" s="31"/>
      <c r="AT142" s="14" t="s">
        <v>76</v>
      </c>
      <c r="AU142" s="14" t="s">
        <v>195</v>
      </c>
      <c r="BK142" s="160">
        <f>BK143+BK261+BK265</f>
        <v>0</v>
      </c>
    </row>
    <row r="143" spans="1:63" s="12" customFormat="1" ht="25.9" customHeight="1">
      <c r="B143" s="161"/>
      <c r="D143" s="162" t="s">
        <v>76</v>
      </c>
      <c r="E143" s="163" t="s">
        <v>230</v>
      </c>
      <c r="F143" s="163" t="s">
        <v>231</v>
      </c>
      <c r="I143" s="164"/>
      <c r="J143" s="165">
        <f>BK143</f>
        <v>0</v>
      </c>
      <c r="L143" s="161"/>
      <c r="M143" s="166"/>
      <c r="N143" s="167"/>
      <c r="O143" s="167"/>
      <c r="P143" s="168">
        <f>P144+P195+P200+P206+P213+P250+P259</f>
        <v>0</v>
      </c>
      <c r="Q143" s="167"/>
      <c r="R143" s="168">
        <f>R144+R195+R200+R206+R213+R250+R259</f>
        <v>14943.89895098122</v>
      </c>
      <c r="S143" s="167"/>
      <c r="T143" s="169">
        <f>T144+T195+T200+T206+T213+T250+T259</f>
        <v>561.65250000000003</v>
      </c>
      <c r="AR143" s="162" t="s">
        <v>81</v>
      </c>
      <c r="AT143" s="170" t="s">
        <v>76</v>
      </c>
      <c r="AU143" s="170" t="s">
        <v>77</v>
      </c>
      <c r="AY143" s="162" t="s">
        <v>232</v>
      </c>
      <c r="BK143" s="171">
        <f>BK144+BK195+BK200+BK206+BK213+BK250+BK259</f>
        <v>0</v>
      </c>
    </row>
    <row r="144" spans="1:63" s="12" customFormat="1" ht="22.9" customHeight="1">
      <c r="B144" s="161"/>
      <c r="D144" s="162" t="s">
        <v>76</v>
      </c>
      <c r="E144" s="172" t="s">
        <v>81</v>
      </c>
      <c r="F144" s="172" t="s">
        <v>233</v>
      </c>
      <c r="I144" s="164"/>
      <c r="J144" s="173">
        <f>BK144</f>
        <v>0</v>
      </c>
      <c r="L144" s="161"/>
      <c r="M144" s="166"/>
      <c r="N144" s="167"/>
      <c r="O144" s="167"/>
      <c r="P144" s="168">
        <f>SUM(P145:P194)</f>
        <v>0</v>
      </c>
      <c r="Q144" s="167"/>
      <c r="R144" s="168">
        <f>SUM(R145:R194)</f>
        <v>11644.377370600001</v>
      </c>
      <c r="S144" s="167"/>
      <c r="T144" s="169">
        <f>SUM(T145:T194)</f>
        <v>539.49250000000006</v>
      </c>
      <c r="AR144" s="162" t="s">
        <v>81</v>
      </c>
      <c r="AT144" s="170" t="s">
        <v>76</v>
      </c>
      <c r="AU144" s="170" t="s">
        <v>81</v>
      </c>
      <c r="AY144" s="162" t="s">
        <v>232</v>
      </c>
      <c r="BK144" s="171">
        <f>SUM(BK145:BK194)</f>
        <v>0</v>
      </c>
    </row>
    <row r="145" spans="1:65" s="2" customFormat="1" ht="24.2" customHeight="1">
      <c r="A145" s="31"/>
      <c r="B145" s="142"/>
      <c r="C145" s="174" t="s">
        <v>81</v>
      </c>
      <c r="D145" s="174" t="s">
        <v>234</v>
      </c>
      <c r="E145" s="175" t="s">
        <v>2356</v>
      </c>
      <c r="F145" s="176" t="s">
        <v>2357</v>
      </c>
      <c r="G145" s="177" t="s">
        <v>237</v>
      </c>
      <c r="H145" s="178">
        <v>180</v>
      </c>
      <c r="I145" s="179"/>
      <c r="J145" s="180">
        <f t="shared" ref="J145:J176" si="5">ROUND(I145*H145,2)</f>
        <v>0</v>
      </c>
      <c r="K145" s="181"/>
      <c r="L145" s="32"/>
      <c r="M145" s="182" t="s">
        <v>1</v>
      </c>
      <c r="N145" s="183" t="s">
        <v>43</v>
      </c>
      <c r="O145" s="60"/>
      <c r="P145" s="184">
        <f t="shared" ref="P145:P176" si="6">O145*H145</f>
        <v>0</v>
      </c>
      <c r="Q145" s="184">
        <v>0</v>
      </c>
      <c r="R145" s="184">
        <f t="shared" ref="R145:R176" si="7">Q145*H145</f>
        <v>0</v>
      </c>
      <c r="S145" s="184">
        <v>0</v>
      </c>
      <c r="T145" s="185">
        <f t="shared" ref="T145:T176" si="8">S145*H145</f>
        <v>0</v>
      </c>
      <c r="U145" s="31"/>
      <c r="V145" s="31"/>
      <c r="W145" s="31"/>
      <c r="X145" s="31"/>
      <c r="Y145" s="31"/>
      <c r="Z145" s="31"/>
      <c r="AA145" s="31"/>
      <c r="AB145" s="31"/>
      <c r="AC145" s="31"/>
      <c r="AD145" s="31"/>
      <c r="AE145" s="31"/>
      <c r="AR145" s="186" t="s">
        <v>238</v>
      </c>
      <c r="AT145" s="186" t="s">
        <v>234</v>
      </c>
      <c r="AU145" s="186" t="s">
        <v>88</v>
      </c>
      <c r="AY145" s="14" t="s">
        <v>232</v>
      </c>
      <c r="BE145" s="104">
        <f t="shared" ref="BE145:BE176" si="9">IF(N145="základná",J145,0)</f>
        <v>0</v>
      </c>
      <c r="BF145" s="104">
        <f t="shared" ref="BF145:BF176" si="10">IF(N145="znížená",J145,0)</f>
        <v>0</v>
      </c>
      <c r="BG145" s="104">
        <f t="shared" ref="BG145:BG176" si="11">IF(N145="zákl. prenesená",J145,0)</f>
        <v>0</v>
      </c>
      <c r="BH145" s="104">
        <f t="shared" ref="BH145:BH176" si="12">IF(N145="zníž. prenesená",J145,0)</f>
        <v>0</v>
      </c>
      <c r="BI145" s="104">
        <f t="shared" ref="BI145:BI176" si="13">IF(N145="nulová",J145,0)</f>
        <v>0</v>
      </c>
      <c r="BJ145" s="14" t="s">
        <v>88</v>
      </c>
      <c r="BK145" s="104">
        <f t="shared" ref="BK145:BK176" si="14">ROUND(I145*H145,2)</f>
        <v>0</v>
      </c>
      <c r="BL145" s="14" t="s">
        <v>238</v>
      </c>
      <c r="BM145" s="186" t="s">
        <v>2358</v>
      </c>
    </row>
    <row r="146" spans="1:65" s="2" customFormat="1" ht="24.2" customHeight="1">
      <c r="A146" s="31"/>
      <c r="B146" s="142"/>
      <c r="C146" s="174" t="s">
        <v>88</v>
      </c>
      <c r="D146" s="174" t="s">
        <v>234</v>
      </c>
      <c r="E146" s="175" t="s">
        <v>1364</v>
      </c>
      <c r="F146" s="176" t="s">
        <v>1365</v>
      </c>
      <c r="G146" s="177" t="s">
        <v>394</v>
      </c>
      <c r="H146" s="178">
        <v>350</v>
      </c>
      <c r="I146" s="179"/>
      <c r="J146" s="180">
        <f t="shared" si="5"/>
        <v>0</v>
      </c>
      <c r="K146" s="181"/>
      <c r="L146" s="32"/>
      <c r="M146" s="182" t="s">
        <v>1</v>
      </c>
      <c r="N146" s="183"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238</v>
      </c>
      <c r="AT146" s="186" t="s">
        <v>234</v>
      </c>
      <c r="AU146" s="186" t="s">
        <v>88</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2359</v>
      </c>
    </row>
    <row r="147" spans="1:65" s="2" customFormat="1" ht="24.2" customHeight="1">
      <c r="A147" s="31"/>
      <c r="B147" s="142"/>
      <c r="C147" s="174" t="s">
        <v>93</v>
      </c>
      <c r="D147" s="174" t="s">
        <v>234</v>
      </c>
      <c r="E147" s="175" t="s">
        <v>1367</v>
      </c>
      <c r="F147" s="176" t="s">
        <v>1368</v>
      </c>
      <c r="G147" s="177" t="s">
        <v>394</v>
      </c>
      <c r="H147" s="178">
        <v>350</v>
      </c>
      <c r="I147" s="179"/>
      <c r="J147" s="180">
        <f t="shared" si="5"/>
        <v>0</v>
      </c>
      <c r="K147" s="181"/>
      <c r="L147" s="32"/>
      <c r="M147" s="182" t="s">
        <v>1</v>
      </c>
      <c r="N147" s="183" t="s">
        <v>43</v>
      </c>
      <c r="O147" s="60"/>
      <c r="P147" s="184">
        <f t="shared" si="6"/>
        <v>0</v>
      </c>
      <c r="Q147" s="184">
        <v>1.5204999999999999E-5</v>
      </c>
      <c r="R147" s="184">
        <f t="shared" si="7"/>
        <v>5.3217500000000001E-3</v>
      </c>
      <c r="S147" s="184">
        <v>0</v>
      </c>
      <c r="T147" s="185">
        <f t="shared" si="8"/>
        <v>0</v>
      </c>
      <c r="U147" s="31"/>
      <c r="V147" s="31"/>
      <c r="W147" s="31"/>
      <c r="X147" s="31"/>
      <c r="Y147" s="31"/>
      <c r="Z147" s="31"/>
      <c r="AA147" s="31"/>
      <c r="AB147" s="31"/>
      <c r="AC147" s="31"/>
      <c r="AD147" s="31"/>
      <c r="AE147" s="31"/>
      <c r="AR147" s="186" t="s">
        <v>238</v>
      </c>
      <c r="AT147" s="186" t="s">
        <v>234</v>
      </c>
      <c r="AU147" s="186" t="s">
        <v>88</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2360</v>
      </c>
    </row>
    <row r="148" spans="1:65" s="2" customFormat="1" ht="33" customHeight="1">
      <c r="A148" s="31"/>
      <c r="B148" s="142"/>
      <c r="C148" s="174" t="s">
        <v>238</v>
      </c>
      <c r="D148" s="174" t="s">
        <v>234</v>
      </c>
      <c r="E148" s="175" t="s">
        <v>2361</v>
      </c>
      <c r="F148" s="176" t="s">
        <v>2362</v>
      </c>
      <c r="G148" s="177" t="s">
        <v>237</v>
      </c>
      <c r="H148" s="178">
        <v>150</v>
      </c>
      <c r="I148" s="179"/>
      <c r="J148" s="180">
        <f t="shared" si="5"/>
        <v>0</v>
      </c>
      <c r="K148" s="181"/>
      <c r="L148" s="32"/>
      <c r="M148" s="182" t="s">
        <v>1</v>
      </c>
      <c r="N148" s="183" t="s">
        <v>43</v>
      </c>
      <c r="O148" s="60"/>
      <c r="P148" s="184">
        <f t="shared" si="6"/>
        <v>0</v>
      </c>
      <c r="Q148" s="184">
        <v>0</v>
      </c>
      <c r="R148" s="184">
        <f t="shared" si="7"/>
        <v>0</v>
      </c>
      <c r="S148" s="184">
        <v>0.13800000000000001</v>
      </c>
      <c r="T148" s="185">
        <f t="shared" si="8"/>
        <v>20.700000000000003</v>
      </c>
      <c r="U148" s="31"/>
      <c r="V148" s="31"/>
      <c r="W148" s="31"/>
      <c r="X148" s="31"/>
      <c r="Y148" s="31"/>
      <c r="Z148" s="31"/>
      <c r="AA148" s="31"/>
      <c r="AB148" s="31"/>
      <c r="AC148" s="31"/>
      <c r="AD148" s="31"/>
      <c r="AE148" s="31"/>
      <c r="AR148" s="186" t="s">
        <v>238</v>
      </c>
      <c r="AT148" s="186" t="s">
        <v>234</v>
      </c>
      <c r="AU148" s="186" t="s">
        <v>88</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2363</v>
      </c>
    </row>
    <row r="149" spans="1:65" s="2" customFormat="1" ht="24.2" customHeight="1">
      <c r="A149" s="31"/>
      <c r="B149" s="142"/>
      <c r="C149" s="174" t="s">
        <v>249</v>
      </c>
      <c r="D149" s="174" t="s">
        <v>234</v>
      </c>
      <c r="E149" s="175" t="s">
        <v>2364</v>
      </c>
      <c r="F149" s="176" t="s">
        <v>2365</v>
      </c>
      <c r="G149" s="177" t="s">
        <v>237</v>
      </c>
      <c r="H149" s="178">
        <v>72.5</v>
      </c>
      <c r="I149" s="179"/>
      <c r="J149" s="180">
        <f t="shared" si="5"/>
        <v>0</v>
      </c>
      <c r="K149" s="181"/>
      <c r="L149" s="32"/>
      <c r="M149" s="182" t="s">
        <v>1</v>
      </c>
      <c r="N149" s="183" t="s">
        <v>43</v>
      </c>
      <c r="O149" s="60"/>
      <c r="P149" s="184">
        <f t="shared" si="6"/>
        <v>0</v>
      </c>
      <c r="Q149" s="184">
        <v>0</v>
      </c>
      <c r="R149" s="184">
        <f t="shared" si="7"/>
        <v>0</v>
      </c>
      <c r="S149" s="184">
        <v>0.41699999999999998</v>
      </c>
      <c r="T149" s="185">
        <f t="shared" si="8"/>
        <v>30.232499999999998</v>
      </c>
      <c r="U149" s="31"/>
      <c r="V149" s="31"/>
      <c r="W149" s="31"/>
      <c r="X149" s="31"/>
      <c r="Y149" s="31"/>
      <c r="Z149" s="31"/>
      <c r="AA149" s="31"/>
      <c r="AB149" s="31"/>
      <c r="AC149" s="31"/>
      <c r="AD149" s="31"/>
      <c r="AE149" s="31"/>
      <c r="AR149" s="186" t="s">
        <v>238</v>
      </c>
      <c r="AT149" s="186" t="s">
        <v>234</v>
      </c>
      <c r="AU149" s="186" t="s">
        <v>88</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2366</v>
      </c>
    </row>
    <row r="150" spans="1:65" s="2" customFormat="1" ht="24.2" customHeight="1">
      <c r="A150" s="31"/>
      <c r="B150" s="142"/>
      <c r="C150" s="174" t="s">
        <v>253</v>
      </c>
      <c r="D150" s="174" t="s">
        <v>234</v>
      </c>
      <c r="E150" s="175" t="s">
        <v>250</v>
      </c>
      <c r="F150" s="176" t="s">
        <v>251</v>
      </c>
      <c r="G150" s="177" t="s">
        <v>237</v>
      </c>
      <c r="H150" s="178">
        <v>697.4</v>
      </c>
      <c r="I150" s="179"/>
      <c r="J150" s="180">
        <f t="shared" si="5"/>
        <v>0</v>
      </c>
      <c r="K150" s="181"/>
      <c r="L150" s="32"/>
      <c r="M150" s="182" t="s">
        <v>1</v>
      </c>
      <c r="N150" s="183" t="s">
        <v>43</v>
      </c>
      <c r="O150" s="60"/>
      <c r="P150" s="184">
        <f t="shared" si="6"/>
        <v>0</v>
      </c>
      <c r="Q150" s="184">
        <v>0</v>
      </c>
      <c r="R150" s="184">
        <f t="shared" si="7"/>
        <v>0</v>
      </c>
      <c r="S150" s="184">
        <v>0.25</v>
      </c>
      <c r="T150" s="185">
        <f t="shared" si="8"/>
        <v>174.35</v>
      </c>
      <c r="U150" s="31"/>
      <c r="V150" s="31"/>
      <c r="W150" s="31"/>
      <c r="X150" s="31"/>
      <c r="Y150" s="31"/>
      <c r="Z150" s="31"/>
      <c r="AA150" s="31"/>
      <c r="AB150" s="31"/>
      <c r="AC150" s="31"/>
      <c r="AD150" s="31"/>
      <c r="AE150" s="31"/>
      <c r="AR150" s="186" t="s">
        <v>238</v>
      </c>
      <c r="AT150" s="186" t="s">
        <v>234</v>
      </c>
      <c r="AU150" s="186" t="s">
        <v>88</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2367</v>
      </c>
    </row>
    <row r="151" spans="1:65" s="2" customFormat="1" ht="33" customHeight="1">
      <c r="A151" s="31"/>
      <c r="B151" s="142"/>
      <c r="C151" s="174" t="s">
        <v>258</v>
      </c>
      <c r="D151" s="174" t="s">
        <v>234</v>
      </c>
      <c r="E151" s="175" t="s">
        <v>2368</v>
      </c>
      <c r="F151" s="176" t="s">
        <v>2369</v>
      </c>
      <c r="G151" s="177" t="s">
        <v>237</v>
      </c>
      <c r="H151" s="178">
        <v>150</v>
      </c>
      <c r="I151" s="179"/>
      <c r="J151" s="180">
        <f t="shared" si="5"/>
        <v>0</v>
      </c>
      <c r="K151" s="181"/>
      <c r="L151" s="32"/>
      <c r="M151" s="182" t="s">
        <v>1</v>
      </c>
      <c r="N151" s="183" t="s">
        <v>43</v>
      </c>
      <c r="O151" s="60"/>
      <c r="P151" s="184">
        <f t="shared" si="6"/>
        <v>0</v>
      </c>
      <c r="Q151" s="184">
        <v>0</v>
      </c>
      <c r="R151" s="184">
        <f t="shared" si="7"/>
        <v>0</v>
      </c>
      <c r="S151" s="184">
        <v>0.23499999999999999</v>
      </c>
      <c r="T151" s="185">
        <f t="shared" si="8"/>
        <v>35.25</v>
      </c>
      <c r="U151" s="31"/>
      <c r="V151" s="31"/>
      <c r="W151" s="31"/>
      <c r="X151" s="31"/>
      <c r="Y151" s="31"/>
      <c r="Z151" s="31"/>
      <c r="AA151" s="31"/>
      <c r="AB151" s="31"/>
      <c r="AC151" s="31"/>
      <c r="AD151" s="31"/>
      <c r="AE151" s="31"/>
      <c r="AR151" s="186" t="s">
        <v>238</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2370</v>
      </c>
    </row>
    <row r="152" spans="1:65" s="2" customFormat="1" ht="37.9" customHeight="1">
      <c r="A152" s="31"/>
      <c r="B152" s="142"/>
      <c r="C152" s="174" t="s">
        <v>263</v>
      </c>
      <c r="D152" s="174" t="s">
        <v>234</v>
      </c>
      <c r="E152" s="175" t="s">
        <v>2371</v>
      </c>
      <c r="F152" s="176" t="s">
        <v>2372</v>
      </c>
      <c r="G152" s="177" t="s">
        <v>237</v>
      </c>
      <c r="H152" s="178">
        <v>697.4</v>
      </c>
      <c r="I152" s="179"/>
      <c r="J152" s="180">
        <f t="shared" si="5"/>
        <v>0</v>
      </c>
      <c r="K152" s="181"/>
      <c r="L152" s="32"/>
      <c r="M152" s="182" t="s">
        <v>1</v>
      </c>
      <c r="N152" s="183" t="s">
        <v>43</v>
      </c>
      <c r="O152" s="60"/>
      <c r="P152" s="184">
        <f t="shared" si="6"/>
        <v>0</v>
      </c>
      <c r="Q152" s="184">
        <v>0</v>
      </c>
      <c r="R152" s="184">
        <f t="shared" si="7"/>
        <v>0</v>
      </c>
      <c r="S152" s="184">
        <v>0.4</v>
      </c>
      <c r="T152" s="185">
        <f t="shared" si="8"/>
        <v>278.95999999999998</v>
      </c>
      <c r="U152" s="31"/>
      <c r="V152" s="31"/>
      <c r="W152" s="31"/>
      <c r="X152" s="31"/>
      <c r="Y152" s="31"/>
      <c r="Z152" s="31"/>
      <c r="AA152" s="31"/>
      <c r="AB152" s="31"/>
      <c r="AC152" s="31"/>
      <c r="AD152" s="31"/>
      <c r="AE152" s="31"/>
      <c r="AR152" s="186" t="s">
        <v>238</v>
      </c>
      <c r="AT152" s="186" t="s">
        <v>234</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2373</v>
      </c>
    </row>
    <row r="153" spans="1:65" s="2" customFormat="1" ht="24.2" customHeight="1">
      <c r="A153" s="31"/>
      <c r="B153" s="142"/>
      <c r="C153" s="174" t="s">
        <v>268</v>
      </c>
      <c r="D153" s="174" t="s">
        <v>234</v>
      </c>
      <c r="E153" s="175" t="s">
        <v>898</v>
      </c>
      <c r="F153" s="176" t="s">
        <v>899</v>
      </c>
      <c r="G153" s="177" t="s">
        <v>256</v>
      </c>
      <c r="H153" s="178">
        <v>100</v>
      </c>
      <c r="I153" s="179"/>
      <c r="J153" s="180">
        <f t="shared" si="5"/>
        <v>0</v>
      </c>
      <c r="K153" s="181"/>
      <c r="L153" s="32"/>
      <c r="M153" s="182" t="s">
        <v>1</v>
      </c>
      <c r="N153" s="183" t="s">
        <v>43</v>
      </c>
      <c r="O153" s="60"/>
      <c r="P153" s="184">
        <f t="shared" si="6"/>
        <v>0</v>
      </c>
      <c r="Q153" s="184">
        <v>1.2562714000000001E-2</v>
      </c>
      <c r="R153" s="184">
        <f t="shared" si="7"/>
        <v>1.2562714000000001</v>
      </c>
      <c r="S153" s="184">
        <v>0</v>
      </c>
      <c r="T153" s="185">
        <f t="shared" si="8"/>
        <v>0</v>
      </c>
      <c r="U153" s="31"/>
      <c r="V153" s="31"/>
      <c r="W153" s="31"/>
      <c r="X153" s="31"/>
      <c r="Y153" s="31"/>
      <c r="Z153" s="31"/>
      <c r="AA153" s="31"/>
      <c r="AB153" s="31"/>
      <c r="AC153" s="31"/>
      <c r="AD153" s="31"/>
      <c r="AE153" s="31"/>
      <c r="AR153" s="186" t="s">
        <v>238</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2374</v>
      </c>
    </row>
    <row r="154" spans="1:65" s="2" customFormat="1" ht="33" customHeight="1">
      <c r="A154" s="31"/>
      <c r="B154" s="142"/>
      <c r="C154" s="174" t="s">
        <v>272</v>
      </c>
      <c r="D154" s="174" t="s">
        <v>234</v>
      </c>
      <c r="E154" s="175" t="s">
        <v>259</v>
      </c>
      <c r="F154" s="176" t="s">
        <v>260</v>
      </c>
      <c r="G154" s="177" t="s">
        <v>261</v>
      </c>
      <c r="H154" s="178">
        <v>1520</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2375</v>
      </c>
    </row>
    <row r="155" spans="1:65" s="2" customFormat="1" ht="33" customHeight="1">
      <c r="A155" s="31"/>
      <c r="B155" s="142"/>
      <c r="C155" s="174" t="s">
        <v>276</v>
      </c>
      <c r="D155" s="174" t="s">
        <v>234</v>
      </c>
      <c r="E155" s="175" t="s">
        <v>264</v>
      </c>
      <c r="F155" s="176" t="s">
        <v>265</v>
      </c>
      <c r="G155" s="177" t="s">
        <v>266</v>
      </c>
      <c r="H155" s="178">
        <v>190</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238</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2376</v>
      </c>
    </row>
    <row r="156" spans="1:65" s="2" customFormat="1" ht="21.75" customHeight="1">
      <c r="A156" s="31"/>
      <c r="B156" s="142"/>
      <c r="C156" s="174" t="s">
        <v>280</v>
      </c>
      <c r="D156" s="174" t="s">
        <v>234</v>
      </c>
      <c r="E156" s="175" t="s">
        <v>269</v>
      </c>
      <c r="F156" s="176" t="s">
        <v>270</v>
      </c>
      <c r="G156" s="177" t="s">
        <v>256</v>
      </c>
      <c r="H156" s="178">
        <v>204</v>
      </c>
      <c r="I156" s="179"/>
      <c r="J156" s="180">
        <f t="shared" si="5"/>
        <v>0</v>
      </c>
      <c r="K156" s="181"/>
      <c r="L156" s="32"/>
      <c r="M156" s="182" t="s">
        <v>1</v>
      </c>
      <c r="N156" s="183" t="s">
        <v>43</v>
      </c>
      <c r="O156" s="60"/>
      <c r="P156" s="184">
        <f t="shared" si="6"/>
        <v>0</v>
      </c>
      <c r="Q156" s="184">
        <v>1.0121E-2</v>
      </c>
      <c r="R156" s="184">
        <f t="shared" si="7"/>
        <v>2.0646839999999997</v>
      </c>
      <c r="S156" s="184">
        <v>0</v>
      </c>
      <c r="T156" s="185">
        <f t="shared" si="8"/>
        <v>0</v>
      </c>
      <c r="U156" s="31"/>
      <c r="V156" s="31"/>
      <c r="W156" s="31"/>
      <c r="X156" s="31"/>
      <c r="Y156" s="31"/>
      <c r="Z156" s="31"/>
      <c r="AA156" s="31"/>
      <c r="AB156" s="31"/>
      <c r="AC156" s="31"/>
      <c r="AD156" s="31"/>
      <c r="AE156" s="31"/>
      <c r="AR156" s="186" t="s">
        <v>238</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2377</v>
      </c>
    </row>
    <row r="157" spans="1:65" s="2" customFormat="1" ht="21.75" customHeight="1">
      <c r="A157" s="31"/>
      <c r="B157" s="142"/>
      <c r="C157" s="174" t="s">
        <v>284</v>
      </c>
      <c r="D157" s="174" t="s">
        <v>234</v>
      </c>
      <c r="E157" s="175" t="s">
        <v>273</v>
      </c>
      <c r="F157" s="176" t="s">
        <v>274</v>
      </c>
      <c r="G157" s="177" t="s">
        <v>256</v>
      </c>
      <c r="H157" s="178">
        <v>10.8</v>
      </c>
      <c r="I157" s="179"/>
      <c r="J157" s="180">
        <f t="shared" si="5"/>
        <v>0</v>
      </c>
      <c r="K157" s="181"/>
      <c r="L157" s="32"/>
      <c r="M157" s="182" t="s">
        <v>1</v>
      </c>
      <c r="N157" s="183" t="s">
        <v>43</v>
      </c>
      <c r="O157" s="60"/>
      <c r="P157" s="184">
        <f t="shared" si="6"/>
        <v>0</v>
      </c>
      <c r="Q157" s="184">
        <v>1.19965E-2</v>
      </c>
      <c r="R157" s="184">
        <f t="shared" si="7"/>
        <v>0.12956220000000002</v>
      </c>
      <c r="S157" s="184">
        <v>0</v>
      </c>
      <c r="T157" s="185">
        <f t="shared" si="8"/>
        <v>0</v>
      </c>
      <c r="U157" s="31"/>
      <c r="V157" s="31"/>
      <c r="W157" s="31"/>
      <c r="X157" s="31"/>
      <c r="Y157" s="31"/>
      <c r="Z157" s="31"/>
      <c r="AA157" s="31"/>
      <c r="AB157" s="31"/>
      <c r="AC157" s="31"/>
      <c r="AD157" s="31"/>
      <c r="AE157" s="31"/>
      <c r="AR157" s="186" t="s">
        <v>238</v>
      </c>
      <c r="AT157" s="186" t="s">
        <v>234</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2378</v>
      </c>
    </row>
    <row r="158" spans="1:65" s="2" customFormat="1" ht="21.75" customHeight="1">
      <c r="A158" s="31"/>
      <c r="B158" s="142"/>
      <c r="C158" s="174" t="s">
        <v>289</v>
      </c>
      <c r="D158" s="174" t="s">
        <v>234</v>
      </c>
      <c r="E158" s="175" t="s">
        <v>1374</v>
      </c>
      <c r="F158" s="176" t="s">
        <v>1375</v>
      </c>
      <c r="G158" s="177" t="s">
        <v>256</v>
      </c>
      <c r="H158" s="178">
        <v>153</v>
      </c>
      <c r="I158" s="179"/>
      <c r="J158" s="180">
        <f t="shared" si="5"/>
        <v>0</v>
      </c>
      <c r="K158" s="181"/>
      <c r="L158" s="32"/>
      <c r="M158" s="182" t="s">
        <v>1</v>
      </c>
      <c r="N158" s="183" t="s">
        <v>43</v>
      </c>
      <c r="O158" s="60"/>
      <c r="P158" s="184">
        <f t="shared" si="6"/>
        <v>0</v>
      </c>
      <c r="Q158" s="184">
        <v>5.9157750000000002E-2</v>
      </c>
      <c r="R158" s="184">
        <f t="shared" si="7"/>
        <v>9.0511357500000003</v>
      </c>
      <c r="S158" s="184">
        <v>0</v>
      </c>
      <c r="T158" s="185">
        <f t="shared" si="8"/>
        <v>0</v>
      </c>
      <c r="U158" s="31"/>
      <c r="V158" s="31"/>
      <c r="W158" s="31"/>
      <c r="X158" s="31"/>
      <c r="Y158" s="31"/>
      <c r="Z158" s="31"/>
      <c r="AA158" s="31"/>
      <c r="AB158" s="31"/>
      <c r="AC158" s="31"/>
      <c r="AD158" s="31"/>
      <c r="AE158" s="31"/>
      <c r="AR158" s="186" t="s">
        <v>238</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2379</v>
      </c>
    </row>
    <row r="159" spans="1:65" s="2" customFormat="1" ht="24.2" customHeight="1">
      <c r="A159" s="31"/>
      <c r="B159" s="142"/>
      <c r="C159" s="174" t="s">
        <v>293</v>
      </c>
      <c r="D159" s="174" t="s">
        <v>234</v>
      </c>
      <c r="E159" s="175" t="s">
        <v>281</v>
      </c>
      <c r="F159" s="176" t="s">
        <v>282</v>
      </c>
      <c r="G159" s="177" t="s">
        <v>256</v>
      </c>
      <c r="H159" s="178">
        <v>340</v>
      </c>
      <c r="I159" s="179"/>
      <c r="J159" s="180">
        <f t="shared" si="5"/>
        <v>0</v>
      </c>
      <c r="K159" s="181"/>
      <c r="L159" s="32"/>
      <c r="M159" s="182" t="s">
        <v>1</v>
      </c>
      <c r="N159" s="183" t="s">
        <v>43</v>
      </c>
      <c r="O159" s="60"/>
      <c r="P159" s="184">
        <f t="shared" si="6"/>
        <v>0</v>
      </c>
      <c r="Q159" s="184">
        <v>3.3070000000000002E-2</v>
      </c>
      <c r="R159" s="184">
        <f t="shared" si="7"/>
        <v>11.2438</v>
      </c>
      <c r="S159" s="184">
        <v>0</v>
      </c>
      <c r="T159" s="185">
        <f t="shared" si="8"/>
        <v>0</v>
      </c>
      <c r="U159" s="31"/>
      <c r="V159" s="31"/>
      <c r="W159" s="31"/>
      <c r="X159" s="31"/>
      <c r="Y159" s="31"/>
      <c r="Z159" s="31"/>
      <c r="AA159" s="31"/>
      <c r="AB159" s="31"/>
      <c r="AC159" s="31"/>
      <c r="AD159" s="31"/>
      <c r="AE159" s="31"/>
      <c r="AR159" s="186" t="s">
        <v>238</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2380</v>
      </c>
    </row>
    <row r="160" spans="1:65" s="2" customFormat="1" ht="24.2" customHeight="1">
      <c r="A160" s="31"/>
      <c r="B160" s="142"/>
      <c r="C160" s="174" t="s">
        <v>297</v>
      </c>
      <c r="D160" s="174" t="s">
        <v>234</v>
      </c>
      <c r="E160" s="175" t="s">
        <v>1378</v>
      </c>
      <c r="F160" s="176" t="s">
        <v>1379</v>
      </c>
      <c r="G160" s="177" t="s">
        <v>287</v>
      </c>
      <c r="H160" s="178">
        <v>1175.4829999999999</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2381</v>
      </c>
    </row>
    <row r="161" spans="1:65" s="2" customFormat="1" ht="33" customHeight="1">
      <c r="A161" s="31"/>
      <c r="B161" s="142"/>
      <c r="C161" s="174" t="s">
        <v>301</v>
      </c>
      <c r="D161" s="174" t="s">
        <v>234</v>
      </c>
      <c r="E161" s="175" t="s">
        <v>1381</v>
      </c>
      <c r="F161" s="176" t="s">
        <v>1382</v>
      </c>
      <c r="G161" s="177" t="s">
        <v>287</v>
      </c>
      <c r="H161" s="178">
        <v>5400</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2382</v>
      </c>
    </row>
    <row r="162" spans="1:65" s="2" customFormat="1" ht="24.2" customHeight="1">
      <c r="A162" s="31"/>
      <c r="B162" s="142"/>
      <c r="C162" s="174" t="s">
        <v>305</v>
      </c>
      <c r="D162" s="174" t="s">
        <v>234</v>
      </c>
      <c r="E162" s="175" t="s">
        <v>294</v>
      </c>
      <c r="F162" s="176" t="s">
        <v>295</v>
      </c>
      <c r="G162" s="177" t="s">
        <v>287</v>
      </c>
      <c r="H162" s="178">
        <v>724.81200000000001</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2383</v>
      </c>
    </row>
    <row r="163" spans="1:65" s="2" customFormat="1" ht="24.2" customHeight="1">
      <c r="A163" s="31"/>
      <c r="B163" s="142"/>
      <c r="C163" s="174" t="s">
        <v>309</v>
      </c>
      <c r="D163" s="174" t="s">
        <v>234</v>
      </c>
      <c r="E163" s="175" t="s">
        <v>298</v>
      </c>
      <c r="F163" s="176" t="s">
        <v>299</v>
      </c>
      <c r="G163" s="177" t="s">
        <v>287</v>
      </c>
      <c r="H163" s="178">
        <v>103.032</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2384</v>
      </c>
    </row>
    <row r="164" spans="1:65" s="2" customFormat="1" ht="21.75" customHeight="1">
      <c r="A164" s="31"/>
      <c r="B164" s="142"/>
      <c r="C164" s="174" t="s">
        <v>313</v>
      </c>
      <c r="D164" s="174" t="s">
        <v>234</v>
      </c>
      <c r="E164" s="175" t="s">
        <v>904</v>
      </c>
      <c r="F164" s="176" t="s">
        <v>905</v>
      </c>
      <c r="G164" s="177" t="s">
        <v>287</v>
      </c>
      <c r="H164" s="178">
        <v>63</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2385</v>
      </c>
    </row>
    <row r="165" spans="1:65" s="2" customFormat="1" ht="24.2" customHeight="1">
      <c r="A165" s="31"/>
      <c r="B165" s="142"/>
      <c r="C165" s="174" t="s">
        <v>317</v>
      </c>
      <c r="D165" s="174" t="s">
        <v>234</v>
      </c>
      <c r="E165" s="175" t="s">
        <v>907</v>
      </c>
      <c r="F165" s="176" t="s">
        <v>908</v>
      </c>
      <c r="G165" s="177" t="s">
        <v>287</v>
      </c>
      <c r="H165" s="178">
        <v>31.5</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2386</v>
      </c>
    </row>
    <row r="166" spans="1:65" s="2" customFormat="1" ht="21.75" customHeight="1">
      <c r="A166" s="31"/>
      <c r="B166" s="142"/>
      <c r="C166" s="174" t="s">
        <v>321</v>
      </c>
      <c r="D166" s="174" t="s">
        <v>234</v>
      </c>
      <c r="E166" s="175" t="s">
        <v>2387</v>
      </c>
      <c r="F166" s="176" t="s">
        <v>2388</v>
      </c>
      <c r="G166" s="177" t="s">
        <v>287</v>
      </c>
      <c r="H166" s="178">
        <v>21641.4</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2389</v>
      </c>
    </row>
    <row r="167" spans="1:65" s="2" customFormat="1" ht="37.9" customHeight="1">
      <c r="A167" s="31"/>
      <c r="B167" s="142"/>
      <c r="C167" s="174" t="s">
        <v>7</v>
      </c>
      <c r="D167" s="174" t="s">
        <v>234</v>
      </c>
      <c r="E167" s="175" t="s">
        <v>306</v>
      </c>
      <c r="F167" s="176" t="s">
        <v>307</v>
      </c>
      <c r="G167" s="177" t="s">
        <v>287</v>
      </c>
      <c r="H167" s="178">
        <v>10820.7</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2390</v>
      </c>
    </row>
    <row r="168" spans="1:65" s="2" customFormat="1" ht="16.5" customHeight="1">
      <c r="A168" s="31"/>
      <c r="B168" s="142"/>
      <c r="C168" s="174" t="s">
        <v>328</v>
      </c>
      <c r="D168" s="174" t="s">
        <v>234</v>
      </c>
      <c r="E168" s="175" t="s">
        <v>910</v>
      </c>
      <c r="F168" s="176" t="s">
        <v>911</v>
      </c>
      <c r="G168" s="177" t="s">
        <v>287</v>
      </c>
      <c r="H168" s="178">
        <v>1868.25</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2391</v>
      </c>
    </row>
    <row r="169" spans="1:65" s="2" customFormat="1" ht="24.2" customHeight="1">
      <c r="A169" s="31"/>
      <c r="B169" s="142"/>
      <c r="C169" s="174" t="s">
        <v>332</v>
      </c>
      <c r="D169" s="174" t="s">
        <v>234</v>
      </c>
      <c r="E169" s="175" t="s">
        <v>913</v>
      </c>
      <c r="F169" s="176" t="s">
        <v>914</v>
      </c>
      <c r="G169" s="177" t="s">
        <v>287</v>
      </c>
      <c r="H169" s="178">
        <v>934.125</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2392</v>
      </c>
    </row>
    <row r="170" spans="1:65" s="2" customFormat="1" ht="33" customHeight="1">
      <c r="A170" s="31"/>
      <c r="B170" s="142"/>
      <c r="C170" s="174" t="s">
        <v>336</v>
      </c>
      <c r="D170" s="174" t="s">
        <v>234</v>
      </c>
      <c r="E170" s="175" t="s">
        <v>2393</v>
      </c>
      <c r="F170" s="176" t="s">
        <v>2394</v>
      </c>
      <c r="G170" s="177" t="s">
        <v>256</v>
      </c>
      <c r="H170" s="178">
        <v>50</v>
      </c>
      <c r="I170" s="179"/>
      <c r="J170" s="180">
        <f t="shared" si="5"/>
        <v>0</v>
      </c>
      <c r="K170" s="181"/>
      <c r="L170" s="32"/>
      <c r="M170" s="182" t="s">
        <v>1</v>
      </c>
      <c r="N170" s="183" t="s">
        <v>43</v>
      </c>
      <c r="O170" s="60"/>
      <c r="P170" s="184">
        <f t="shared" si="6"/>
        <v>0</v>
      </c>
      <c r="Q170" s="184">
        <v>2.604E-3</v>
      </c>
      <c r="R170" s="184">
        <f t="shared" si="7"/>
        <v>0.13020000000000001</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2395</v>
      </c>
    </row>
    <row r="171" spans="1:65" s="2" customFormat="1" ht="21.75" customHeight="1">
      <c r="A171" s="31"/>
      <c r="B171" s="142"/>
      <c r="C171" s="187" t="s">
        <v>340</v>
      </c>
      <c r="D171" s="187" t="s">
        <v>357</v>
      </c>
      <c r="E171" s="188" t="s">
        <v>2396</v>
      </c>
      <c r="F171" s="189" t="s">
        <v>2397</v>
      </c>
      <c r="G171" s="190" t="s">
        <v>256</v>
      </c>
      <c r="H171" s="191">
        <v>54.65</v>
      </c>
      <c r="I171" s="192"/>
      <c r="J171" s="193">
        <f t="shared" si="5"/>
        <v>0</v>
      </c>
      <c r="K171" s="194"/>
      <c r="L171" s="195"/>
      <c r="M171" s="196" t="s">
        <v>1</v>
      </c>
      <c r="N171" s="197" t="s">
        <v>43</v>
      </c>
      <c r="O171" s="60"/>
      <c r="P171" s="184">
        <f t="shared" si="6"/>
        <v>0</v>
      </c>
      <c r="Q171" s="184">
        <v>2.0990000000000002E-2</v>
      </c>
      <c r="R171" s="184">
        <f t="shared" si="7"/>
        <v>1.1471035000000001</v>
      </c>
      <c r="S171" s="184">
        <v>0</v>
      </c>
      <c r="T171" s="185">
        <f t="shared" si="8"/>
        <v>0</v>
      </c>
      <c r="U171" s="31"/>
      <c r="V171" s="31"/>
      <c r="W171" s="31"/>
      <c r="X171" s="31"/>
      <c r="Y171" s="31"/>
      <c r="Z171" s="31"/>
      <c r="AA171" s="31"/>
      <c r="AB171" s="31"/>
      <c r="AC171" s="31"/>
      <c r="AD171" s="31"/>
      <c r="AE171" s="31"/>
      <c r="AR171" s="186" t="s">
        <v>263</v>
      </c>
      <c r="AT171" s="186" t="s">
        <v>357</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2398</v>
      </c>
    </row>
    <row r="172" spans="1:65" s="2" customFormat="1" ht="24.2" customHeight="1">
      <c r="A172" s="31"/>
      <c r="B172" s="142"/>
      <c r="C172" s="174" t="s">
        <v>344</v>
      </c>
      <c r="D172" s="174" t="s">
        <v>234</v>
      </c>
      <c r="E172" s="175" t="s">
        <v>1399</v>
      </c>
      <c r="F172" s="176" t="s">
        <v>1400</v>
      </c>
      <c r="G172" s="177" t="s">
        <v>237</v>
      </c>
      <c r="H172" s="178">
        <v>39048</v>
      </c>
      <c r="I172" s="179"/>
      <c r="J172" s="180">
        <f t="shared" si="5"/>
        <v>0</v>
      </c>
      <c r="K172" s="181"/>
      <c r="L172" s="32"/>
      <c r="M172" s="182" t="s">
        <v>1</v>
      </c>
      <c r="N172" s="183" t="s">
        <v>43</v>
      </c>
      <c r="O172" s="60"/>
      <c r="P172" s="184">
        <f t="shared" si="6"/>
        <v>0</v>
      </c>
      <c r="Q172" s="184">
        <v>2.6144000000000001E-2</v>
      </c>
      <c r="R172" s="184">
        <f t="shared" si="7"/>
        <v>1020.870912</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2399</v>
      </c>
    </row>
    <row r="173" spans="1:65" s="2" customFormat="1" ht="24.2" customHeight="1">
      <c r="A173" s="31"/>
      <c r="B173" s="142"/>
      <c r="C173" s="174" t="s">
        <v>348</v>
      </c>
      <c r="D173" s="174" t="s">
        <v>234</v>
      </c>
      <c r="E173" s="175" t="s">
        <v>1403</v>
      </c>
      <c r="F173" s="176" t="s">
        <v>1404</v>
      </c>
      <c r="G173" s="177" t="s">
        <v>237</v>
      </c>
      <c r="H173" s="178">
        <v>39048</v>
      </c>
      <c r="I173" s="179"/>
      <c r="J173" s="180">
        <f t="shared" si="5"/>
        <v>0</v>
      </c>
      <c r="K173" s="181"/>
      <c r="L173" s="32"/>
      <c r="M173" s="182" t="s">
        <v>1</v>
      </c>
      <c r="N173" s="183"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2400</v>
      </c>
    </row>
    <row r="174" spans="1:65" s="2" customFormat="1" ht="24.2" customHeight="1">
      <c r="A174" s="31"/>
      <c r="B174" s="142"/>
      <c r="C174" s="174" t="s">
        <v>352</v>
      </c>
      <c r="D174" s="174" t="s">
        <v>234</v>
      </c>
      <c r="E174" s="175" t="s">
        <v>2401</v>
      </c>
      <c r="F174" s="176" t="s">
        <v>2402</v>
      </c>
      <c r="G174" s="177" t="s">
        <v>237</v>
      </c>
      <c r="H174" s="178">
        <v>2544</v>
      </c>
      <c r="I174" s="179"/>
      <c r="J174" s="180">
        <f t="shared" si="5"/>
        <v>0</v>
      </c>
      <c r="K174" s="181"/>
      <c r="L174" s="32"/>
      <c r="M174" s="182" t="s">
        <v>1</v>
      </c>
      <c r="N174" s="183" t="s">
        <v>43</v>
      </c>
      <c r="O174" s="60"/>
      <c r="P174" s="184">
        <f t="shared" si="6"/>
        <v>0</v>
      </c>
      <c r="Q174" s="184">
        <v>1.6070000000000001E-2</v>
      </c>
      <c r="R174" s="184">
        <f t="shared" si="7"/>
        <v>40.882080000000002</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2403</v>
      </c>
    </row>
    <row r="175" spans="1:65" s="2" customFormat="1" ht="24.2" customHeight="1">
      <c r="A175" s="31"/>
      <c r="B175" s="142"/>
      <c r="C175" s="174" t="s">
        <v>356</v>
      </c>
      <c r="D175" s="174" t="s">
        <v>234</v>
      </c>
      <c r="E175" s="175" t="s">
        <v>2404</v>
      </c>
      <c r="F175" s="176" t="s">
        <v>2405</v>
      </c>
      <c r="G175" s="177" t="s">
        <v>237</v>
      </c>
      <c r="H175" s="178">
        <v>2544</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2406</v>
      </c>
    </row>
    <row r="176" spans="1:65" s="2" customFormat="1" ht="44.25" customHeight="1">
      <c r="A176" s="31"/>
      <c r="B176" s="142"/>
      <c r="C176" s="174" t="s">
        <v>362</v>
      </c>
      <c r="D176" s="174" t="s">
        <v>234</v>
      </c>
      <c r="E176" s="175" t="s">
        <v>1406</v>
      </c>
      <c r="F176" s="176" t="s">
        <v>1407</v>
      </c>
      <c r="G176" s="177" t="s">
        <v>287</v>
      </c>
      <c r="H176" s="178">
        <v>7912.58</v>
      </c>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2407</v>
      </c>
    </row>
    <row r="177" spans="1:65" s="2" customFormat="1" ht="33" customHeight="1">
      <c r="A177" s="31"/>
      <c r="B177" s="142"/>
      <c r="C177" s="174" t="s">
        <v>366</v>
      </c>
      <c r="D177" s="174" t="s">
        <v>234</v>
      </c>
      <c r="E177" s="175" t="s">
        <v>329</v>
      </c>
      <c r="F177" s="176" t="s">
        <v>330</v>
      </c>
      <c r="G177" s="177" t="s">
        <v>237</v>
      </c>
      <c r="H177" s="178">
        <v>180</v>
      </c>
      <c r="I177" s="179"/>
      <c r="J177" s="180">
        <f t="shared" ref="J177:J208" si="15">ROUND(I177*H177,2)</f>
        <v>0</v>
      </c>
      <c r="K177" s="181"/>
      <c r="L177" s="32"/>
      <c r="M177" s="182" t="s">
        <v>1</v>
      </c>
      <c r="N177" s="183" t="s">
        <v>43</v>
      </c>
      <c r="O177" s="60"/>
      <c r="P177" s="184">
        <f t="shared" ref="P177:P208" si="16">O177*H177</f>
        <v>0</v>
      </c>
      <c r="Q177" s="184">
        <v>0</v>
      </c>
      <c r="R177" s="184">
        <f t="shared" ref="R177:R208" si="17">Q177*H177</f>
        <v>0</v>
      </c>
      <c r="S177" s="184">
        <v>0</v>
      </c>
      <c r="T177" s="185">
        <f t="shared" ref="T177:T208" si="18">S177*H177</f>
        <v>0</v>
      </c>
      <c r="U177" s="31"/>
      <c r="V177" s="31"/>
      <c r="W177" s="31"/>
      <c r="X177" s="31"/>
      <c r="Y177" s="31"/>
      <c r="Z177" s="31"/>
      <c r="AA177" s="31"/>
      <c r="AB177" s="31"/>
      <c r="AC177" s="31"/>
      <c r="AD177" s="31"/>
      <c r="AE177" s="31"/>
      <c r="AR177" s="186" t="s">
        <v>238</v>
      </c>
      <c r="AT177" s="186" t="s">
        <v>234</v>
      </c>
      <c r="AU177" s="186" t="s">
        <v>88</v>
      </c>
      <c r="AY177" s="14" t="s">
        <v>232</v>
      </c>
      <c r="BE177" s="104">
        <f t="shared" ref="BE177:BE194" si="19">IF(N177="základná",J177,0)</f>
        <v>0</v>
      </c>
      <c r="BF177" s="104">
        <f t="shared" ref="BF177:BF194" si="20">IF(N177="znížená",J177,0)</f>
        <v>0</v>
      </c>
      <c r="BG177" s="104">
        <f t="shared" ref="BG177:BG194" si="21">IF(N177="zákl. prenesená",J177,0)</f>
        <v>0</v>
      </c>
      <c r="BH177" s="104">
        <f t="shared" ref="BH177:BH194" si="22">IF(N177="zníž. prenesená",J177,0)</f>
        <v>0</v>
      </c>
      <c r="BI177" s="104">
        <f t="shared" ref="BI177:BI194" si="23">IF(N177="nulová",J177,0)</f>
        <v>0</v>
      </c>
      <c r="BJ177" s="14" t="s">
        <v>88</v>
      </c>
      <c r="BK177" s="104">
        <f t="shared" ref="BK177:BK194" si="24">ROUND(I177*H177,2)</f>
        <v>0</v>
      </c>
      <c r="BL177" s="14" t="s">
        <v>238</v>
      </c>
      <c r="BM177" s="186" t="s">
        <v>2408</v>
      </c>
    </row>
    <row r="178" spans="1:65" s="2" customFormat="1" ht="24.2" customHeight="1">
      <c r="A178" s="31"/>
      <c r="B178" s="142"/>
      <c r="C178" s="174" t="s">
        <v>370</v>
      </c>
      <c r="D178" s="174" t="s">
        <v>234</v>
      </c>
      <c r="E178" s="175" t="s">
        <v>1409</v>
      </c>
      <c r="F178" s="176" t="s">
        <v>1410</v>
      </c>
      <c r="G178" s="177" t="s">
        <v>394</v>
      </c>
      <c r="H178" s="178">
        <v>350</v>
      </c>
      <c r="I178" s="179"/>
      <c r="J178" s="180">
        <f t="shared" si="15"/>
        <v>0</v>
      </c>
      <c r="K178" s="181"/>
      <c r="L178" s="32"/>
      <c r="M178" s="182" t="s">
        <v>1</v>
      </c>
      <c r="N178" s="183" t="s">
        <v>43</v>
      </c>
      <c r="O178" s="60"/>
      <c r="P178" s="184">
        <f t="shared" si="16"/>
        <v>0</v>
      </c>
      <c r="Q178" s="184">
        <v>0</v>
      </c>
      <c r="R178" s="184">
        <f t="shared" si="17"/>
        <v>0</v>
      </c>
      <c r="S178" s="184">
        <v>0</v>
      </c>
      <c r="T178" s="185">
        <f t="shared" si="18"/>
        <v>0</v>
      </c>
      <c r="U178" s="31"/>
      <c r="V178" s="31"/>
      <c r="W178" s="31"/>
      <c r="X178" s="31"/>
      <c r="Y178" s="31"/>
      <c r="Z178" s="31"/>
      <c r="AA178" s="31"/>
      <c r="AB178" s="31"/>
      <c r="AC178" s="31"/>
      <c r="AD178" s="31"/>
      <c r="AE178" s="31"/>
      <c r="AR178" s="186" t="s">
        <v>238</v>
      </c>
      <c r="AT178" s="186" t="s">
        <v>234</v>
      </c>
      <c r="AU178" s="186" t="s">
        <v>88</v>
      </c>
      <c r="AY178" s="14" t="s">
        <v>232</v>
      </c>
      <c r="BE178" s="104">
        <f t="shared" si="19"/>
        <v>0</v>
      </c>
      <c r="BF178" s="104">
        <f t="shared" si="20"/>
        <v>0</v>
      </c>
      <c r="BG178" s="104">
        <f t="shared" si="21"/>
        <v>0</v>
      </c>
      <c r="BH178" s="104">
        <f t="shared" si="22"/>
        <v>0</v>
      </c>
      <c r="BI178" s="104">
        <f t="shared" si="23"/>
        <v>0</v>
      </c>
      <c r="BJ178" s="14" t="s">
        <v>88</v>
      </c>
      <c r="BK178" s="104">
        <f t="shared" si="24"/>
        <v>0</v>
      </c>
      <c r="BL178" s="14" t="s">
        <v>238</v>
      </c>
      <c r="BM178" s="186" t="s">
        <v>2409</v>
      </c>
    </row>
    <row r="179" spans="1:65" s="2" customFormat="1" ht="37.9" customHeight="1">
      <c r="A179" s="31"/>
      <c r="B179" s="142"/>
      <c r="C179" s="174" t="s">
        <v>374</v>
      </c>
      <c r="D179" s="174" t="s">
        <v>234</v>
      </c>
      <c r="E179" s="175" t="s">
        <v>2410</v>
      </c>
      <c r="F179" s="176" t="s">
        <v>2411</v>
      </c>
      <c r="G179" s="177" t="s">
        <v>287</v>
      </c>
      <c r="H179" s="178">
        <v>9272.51</v>
      </c>
      <c r="I179" s="179"/>
      <c r="J179" s="180">
        <f t="shared" si="15"/>
        <v>0</v>
      </c>
      <c r="K179" s="181"/>
      <c r="L179" s="32"/>
      <c r="M179" s="182" t="s">
        <v>1</v>
      </c>
      <c r="N179" s="183" t="s">
        <v>43</v>
      </c>
      <c r="O179" s="60"/>
      <c r="P179" s="184">
        <f t="shared" si="16"/>
        <v>0</v>
      </c>
      <c r="Q179" s="184">
        <v>0</v>
      </c>
      <c r="R179" s="184">
        <f t="shared" si="17"/>
        <v>0</v>
      </c>
      <c r="S179" s="184">
        <v>0</v>
      </c>
      <c r="T179" s="185">
        <f t="shared" si="18"/>
        <v>0</v>
      </c>
      <c r="U179" s="31"/>
      <c r="V179" s="31"/>
      <c r="W179" s="31"/>
      <c r="X179" s="31"/>
      <c r="Y179" s="31"/>
      <c r="Z179" s="31"/>
      <c r="AA179" s="31"/>
      <c r="AB179" s="31"/>
      <c r="AC179" s="31"/>
      <c r="AD179" s="31"/>
      <c r="AE179" s="31"/>
      <c r="AR179" s="186" t="s">
        <v>238</v>
      </c>
      <c r="AT179" s="186" t="s">
        <v>234</v>
      </c>
      <c r="AU179" s="186" t="s">
        <v>88</v>
      </c>
      <c r="AY179" s="14" t="s">
        <v>232</v>
      </c>
      <c r="BE179" s="104">
        <f t="shared" si="19"/>
        <v>0</v>
      </c>
      <c r="BF179" s="104">
        <f t="shared" si="20"/>
        <v>0</v>
      </c>
      <c r="BG179" s="104">
        <f t="shared" si="21"/>
        <v>0</v>
      </c>
      <c r="BH179" s="104">
        <f t="shared" si="22"/>
        <v>0</v>
      </c>
      <c r="BI179" s="104">
        <f t="shared" si="23"/>
        <v>0</v>
      </c>
      <c r="BJ179" s="14" t="s">
        <v>88</v>
      </c>
      <c r="BK179" s="104">
        <f t="shared" si="24"/>
        <v>0</v>
      </c>
      <c r="BL179" s="14" t="s">
        <v>238</v>
      </c>
      <c r="BM179" s="186" t="s">
        <v>2412</v>
      </c>
    </row>
    <row r="180" spans="1:65" s="2" customFormat="1" ht="24.2" customHeight="1">
      <c r="A180" s="31"/>
      <c r="B180" s="142"/>
      <c r="C180" s="174" t="s">
        <v>378</v>
      </c>
      <c r="D180" s="174" t="s">
        <v>234</v>
      </c>
      <c r="E180" s="175" t="s">
        <v>1413</v>
      </c>
      <c r="F180" s="176" t="s">
        <v>1414</v>
      </c>
      <c r="G180" s="177" t="s">
        <v>394</v>
      </c>
      <c r="H180" s="178">
        <v>350</v>
      </c>
      <c r="I180" s="179"/>
      <c r="J180" s="180">
        <f t="shared" si="15"/>
        <v>0</v>
      </c>
      <c r="K180" s="181"/>
      <c r="L180" s="32"/>
      <c r="M180" s="182" t="s">
        <v>1</v>
      </c>
      <c r="N180" s="183" t="s">
        <v>43</v>
      </c>
      <c r="O180" s="60"/>
      <c r="P180" s="184">
        <f t="shared" si="16"/>
        <v>0</v>
      </c>
      <c r="Q180" s="184">
        <v>0</v>
      </c>
      <c r="R180" s="184">
        <f t="shared" si="17"/>
        <v>0</v>
      </c>
      <c r="S180" s="184">
        <v>0</v>
      </c>
      <c r="T180" s="185">
        <f t="shared" si="18"/>
        <v>0</v>
      </c>
      <c r="U180" s="31"/>
      <c r="V180" s="31"/>
      <c r="W180" s="31"/>
      <c r="X180" s="31"/>
      <c r="Y180" s="31"/>
      <c r="Z180" s="31"/>
      <c r="AA180" s="31"/>
      <c r="AB180" s="31"/>
      <c r="AC180" s="31"/>
      <c r="AD180" s="31"/>
      <c r="AE180" s="31"/>
      <c r="AR180" s="186" t="s">
        <v>238</v>
      </c>
      <c r="AT180" s="186" t="s">
        <v>234</v>
      </c>
      <c r="AU180" s="186" t="s">
        <v>88</v>
      </c>
      <c r="AY180" s="14" t="s">
        <v>232</v>
      </c>
      <c r="BE180" s="104">
        <f t="shared" si="19"/>
        <v>0</v>
      </c>
      <c r="BF180" s="104">
        <f t="shared" si="20"/>
        <v>0</v>
      </c>
      <c r="BG180" s="104">
        <f t="shared" si="21"/>
        <v>0</v>
      </c>
      <c r="BH180" s="104">
        <f t="shared" si="22"/>
        <v>0</v>
      </c>
      <c r="BI180" s="104">
        <f t="shared" si="23"/>
        <v>0</v>
      </c>
      <c r="BJ180" s="14" t="s">
        <v>88</v>
      </c>
      <c r="BK180" s="104">
        <f t="shared" si="24"/>
        <v>0</v>
      </c>
      <c r="BL180" s="14" t="s">
        <v>238</v>
      </c>
      <c r="BM180" s="186" t="s">
        <v>2413</v>
      </c>
    </row>
    <row r="181" spans="1:65" s="2" customFormat="1" ht="21.75" customHeight="1">
      <c r="A181" s="31"/>
      <c r="B181" s="142"/>
      <c r="C181" s="174" t="s">
        <v>382</v>
      </c>
      <c r="D181" s="174" t="s">
        <v>234</v>
      </c>
      <c r="E181" s="175" t="s">
        <v>337</v>
      </c>
      <c r="F181" s="176" t="s">
        <v>338</v>
      </c>
      <c r="G181" s="177" t="s">
        <v>287</v>
      </c>
      <c r="H181" s="178">
        <v>11786.325000000001</v>
      </c>
      <c r="I181" s="179"/>
      <c r="J181" s="180">
        <f t="shared" si="15"/>
        <v>0</v>
      </c>
      <c r="K181" s="181"/>
      <c r="L181" s="32"/>
      <c r="M181" s="182" t="s">
        <v>1</v>
      </c>
      <c r="N181" s="183" t="s">
        <v>43</v>
      </c>
      <c r="O181" s="60"/>
      <c r="P181" s="184">
        <f t="shared" si="16"/>
        <v>0</v>
      </c>
      <c r="Q181" s="184">
        <v>0</v>
      </c>
      <c r="R181" s="184">
        <f t="shared" si="17"/>
        <v>0</v>
      </c>
      <c r="S181" s="184">
        <v>0</v>
      </c>
      <c r="T181" s="185">
        <f t="shared" si="18"/>
        <v>0</v>
      </c>
      <c r="U181" s="31"/>
      <c r="V181" s="31"/>
      <c r="W181" s="31"/>
      <c r="X181" s="31"/>
      <c r="Y181" s="31"/>
      <c r="Z181" s="31"/>
      <c r="AA181" s="31"/>
      <c r="AB181" s="31"/>
      <c r="AC181" s="31"/>
      <c r="AD181" s="31"/>
      <c r="AE181" s="31"/>
      <c r="AR181" s="186" t="s">
        <v>238</v>
      </c>
      <c r="AT181" s="186" t="s">
        <v>234</v>
      </c>
      <c r="AU181" s="186" t="s">
        <v>88</v>
      </c>
      <c r="AY181" s="14" t="s">
        <v>232</v>
      </c>
      <c r="BE181" s="104">
        <f t="shared" si="19"/>
        <v>0</v>
      </c>
      <c r="BF181" s="104">
        <f t="shared" si="20"/>
        <v>0</v>
      </c>
      <c r="BG181" s="104">
        <f t="shared" si="21"/>
        <v>0</v>
      </c>
      <c r="BH181" s="104">
        <f t="shared" si="22"/>
        <v>0</v>
      </c>
      <c r="BI181" s="104">
        <f t="shared" si="23"/>
        <v>0</v>
      </c>
      <c r="BJ181" s="14" t="s">
        <v>88</v>
      </c>
      <c r="BK181" s="104">
        <f t="shared" si="24"/>
        <v>0</v>
      </c>
      <c r="BL181" s="14" t="s">
        <v>238</v>
      </c>
      <c r="BM181" s="186" t="s">
        <v>2414</v>
      </c>
    </row>
    <row r="182" spans="1:65" s="2" customFormat="1" ht="24.2" customHeight="1">
      <c r="A182" s="31"/>
      <c r="B182" s="142"/>
      <c r="C182" s="174" t="s">
        <v>386</v>
      </c>
      <c r="D182" s="174" t="s">
        <v>234</v>
      </c>
      <c r="E182" s="175" t="s">
        <v>2415</v>
      </c>
      <c r="F182" s="176" t="s">
        <v>2416</v>
      </c>
      <c r="G182" s="177" t="s">
        <v>287</v>
      </c>
      <c r="H182" s="178">
        <v>9272.51</v>
      </c>
      <c r="I182" s="179"/>
      <c r="J182" s="180">
        <f t="shared" si="15"/>
        <v>0</v>
      </c>
      <c r="K182" s="181"/>
      <c r="L182" s="32"/>
      <c r="M182" s="182" t="s">
        <v>1</v>
      </c>
      <c r="N182" s="183" t="s">
        <v>43</v>
      </c>
      <c r="O182" s="60"/>
      <c r="P182" s="184">
        <f t="shared" si="16"/>
        <v>0</v>
      </c>
      <c r="Q182" s="184">
        <v>0</v>
      </c>
      <c r="R182" s="184">
        <f t="shared" si="17"/>
        <v>0</v>
      </c>
      <c r="S182" s="184">
        <v>0</v>
      </c>
      <c r="T182" s="185">
        <f t="shared" si="18"/>
        <v>0</v>
      </c>
      <c r="U182" s="31"/>
      <c r="V182" s="31"/>
      <c r="W182" s="31"/>
      <c r="X182" s="31"/>
      <c r="Y182" s="31"/>
      <c r="Z182" s="31"/>
      <c r="AA182" s="31"/>
      <c r="AB182" s="31"/>
      <c r="AC182" s="31"/>
      <c r="AD182" s="31"/>
      <c r="AE182" s="31"/>
      <c r="AR182" s="186" t="s">
        <v>238</v>
      </c>
      <c r="AT182" s="186" t="s">
        <v>234</v>
      </c>
      <c r="AU182" s="186" t="s">
        <v>88</v>
      </c>
      <c r="AY182" s="14" t="s">
        <v>232</v>
      </c>
      <c r="BE182" s="104">
        <f t="shared" si="19"/>
        <v>0</v>
      </c>
      <c r="BF182" s="104">
        <f t="shared" si="20"/>
        <v>0</v>
      </c>
      <c r="BG182" s="104">
        <f t="shared" si="21"/>
        <v>0</v>
      </c>
      <c r="BH182" s="104">
        <f t="shared" si="22"/>
        <v>0</v>
      </c>
      <c r="BI182" s="104">
        <f t="shared" si="23"/>
        <v>0</v>
      </c>
      <c r="BJ182" s="14" t="s">
        <v>88</v>
      </c>
      <c r="BK182" s="104">
        <f t="shared" si="24"/>
        <v>0</v>
      </c>
      <c r="BL182" s="14" t="s">
        <v>238</v>
      </c>
      <c r="BM182" s="186" t="s">
        <v>2417</v>
      </c>
    </row>
    <row r="183" spans="1:65" s="2" customFormat="1" ht="33" customHeight="1">
      <c r="A183" s="31"/>
      <c r="B183" s="142"/>
      <c r="C183" s="174" t="s">
        <v>391</v>
      </c>
      <c r="D183" s="174" t="s">
        <v>234</v>
      </c>
      <c r="E183" s="175" t="s">
        <v>345</v>
      </c>
      <c r="F183" s="176" t="s">
        <v>346</v>
      </c>
      <c r="G183" s="177" t="s">
        <v>287</v>
      </c>
      <c r="H183" s="178">
        <v>7912.58</v>
      </c>
      <c r="I183" s="179"/>
      <c r="J183" s="180">
        <f t="shared" si="15"/>
        <v>0</v>
      </c>
      <c r="K183" s="181"/>
      <c r="L183" s="32"/>
      <c r="M183" s="182" t="s">
        <v>1</v>
      </c>
      <c r="N183" s="183" t="s">
        <v>43</v>
      </c>
      <c r="O183" s="60"/>
      <c r="P183" s="184">
        <f t="shared" si="16"/>
        <v>0</v>
      </c>
      <c r="Q183" s="184">
        <v>0</v>
      </c>
      <c r="R183" s="184">
        <f t="shared" si="17"/>
        <v>0</v>
      </c>
      <c r="S183" s="184">
        <v>0</v>
      </c>
      <c r="T183" s="185">
        <f t="shared" si="18"/>
        <v>0</v>
      </c>
      <c r="U183" s="31"/>
      <c r="V183" s="31"/>
      <c r="W183" s="31"/>
      <c r="X183" s="31"/>
      <c r="Y183" s="31"/>
      <c r="Z183" s="31"/>
      <c r="AA183" s="31"/>
      <c r="AB183" s="31"/>
      <c r="AC183" s="31"/>
      <c r="AD183" s="31"/>
      <c r="AE183" s="31"/>
      <c r="AR183" s="186" t="s">
        <v>238</v>
      </c>
      <c r="AT183" s="186" t="s">
        <v>234</v>
      </c>
      <c r="AU183" s="186" t="s">
        <v>88</v>
      </c>
      <c r="AY183" s="14" t="s">
        <v>232</v>
      </c>
      <c r="BE183" s="104">
        <f t="shared" si="19"/>
        <v>0</v>
      </c>
      <c r="BF183" s="104">
        <f t="shared" si="20"/>
        <v>0</v>
      </c>
      <c r="BG183" s="104">
        <f t="shared" si="21"/>
        <v>0</v>
      </c>
      <c r="BH183" s="104">
        <f t="shared" si="22"/>
        <v>0</v>
      </c>
      <c r="BI183" s="104">
        <f t="shared" si="23"/>
        <v>0</v>
      </c>
      <c r="BJ183" s="14" t="s">
        <v>88</v>
      </c>
      <c r="BK183" s="104">
        <f t="shared" si="24"/>
        <v>0</v>
      </c>
      <c r="BL183" s="14" t="s">
        <v>238</v>
      </c>
      <c r="BM183" s="186" t="s">
        <v>2418</v>
      </c>
    </row>
    <row r="184" spans="1:65" s="2" customFormat="1" ht="24.2" customHeight="1">
      <c r="A184" s="31"/>
      <c r="B184" s="142"/>
      <c r="C184" s="174" t="s">
        <v>396</v>
      </c>
      <c r="D184" s="174" t="s">
        <v>234</v>
      </c>
      <c r="E184" s="175" t="s">
        <v>2419</v>
      </c>
      <c r="F184" s="176" t="s">
        <v>2420</v>
      </c>
      <c r="G184" s="177" t="s">
        <v>287</v>
      </c>
      <c r="H184" s="178">
        <v>15660.07</v>
      </c>
      <c r="I184" s="179"/>
      <c r="J184" s="180">
        <f t="shared" si="15"/>
        <v>0</v>
      </c>
      <c r="K184" s="181"/>
      <c r="L184" s="32"/>
      <c r="M184" s="182" t="s">
        <v>1</v>
      </c>
      <c r="N184" s="183" t="s">
        <v>43</v>
      </c>
      <c r="O184" s="60"/>
      <c r="P184" s="184">
        <f t="shared" si="16"/>
        <v>0</v>
      </c>
      <c r="Q184" s="184">
        <v>0</v>
      </c>
      <c r="R184" s="184">
        <f t="shared" si="17"/>
        <v>0</v>
      </c>
      <c r="S184" s="184">
        <v>0</v>
      </c>
      <c r="T184" s="185">
        <f t="shared" si="18"/>
        <v>0</v>
      </c>
      <c r="U184" s="31"/>
      <c r="V184" s="31"/>
      <c r="W184" s="31"/>
      <c r="X184" s="31"/>
      <c r="Y184" s="31"/>
      <c r="Z184" s="31"/>
      <c r="AA184" s="31"/>
      <c r="AB184" s="31"/>
      <c r="AC184" s="31"/>
      <c r="AD184" s="31"/>
      <c r="AE184" s="31"/>
      <c r="AR184" s="186" t="s">
        <v>238</v>
      </c>
      <c r="AT184" s="186" t="s">
        <v>234</v>
      </c>
      <c r="AU184" s="186" t="s">
        <v>88</v>
      </c>
      <c r="AY184" s="14" t="s">
        <v>232</v>
      </c>
      <c r="BE184" s="104">
        <f t="shared" si="19"/>
        <v>0</v>
      </c>
      <c r="BF184" s="104">
        <f t="shared" si="20"/>
        <v>0</v>
      </c>
      <c r="BG184" s="104">
        <f t="shared" si="21"/>
        <v>0</v>
      </c>
      <c r="BH184" s="104">
        <f t="shared" si="22"/>
        <v>0</v>
      </c>
      <c r="BI184" s="104">
        <f t="shared" si="23"/>
        <v>0</v>
      </c>
      <c r="BJ184" s="14" t="s">
        <v>88</v>
      </c>
      <c r="BK184" s="104">
        <f t="shared" si="24"/>
        <v>0</v>
      </c>
      <c r="BL184" s="14" t="s">
        <v>238</v>
      </c>
      <c r="BM184" s="186" t="s">
        <v>2421</v>
      </c>
    </row>
    <row r="185" spans="1:65" s="2" customFormat="1" ht="16.5" customHeight="1">
      <c r="A185" s="31"/>
      <c r="B185" s="142"/>
      <c r="C185" s="187" t="s">
        <v>401</v>
      </c>
      <c r="D185" s="187" t="s">
        <v>357</v>
      </c>
      <c r="E185" s="188" t="s">
        <v>2422</v>
      </c>
      <c r="F185" s="189" t="s">
        <v>2423</v>
      </c>
      <c r="G185" s="190" t="s">
        <v>360</v>
      </c>
      <c r="H185" s="191">
        <v>2570.268</v>
      </c>
      <c r="I185" s="192"/>
      <c r="J185" s="193">
        <f t="shared" si="15"/>
        <v>0</v>
      </c>
      <c r="K185" s="194"/>
      <c r="L185" s="195"/>
      <c r="M185" s="196" t="s">
        <v>1</v>
      </c>
      <c r="N185" s="197" t="s">
        <v>43</v>
      </c>
      <c r="O185" s="60"/>
      <c r="P185" s="184">
        <f t="shared" si="16"/>
        <v>0</v>
      </c>
      <c r="Q185" s="184">
        <v>1</v>
      </c>
      <c r="R185" s="184">
        <f t="shared" si="17"/>
        <v>2570.268</v>
      </c>
      <c r="S185" s="184">
        <v>0</v>
      </c>
      <c r="T185" s="185">
        <f t="shared" si="18"/>
        <v>0</v>
      </c>
      <c r="U185" s="31"/>
      <c r="V185" s="31"/>
      <c r="W185" s="31"/>
      <c r="X185" s="31"/>
      <c r="Y185" s="31"/>
      <c r="Z185" s="31"/>
      <c r="AA185" s="31"/>
      <c r="AB185" s="31"/>
      <c r="AC185" s="31"/>
      <c r="AD185" s="31"/>
      <c r="AE185" s="31"/>
      <c r="AR185" s="186" t="s">
        <v>263</v>
      </c>
      <c r="AT185" s="186" t="s">
        <v>357</v>
      </c>
      <c r="AU185" s="186" t="s">
        <v>88</v>
      </c>
      <c r="AY185" s="14" t="s">
        <v>232</v>
      </c>
      <c r="BE185" s="104">
        <f t="shared" si="19"/>
        <v>0</v>
      </c>
      <c r="BF185" s="104">
        <f t="shared" si="20"/>
        <v>0</v>
      </c>
      <c r="BG185" s="104">
        <f t="shared" si="21"/>
        <v>0</v>
      </c>
      <c r="BH185" s="104">
        <f t="shared" si="22"/>
        <v>0</v>
      </c>
      <c r="BI185" s="104">
        <f t="shared" si="23"/>
        <v>0</v>
      </c>
      <c r="BJ185" s="14" t="s">
        <v>88</v>
      </c>
      <c r="BK185" s="104">
        <f t="shared" si="24"/>
        <v>0</v>
      </c>
      <c r="BL185" s="14" t="s">
        <v>238</v>
      </c>
      <c r="BM185" s="186" t="s">
        <v>2424</v>
      </c>
    </row>
    <row r="186" spans="1:65" s="2" customFormat="1" ht="24.2" customHeight="1">
      <c r="A186" s="31"/>
      <c r="B186" s="142"/>
      <c r="C186" s="174" t="s">
        <v>405</v>
      </c>
      <c r="D186" s="174" t="s">
        <v>234</v>
      </c>
      <c r="E186" s="175" t="s">
        <v>353</v>
      </c>
      <c r="F186" s="176" t="s">
        <v>354</v>
      </c>
      <c r="G186" s="177" t="s">
        <v>287</v>
      </c>
      <c r="H186" s="178">
        <v>4225.6580000000004</v>
      </c>
      <c r="I186" s="179"/>
      <c r="J186" s="180">
        <f t="shared" si="15"/>
        <v>0</v>
      </c>
      <c r="K186" s="181"/>
      <c r="L186" s="32"/>
      <c r="M186" s="182" t="s">
        <v>1</v>
      </c>
      <c r="N186" s="183" t="s">
        <v>43</v>
      </c>
      <c r="O186" s="60"/>
      <c r="P186" s="184">
        <f t="shared" si="16"/>
        <v>0</v>
      </c>
      <c r="Q186" s="184">
        <v>0</v>
      </c>
      <c r="R186" s="184">
        <f t="shared" si="17"/>
        <v>0</v>
      </c>
      <c r="S186" s="184">
        <v>0</v>
      </c>
      <c r="T186" s="185">
        <f t="shared" si="18"/>
        <v>0</v>
      </c>
      <c r="U186" s="31"/>
      <c r="V186" s="31"/>
      <c r="W186" s="31"/>
      <c r="X186" s="31"/>
      <c r="Y186" s="31"/>
      <c r="Z186" s="31"/>
      <c r="AA186" s="31"/>
      <c r="AB186" s="31"/>
      <c r="AC186" s="31"/>
      <c r="AD186" s="31"/>
      <c r="AE186" s="31"/>
      <c r="AR186" s="186" t="s">
        <v>238</v>
      </c>
      <c r="AT186" s="186" t="s">
        <v>234</v>
      </c>
      <c r="AU186" s="186" t="s">
        <v>88</v>
      </c>
      <c r="AY186" s="14" t="s">
        <v>232</v>
      </c>
      <c r="BE186" s="104">
        <f t="shared" si="19"/>
        <v>0</v>
      </c>
      <c r="BF186" s="104">
        <f t="shared" si="20"/>
        <v>0</v>
      </c>
      <c r="BG186" s="104">
        <f t="shared" si="21"/>
        <v>0</v>
      </c>
      <c r="BH186" s="104">
        <f t="shared" si="22"/>
        <v>0</v>
      </c>
      <c r="BI186" s="104">
        <f t="shared" si="23"/>
        <v>0</v>
      </c>
      <c r="BJ186" s="14" t="s">
        <v>88</v>
      </c>
      <c r="BK186" s="104">
        <f t="shared" si="24"/>
        <v>0</v>
      </c>
      <c r="BL186" s="14" t="s">
        <v>238</v>
      </c>
      <c r="BM186" s="186" t="s">
        <v>2425</v>
      </c>
    </row>
    <row r="187" spans="1:65" s="2" customFormat="1" ht="16.5" customHeight="1">
      <c r="A187" s="31"/>
      <c r="B187" s="142"/>
      <c r="C187" s="187" t="s">
        <v>409</v>
      </c>
      <c r="D187" s="187" t="s">
        <v>357</v>
      </c>
      <c r="E187" s="188" t="s">
        <v>1423</v>
      </c>
      <c r="F187" s="189" t="s">
        <v>359</v>
      </c>
      <c r="G187" s="190" t="s">
        <v>360</v>
      </c>
      <c r="H187" s="191">
        <v>7986.4939999999997</v>
      </c>
      <c r="I187" s="192"/>
      <c r="J187" s="193">
        <f t="shared" si="15"/>
        <v>0</v>
      </c>
      <c r="K187" s="194"/>
      <c r="L187" s="195"/>
      <c r="M187" s="196" t="s">
        <v>1</v>
      </c>
      <c r="N187" s="197" t="s">
        <v>43</v>
      </c>
      <c r="O187" s="60"/>
      <c r="P187" s="184">
        <f t="shared" si="16"/>
        <v>0</v>
      </c>
      <c r="Q187" s="184">
        <v>1</v>
      </c>
      <c r="R187" s="184">
        <f t="shared" si="17"/>
        <v>7986.4939999999997</v>
      </c>
      <c r="S187" s="184">
        <v>0</v>
      </c>
      <c r="T187" s="185">
        <f t="shared" si="18"/>
        <v>0</v>
      </c>
      <c r="U187" s="31"/>
      <c r="V187" s="31"/>
      <c r="W187" s="31"/>
      <c r="X187" s="31"/>
      <c r="Y187" s="31"/>
      <c r="Z187" s="31"/>
      <c r="AA187" s="31"/>
      <c r="AB187" s="31"/>
      <c r="AC187" s="31"/>
      <c r="AD187" s="31"/>
      <c r="AE187" s="31"/>
      <c r="AR187" s="186" t="s">
        <v>263</v>
      </c>
      <c r="AT187" s="186" t="s">
        <v>357</v>
      </c>
      <c r="AU187" s="186" t="s">
        <v>88</v>
      </c>
      <c r="AY187" s="14" t="s">
        <v>232</v>
      </c>
      <c r="BE187" s="104">
        <f t="shared" si="19"/>
        <v>0</v>
      </c>
      <c r="BF187" s="104">
        <f t="shared" si="20"/>
        <v>0</v>
      </c>
      <c r="BG187" s="104">
        <f t="shared" si="21"/>
        <v>0</v>
      </c>
      <c r="BH187" s="104">
        <f t="shared" si="22"/>
        <v>0</v>
      </c>
      <c r="BI187" s="104">
        <f t="shared" si="23"/>
        <v>0</v>
      </c>
      <c r="BJ187" s="14" t="s">
        <v>88</v>
      </c>
      <c r="BK187" s="104">
        <f t="shared" si="24"/>
        <v>0</v>
      </c>
      <c r="BL187" s="14" t="s">
        <v>238</v>
      </c>
      <c r="BM187" s="186" t="s">
        <v>2426</v>
      </c>
    </row>
    <row r="188" spans="1:65" s="2" customFormat="1" ht="24.2" customHeight="1">
      <c r="A188" s="31"/>
      <c r="B188" s="142"/>
      <c r="C188" s="174" t="s">
        <v>413</v>
      </c>
      <c r="D188" s="174" t="s">
        <v>234</v>
      </c>
      <c r="E188" s="175" t="s">
        <v>363</v>
      </c>
      <c r="F188" s="176" t="s">
        <v>364</v>
      </c>
      <c r="G188" s="177" t="s">
        <v>287</v>
      </c>
      <c r="H188" s="178">
        <v>2604.8519999999999</v>
      </c>
      <c r="I188" s="179"/>
      <c r="J188" s="180">
        <f t="shared" si="15"/>
        <v>0</v>
      </c>
      <c r="K188" s="181"/>
      <c r="L188" s="32"/>
      <c r="M188" s="182" t="s">
        <v>1</v>
      </c>
      <c r="N188" s="183" t="s">
        <v>43</v>
      </c>
      <c r="O188" s="60"/>
      <c r="P188" s="184">
        <f t="shared" si="16"/>
        <v>0</v>
      </c>
      <c r="Q188" s="184">
        <v>0</v>
      </c>
      <c r="R188" s="184">
        <f t="shared" si="17"/>
        <v>0</v>
      </c>
      <c r="S188" s="184">
        <v>0</v>
      </c>
      <c r="T188" s="185">
        <f t="shared" si="18"/>
        <v>0</v>
      </c>
      <c r="U188" s="31"/>
      <c r="V188" s="31"/>
      <c r="W188" s="31"/>
      <c r="X188" s="31"/>
      <c r="Y188" s="31"/>
      <c r="Z188" s="31"/>
      <c r="AA188" s="31"/>
      <c r="AB188" s="31"/>
      <c r="AC188" s="31"/>
      <c r="AD188" s="31"/>
      <c r="AE188" s="31"/>
      <c r="AR188" s="186" t="s">
        <v>238</v>
      </c>
      <c r="AT188" s="186" t="s">
        <v>234</v>
      </c>
      <c r="AU188" s="186" t="s">
        <v>88</v>
      </c>
      <c r="AY188" s="14" t="s">
        <v>232</v>
      </c>
      <c r="BE188" s="104">
        <f t="shared" si="19"/>
        <v>0</v>
      </c>
      <c r="BF188" s="104">
        <f t="shared" si="20"/>
        <v>0</v>
      </c>
      <c r="BG188" s="104">
        <f t="shared" si="21"/>
        <v>0</v>
      </c>
      <c r="BH188" s="104">
        <f t="shared" si="22"/>
        <v>0</v>
      </c>
      <c r="BI188" s="104">
        <f t="shared" si="23"/>
        <v>0</v>
      </c>
      <c r="BJ188" s="14" t="s">
        <v>88</v>
      </c>
      <c r="BK188" s="104">
        <f t="shared" si="24"/>
        <v>0</v>
      </c>
      <c r="BL188" s="14" t="s">
        <v>238</v>
      </c>
      <c r="BM188" s="186" t="s">
        <v>2427</v>
      </c>
    </row>
    <row r="189" spans="1:65" s="2" customFormat="1" ht="21.75" customHeight="1">
      <c r="A189" s="31"/>
      <c r="B189" s="142"/>
      <c r="C189" s="174" t="s">
        <v>417</v>
      </c>
      <c r="D189" s="174" t="s">
        <v>234</v>
      </c>
      <c r="E189" s="175" t="s">
        <v>1169</v>
      </c>
      <c r="F189" s="176" t="s">
        <v>1170</v>
      </c>
      <c r="G189" s="177" t="s">
        <v>237</v>
      </c>
      <c r="H189" s="178">
        <v>27000</v>
      </c>
      <c r="I189" s="179"/>
      <c r="J189" s="180">
        <f t="shared" si="15"/>
        <v>0</v>
      </c>
      <c r="K189" s="181"/>
      <c r="L189" s="32"/>
      <c r="M189" s="182" t="s">
        <v>1</v>
      </c>
      <c r="N189" s="183" t="s">
        <v>43</v>
      </c>
      <c r="O189" s="60"/>
      <c r="P189" s="184">
        <f t="shared" si="16"/>
        <v>0</v>
      </c>
      <c r="Q189" s="184">
        <v>0</v>
      </c>
      <c r="R189" s="184">
        <f t="shared" si="17"/>
        <v>0</v>
      </c>
      <c r="S189" s="184">
        <v>0</v>
      </c>
      <c r="T189" s="185">
        <f t="shared" si="18"/>
        <v>0</v>
      </c>
      <c r="U189" s="31"/>
      <c r="V189" s="31"/>
      <c r="W189" s="31"/>
      <c r="X189" s="31"/>
      <c r="Y189" s="31"/>
      <c r="Z189" s="31"/>
      <c r="AA189" s="31"/>
      <c r="AB189" s="31"/>
      <c r="AC189" s="31"/>
      <c r="AD189" s="31"/>
      <c r="AE189" s="31"/>
      <c r="AR189" s="186" t="s">
        <v>238</v>
      </c>
      <c r="AT189" s="186" t="s">
        <v>234</v>
      </c>
      <c r="AU189" s="186" t="s">
        <v>88</v>
      </c>
      <c r="AY189" s="14" t="s">
        <v>232</v>
      </c>
      <c r="BE189" s="104">
        <f t="shared" si="19"/>
        <v>0</v>
      </c>
      <c r="BF189" s="104">
        <f t="shared" si="20"/>
        <v>0</v>
      </c>
      <c r="BG189" s="104">
        <f t="shared" si="21"/>
        <v>0</v>
      </c>
      <c r="BH189" s="104">
        <f t="shared" si="22"/>
        <v>0</v>
      </c>
      <c r="BI189" s="104">
        <f t="shared" si="23"/>
        <v>0</v>
      </c>
      <c r="BJ189" s="14" t="s">
        <v>88</v>
      </c>
      <c r="BK189" s="104">
        <f t="shared" si="24"/>
        <v>0</v>
      </c>
      <c r="BL189" s="14" t="s">
        <v>238</v>
      </c>
      <c r="BM189" s="186" t="s">
        <v>2428</v>
      </c>
    </row>
    <row r="190" spans="1:65" s="2" customFormat="1" ht="16.5" customHeight="1">
      <c r="A190" s="31"/>
      <c r="B190" s="142"/>
      <c r="C190" s="187" t="s">
        <v>421</v>
      </c>
      <c r="D190" s="187" t="s">
        <v>357</v>
      </c>
      <c r="E190" s="188" t="s">
        <v>1172</v>
      </c>
      <c r="F190" s="189" t="s">
        <v>1173</v>
      </c>
      <c r="G190" s="190" t="s">
        <v>1139</v>
      </c>
      <c r="H190" s="191">
        <v>834.3</v>
      </c>
      <c r="I190" s="192"/>
      <c r="J190" s="193">
        <f t="shared" si="15"/>
        <v>0</v>
      </c>
      <c r="K190" s="194"/>
      <c r="L190" s="195"/>
      <c r="M190" s="196" t="s">
        <v>1</v>
      </c>
      <c r="N190" s="197" t="s">
        <v>43</v>
      </c>
      <c r="O190" s="60"/>
      <c r="P190" s="184">
        <f t="shared" si="16"/>
        <v>0</v>
      </c>
      <c r="Q190" s="184">
        <v>1E-3</v>
      </c>
      <c r="R190" s="184">
        <f t="shared" si="17"/>
        <v>0.83429999999999993</v>
      </c>
      <c r="S190" s="184">
        <v>0</v>
      </c>
      <c r="T190" s="185">
        <f t="shared" si="18"/>
        <v>0</v>
      </c>
      <c r="U190" s="31"/>
      <c r="V190" s="31"/>
      <c r="W190" s="31"/>
      <c r="X190" s="31"/>
      <c r="Y190" s="31"/>
      <c r="Z190" s="31"/>
      <c r="AA190" s="31"/>
      <c r="AB190" s="31"/>
      <c r="AC190" s="31"/>
      <c r="AD190" s="31"/>
      <c r="AE190" s="31"/>
      <c r="AR190" s="186" t="s">
        <v>263</v>
      </c>
      <c r="AT190" s="186" t="s">
        <v>357</v>
      </c>
      <c r="AU190" s="186" t="s">
        <v>88</v>
      </c>
      <c r="AY190" s="14" t="s">
        <v>232</v>
      </c>
      <c r="BE190" s="104">
        <f t="shared" si="19"/>
        <v>0</v>
      </c>
      <c r="BF190" s="104">
        <f t="shared" si="20"/>
        <v>0</v>
      </c>
      <c r="BG190" s="104">
        <f t="shared" si="21"/>
        <v>0</v>
      </c>
      <c r="BH190" s="104">
        <f t="shared" si="22"/>
        <v>0</v>
      </c>
      <c r="BI190" s="104">
        <f t="shared" si="23"/>
        <v>0</v>
      </c>
      <c r="BJ190" s="14" t="s">
        <v>88</v>
      </c>
      <c r="BK190" s="104">
        <f t="shared" si="24"/>
        <v>0</v>
      </c>
      <c r="BL190" s="14" t="s">
        <v>238</v>
      </c>
      <c r="BM190" s="186" t="s">
        <v>2429</v>
      </c>
    </row>
    <row r="191" spans="1:65" s="2" customFormat="1" ht="21.75" customHeight="1">
      <c r="A191" s="31"/>
      <c r="B191" s="142"/>
      <c r="C191" s="174" t="s">
        <v>425</v>
      </c>
      <c r="D191" s="174" t="s">
        <v>234</v>
      </c>
      <c r="E191" s="175" t="s">
        <v>931</v>
      </c>
      <c r="F191" s="176" t="s">
        <v>932</v>
      </c>
      <c r="G191" s="177" t="s">
        <v>237</v>
      </c>
      <c r="H191" s="178">
        <v>7213.8</v>
      </c>
      <c r="I191" s="179"/>
      <c r="J191" s="180">
        <f t="shared" si="15"/>
        <v>0</v>
      </c>
      <c r="K191" s="181"/>
      <c r="L191" s="32"/>
      <c r="M191" s="182" t="s">
        <v>1</v>
      </c>
      <c r="N191" s="183" t="s">
        <v>43</v>
      </c>
      <c r="O191" s="60"/>
      <c r="P191" s="184">
        <f t="shared" si="16"/>
        <v>0</v>
      </c>
      <c r="Q191" s="184">
        <v>0</v>
      </c>
      <c r="R191" s="184">
        <f t="shared" si="17"/>
        <v>0</v>
      </c>
      <c r="S191" s="184">
        <v>0</v>
      </c>
      <c r="T191" s="185">
        <f t="shared" si="18"/>
        <v>0</v>
      </c>
      <c r="U191" s="31"/>
      <c r="V191" s="31"/>
      <c r="W191" s="31"/>
      <c r="X191" s="31"/>
      <c r="Y191" s="31"/>
      <c r="Z191" s="31"/>
      <c r="AA191" s="31"/>
      <c r="AB191" s="31"/>
      <c r="AC191" s="31"/>
      <c r="AD191" s="31"/>
      <c r="AE191" s="31"/>
      <c r="AR191" s="186" t="s">
        <v>238</v>
      </c>
      <c r="AT191" s="186" t="s">
        <v>234</v>
      </c>
      <c r="AU191" s="186" t="s">
        <v>88</v>
      </c>
      <c r="AY191" s="14" t="s">
        <v>232</v>
      </c>
      <c r="BE191" s="104">
        <f t="shared" si="19"/>
        <v>0</v>
      </c>
      <c r="BF191" s="104">
        <f t="shared" si="20"/>
        <v>0</v>
      </c>
      <c r="BG191" s="104">
        <f t="shared" si="21"/>
        <v>0</v>
      </c>
      <c r="BH191" s="104">
        <f t="shared" si="22"/>
        <v>0</v>
      </c>
      <c r="BI191" s="104">
        <f t="shared" si="23"/>
        <v>0</v>
      </c>
      <c r="BJ191" s="14" t="s">
        <v>88</v>
      </c>
      <c r="BK191" s="104">
        <f t="shared" si="24"/>
        <v>0</v>
      </c>
      <c r="BL191" s="14" t="s">
        <v>238</v>
      </c>
      <c r="BM191" s="186" t="s">
        <v>2430</v>
      </c>
    </row>
    <row r="192" spans="1:65" s="2" customFormat="1" ht="21.75" customHeight="1">
      <c r="A192" s="31"/>
      <c r="B192" s="142"/>
      <c r="C192" s="174" t="s">
        <v>429</v>
      </c>
      <c r="D192" s="174" t="s">
        <v>234</v>
      </c>
      <c r="E192" s="175" t="s">
        <v>375</v>
      </c>
      <c r="F192" s="176" t="s">
        <v>376</v>
      </c>
      <c r="G192" s="177" t="s">
        <v>237</v>
      </c>
      <c r="H192" s="178">
        <v>21641.4</v>
      </c>
      <c r="I192" s="179"/>
      <c r="J192" s="180">
        <f t="shared" si="15"/>
        <v>0</v>
      </c>
      <c r="K192" s="181"/>
      <c r="L192" s="32"/>
      <c r="M192" s="182" t="s">
        <v>1</v>
      </c>
      <c r="N192" s="183" t="s">
        <v>43</v>
      </c>
      <c r="O192" s="60"/>
      <c r="P192" s="184">
        <f t="shared" si="16"/>
        <v>0</v>
      </c>
      <c r="Q192" s="184">
        <v>0</v>
      </c>
      <c r="R192" s="184">
        <f t="shared" si="17"/>
        <v>0</v>
      </c>
      <c r="S192" s="184">
        <v>0</v>
      </c>
      <c r="T192" s="185">
        <f t="shared" si="18"/>
        <v>0</v>
      </c>
      <c r="U192" s="31"/>
      <c r="V192" s="31"/>
      <c r="W192" s="31"/>
      <c r="X192" s="31"/>
      <c r="Y192" s="31"/>
      <c r="Z192" s="31"/>
      <c r="AA192" s="31"/>
      <c r="AB192" s="31"/>
      <c r="AC192" s="31"/>
      <c r="AD192" s="31"/>
      <c r="AE192" s="31"/>
      <c r="AR192" s="186" t="s">
        <v>238</v>
      </c>
      <c r="AT192" s="186" t="s">
        <v>234</v>
      </c>
      <c r="AU192" s="186" t="s">
        <v>88</v>
      </c>
      <c r="AY192" s="14" t="s">
        <v>232</v>
      </c>
      <c r="BE192" s="104">
        <f t="shared" si="19"/>
        <v>0</v>
      </c>
      <c r="BF192" s="104">
        <f t="shared" si="20"/>
        <v>0</v>
      </c>
      <c r="BG192" s="104">
        <f t="shared" si="21"/>
        <v>0</v>
      </c>
      <c r="BH192" s="104">
        <f t="shared" si="22"/>
        <v>0</v>
      </c>
      <c r="BI192" s="104">
        <f t="shared" si="23"/>
        <v>0</v>
      </c>
      <c r="BJ192" s="14" t="s">
        <v>88</v>
      </c>
      <c r="BK192" s="104">
        <f t="shared" si="24"/>
        <v>0</v>
      </c>
      <c r="BL192" s="14" t="s">
        <v>238</v>
      </c>
      <c r="BM192" s="186" t="s">
        <v>2431</v>
      </c>
    </row>
    <row r="193" spans="1:65" s="2" customFormat="1" ht="24.2" customHeight="1">
      <c r="A193" s="31"/>
      <c r="B193" s="142"/>
      <c r="C193" s="174" t="s">
        <v>434</v>
      </c>
      <c r="D193" s="174" t="s">
        <v>234</v>
      </c>
      <c r="E193" s="175" t="s">
        <v>379</v>
      </c>
      <c r="F193" s="176" t="s">
        <v>380</v>
      </c>
      <c r="G193" s="177" t="s">
        <v>237</v>
      </c>
      <c r="H193" s="178">
        <v>27000</v>
      </c>
      <c r="I193" s="179"/>
      <c r="J193" s="180">
        <f t="shared" si="15"/>
        <v>0</v>
      </c>
      <c r="K193" s="181"/>
      <c r="L193" s="32"/>
      <c r="M193" s="182" t="s">
        <v>1</v>
      </c>
      <c r="N193" s="183" t="s">
        <v>43</v>
      </c>
      <c r="O193" s="60"/>
      <c r="P193" s="184">
        <f t="shared" si="16"/>
        <v>0</v>
      </c>
      <c r="Q193" s="184">
        <v>0</v>
      </c>
      <c r="R193" s="184">
        <f t="shared" si="17"/>
        <v>0</v>
      </c>
      <c r="S193" s="184">
        <v>0</v>
      </c>
      <c r="T193" s="185">
        <f t="shared" si="18"/>
        <v>0</v>
      </c>
      <c r="U193" s="31"/>
      <c r="V193" s="31"/>
      <c r="W193" s="31"/>
      <c r="X193" s="31"/>
      <c r="Y193" s="31"/>
      <c r="Z193" s="31"/>
      <c r="AA193" s="31"/>
      <c r="AB193" s="31"/>
      <c r="AC193" s="31"/>
      <c r="AD193" s="31"/>
      <c r="AE193" s="31"/>
      <c r="AR193" s="186" t="s">
        <v>238</v>
      </c>
      <c r="AT193" s="186" t="s">
        <v>234</v>
      </c>
      <c r="AU193" s="186" t="s">
        <v>88</v>
      </c>
      <c r="AY193" s="14" t="s">
        <v>232</v>
      </c>
      <c r="BE193" s="104">
        <f t="shared" si="19"/>
        <v>0</v>
      </c>
      <c r="BF193" s="104">
        <f t="shared" si="20"/>
        <v>0</v>
      </c>
      <c r="BG193" s="104">
        <f t="shared" si="21"/>
        <v>0</v>
      </c>
      <c r="BH193" s="104">
        <f t="shared" si="22"/>
        <v>0</v>
      </c>
      <c r="BI193" s="104">
        <f t="shared" si="23"/>
        <v>0</v>
      </c>
      <c r="BJ193" s="14" t="s">
        <v>88</v>
      </c>
      <c r="BK193" s="104">
        <f t="shared" si="24"/>
        <v>0</v>
      </c>
      <c r="BL193" s="14" t="s">
        <v>238</v>
      </c>
      <c r="BM193" s="186" t="s">
        <v>2432</v>
      </c>
    </row>
    <row r="194" spans="1:65" s="2" customFormat="1" ht="33" customHeight="1">
      <c r="A194" s="31"/>
      <c r="B194" s="142"/>
      <c r="C194" s="174" t="s">
        <v>438</v>
      </c>
      <c r="D194" s="174" t="s">
        <v>234</v>
      </c>
      <c r="E194" s="175" t="s">
        <v>383</v>
      </c>
      <c r="F194" s="176" t="s">
        <v>1182</v>
      </c>
      <c r="G194" s="177" t="s">
        <v>237</v>
      </c>
      <c r="H194" s="178">
        <v>27000</v>
      </c>
      <c r="I194" s="179"/>
      <c r="J194" s="180">
        <f t="shared" si="15"/>
        <v>0</v>
      </c>
      <c r="K194" s="181"/>
      <c r="L194" s="32"/>
      <c r="M194" s="182" t="s">
        <v>1</v>
      </c>
      <c r="N194" s="183" t="s">
        <v>43</v>
      </c>
      <c r="O194" s="60"/>
      <c r="P194" s="184">
        <f t="shared" si="16"/>
        <v>0</v>
      </c>
      <c r="Q194" s="184">
        <v>0</v>
      </c>
      <c r="R194" s="184">
        <f t="shared" si="17"/>
        <v>0</v>
      </c>
      <c r="S194" s="184">
        <v>0</v>
      </c>
      <c r="T194" s="185">
        <f t="shared" si="18"/>
        <v>0</v>
      </c>
      <c r="U194" s="31"/>
      <c r="V194" s="31"/>
      <c r="W194" s="31"/>
      <c r="X194" s="31"/>
      <c r="Y194" s="31"/>
      <c r="Z194" s="31"/>
      <c r="AA194" s="31"/>
      <c r="AB194" s="31"/>
      <c r="AC194" s="31"/>
      <c r="AD194" s="31"/>
      <c r="AE194" s="31"/>
      <c r="AR194" s="186" t="s">
        <v>238</v>
      </c>
      <c r="AT194" s="186" t="s">
        <v>234</v>
      </c>
      <c r="AU194" s="186" t="s">
        <v>88</v>
      </c>
      <c r="AY194" s="14" t="s">
        <v>232</v>
      </c>
      <c r="BE194" s="104">
        <f t="shared" si="19"/>
        <v>0</v>
      </c>
      <c r="BF194" s="104">
        <f t="shared" si="20"/>
        <v>0</v>
      </c>
      <c r="BG194" s="104">
        <f t="shared" si="21"/>
        <v>0</v>
      </c>
      <c r="BH194" s="104">
        <f t="shared" si="22"/>
        <v>0</v>
      </c>
      <c r="BI194" s="104">
        <f t="shared" si="23"/>
        <v>0</v>
      </c>
      <c r="BJ194" s="14" t="s">
        <v>88</v>
      </c>
      <c r="BK194" s="104">
        <f t="shared" si="24"/>
        <v>0</v>
      </c>
      <c r="BL194" s="14" t="s">
        <v>238</v>
      </c>
      <c r="BM194" s="186" t="s">
        <v>2433</v>
      </c>
    </row>
    <row r="195" spans="1:65" s="12" customFormat="1" ht="22.9" customHeight="1">
      <c r="B195" s="161"/>
      <c r="D195" s="162" t="s">
        <v>76</v>
      </c>
      <c r="E195" s="172" t="s">
        <v>93</v>
      </c>
      <c r="F195" s="172" t="s">
        <v>390</v>
      </c>
      <c r="I195" s="164"/>
      <c r="J195" s="173">
        <f>BK195</f>
        <v>0</v>
      </c>
      <c r="L195" s="161"/>
      <c r="M195" s="166"/>
      <c r="N195" s="167"/>
      <c r="O195" s="167"/>
      <c r="P195" s="168">
        <f>SUM(P196:P199)</f>
        <v>0</v>
      </c>
      <c r="Q195" s="167"/>
      <c r="R195" s="168">
        <f>SUM(R196:R199)</f>
        <v>111.3047104</v>
      </c>
      <c r="S195" s="167"/>
      <c r="T195" s="169">
        <f>SUM(T196:T199)</f>
        <v>0</v>
      </c>
      <c r="AR195" s="162" t="s">
        <v>81</v>
      </c>
      <c r="AT195" s="170" t="s">
        <v>76</v>
      </c>
      <c r="AU195" s="170" t="s">
        <v>81</v>
      </c>
      <c r="AY195" s="162" t="s">
        <v>232</v>
      </c>
      <c r="BK195" s="171">
        <f>SUM(BK196:BK199)</f>
        <v>0</v>
      </c>
    </row>
    <row r="196" spans="1:65" s="2" customFormat="1" ht="37.9" customHeight="1">
      <c r="A196" s="31"/>
      <c r="B196" s="142"/>
      <c r="C196" s="174" t="s">
        <v>442</v>
      </c>
      <c r="D196" s="174" t="s">
        <v>234</v>
      </c>
      <c r="E196" s="175" t="s">
        <v>2434</v>
      </c>
      <c r="F196" s="176" t="s">
        <v>2435</v>
      </c>
      <c r="G196" s="177" t="s">
        <v>237</v>
      </c>
      <c r="H196" s="178">
        <v>530.66</v>
      </c>
      <c r="I196" s="179"/>
      <c r="J196" s="180">
        <f>ROUND(I196*H196,2)</f>
        <v>0</v>
      </c>
      <c r="K196" s="181"/>
      <c r="L196" s="32"/>
      <c r="M196" s="182" t="s">
        <v>1</v>
      </c>
      <c r="N196" s="183" t="s">
        <v>43</v>
      </c>
      <c r="O196" s="60"/>
      <c r="P196" s="184">
        <f>O196*H196</f>
        <v>0</v>
      </c>
      <c r="Q196" s="184">
        <v>5.5999999999999995E-4</v>
      </c>
      <c r="R196" s="184">
        <f>Q196*H196</f>
        <v>0.29716959999999998</v>
      </c>
      <c r="S196" s="184">
        <v>0</v>
      </c>
      <c r="T196" s="185">
        <f>S196*H196</f>
        <v>0</v>
      </c>
      <c r="U196" s="31"/>
      <c r="V196" s="31"/>
      <c r="W196" s="31"/>
      <c r="X196" s="31"/>
      <c r="Y196" s="31"/>
      <c r="Z196" s="31"/>
      <c r="AA196" s="31"/>
      <c r="AB196" s="31"/>
      <c r="AC196" s="31"/>
      <c r="AD196" s="31"/>
      <c r="AE196" s="31"/>
      <c r="AR196" s="186" t="s">
        <v>238</v>
      </c>
      <c r="AT196" s="186" t="s">
        <v>234</v>
      </c>
      <c r="AU196" s="186" t="s">
        <v>88</v>
      </c>
      <c r="AY196" s="14" t="s">
        <v>232</v>
      </c>
      <c r="BE196" s="104">
        <f>IF(N196="základná",J196,0)</f>
        <v>0</v>
      </c>
      <c r="BF196" s="104">
        <f>IF(N196="znížená",J196,0)</f>
        <v>0</v>
      </c>
      <c r="BG196" s="104">
        <f>IF(N196="zákl. prenesená",J196,0)</f>
        <v>0</v>
      </c>
      <c r="BH196" s="104">
        <f>IF(N196="zníž. prenesená",J196,0)</f>
        <v>0</v>
      </c>
      <c r="BI196" s="104">
        <f>IF(N196="nulová",J196,0)</f>
        <v>0</v>
      </c>
      <c r="BJ196" s="14" t="s">
        <v>88</v>
      </c>
      <c r="BK196" s="104">
        <f>ROUND(I196*H196,2)</f>
        <v>0</v>
      </c>
      <c r="BL196" s="14" t="s">
        <v>238</v>
      </c>
      <c r="BM196" s="186" t="s">
        <v>2436</v>
      </c>
    </row>
    <row r="197" spans="1:65" s="2" customFormat="1" ht="24.2" customHeight="1">
      <c r="A197" s="31"/>
      <c r="B197" s="142"/>
      <c r="C197" s="174" t="s">
        <v>446</v>
      </c>
      <c r="D197" s="174" t="s">
        <v>234</v>
      </c>
      <c r="E197" s="175" t="s">
        <v>2437</v>
      </c>
      <c r="F197" s="176" t="s">
        <v>2438</v>
      </c>
      <c r="G197" s="177" t="s">
        <v>256</v>
      </c>
      <c r="H197" s="178">
        <v>2355</v>
      </c>
      <c r="I197" s="179"/>
      <c r="J197" s="180">
        <f>ROUND(I197*H197,2)</f>
        <v>0</v>
      </c>
      <c r="K197" s="181"/>
      <c r="L197" s="32"/>
      <c r="M197" s="182" t="s">
        <v>1</v>
      </c>
      <c r="N197" s="183" t="s">
        <v>43</v>
      </c>
      <c r="O197" s="60"/>
      <c r="P197" s="184">
        <f>O197*H197</f>
        <v>0</v>
      </c>
      <c r="Q197" s="184">
        <v>0</v>
      </c>
      <c r="R197" s="184">
        <f>Q197*H197</f>
        <v>0</v>
      </c>
      <c r="S197" s="184">
        <v>0</v>
      </c>
      <c r="T197" s="185">
        <f>S197*H197</f>
        <v>0</v>
      </c>
      <c r="U197" s="31"/>
      <c r="V197" s="31"/>
      <c r="W197" s="31"/>
      <c r="X197" s="31"/>
      <c r="Y197" s="31"/>
      <c r="Z197" s="31"/>
      <c r="AA197" s="31"/>
      <c r="AB197" s="31"/>
      <c r="AC197" s="31"/>
      <c r="AD197" s="31"/>
      <c r="AE197" s="31"/>
      <c r="AR197" s="186" t="s">
        <v>238</v>
      </c>
      <c r="AT197" s="186" t="s">
        <v>234</v>
      </c>
      <c r="AU197" s="186" t="s">
        <v>88</v>
      </c>
      <c r="AY197" s="14" t="s">
        <v>232</v>
      </c>
      <c r="BE197" s="104">
        <f>IF(N197="základná",J197,0)</f>
        <v>0</v>
      </c>
      <c r="BF197" s="104">
        <f>IF(N197="znížená",J197,0)</f>
        <v>0</v>
      </c>
      <c r="BG197" s="104">
        <f>IF(N197="zákl. prenesená",J197,0)</f>
        <v>0</v>
      </c>
      <c r="BH197" s="104">
        <f>IF(N197="zníž. prenesená",J197,0)</f>
        <v>0</v>
      </c>
      <c r="BI197" s="104">
        <f>IF(N197="nulová",J197,0)</f>
        <v>0</v>
      </c>
      <c r="BJ197" s="14" t="s">
        <v>88</v>
      </c>
      <c r="BK197" s="104">
        <f>ROUND(I197*H197,2)</f>
        <v>0</v>
      </c>
      <c r="BL197" s="14" t="s">
        <v>238</v>
      </c>
      <c r="BM197" s="186" t="s">
        <v>2439</v>
      </c>
    </row>
    <row r="198" spans="1:65" s="2" customFormat="1" ht="24.2" customHeight="1">
      <c r="A198" s="31"/>
      <c r="B198" s="142"/>
      <c r="C198" s="174" t="s">
        <v>450</v>
      </c>
      <c r="D198" s="174" t="s">
        <v>234</v>
      </c>
      <c r="E198" s="175" t="s">
        <v>2440</v>
      </c>
      <c r="F198" s="176" t="s">
        <v>2441</v>
      </c>
      <c r="G198" s="177" t="s">
        <v>237</v>
      </c>
      <c r="H198" s="178">
        <v>489.84</v>
      </c>
      <c r="I198" s="179"/>
      <c r="J198" s="180">
        <f>ROUND(I198*H198,2)</f>
        <v>0</v>
      </c>
      <c r="K198" s="181"/>
      <c r="L198" s="32"/>
      <c r="M198" s="182" t="s">
        <v>1</v>
      </c>
      <c r="N198" s="183" t="s">
        <v>43</v>
      </c>
      <c r="O198" s="60"/>
      <c r="P198" s="184">
        <f>O198*H198</f>
        <v>0</v>
      </c>
      <c r="Q198" s="184">
        <v>0.22262000000000001</v>
      </c>
      <c r="R198" s="184">
        <f>Q198*H198</f>
        <v>109.0481808</v>
      </c>
      <c r="S198" s="184">
        <v>0</v>
      </c>
      <c r="T198" s="185">
        <f>S198*H198</f>
        <v>0</v>
      </c>
      <c r="U198" s="31"/>
      <c r="V198" s="31"/>
      <c r="W198" s="31"/>
      <c r="X198" s="31"/>
      <c r="Y198" s="31"/>
      <c r="Z198" s="31"/>
      <c r="AA198" s="31"/>
      <c r="AB198" s="31"/>
      <c r="AC198" s="31"/>
      <c r="AD198" s="31"/>
      <c r="AE198" s="31"/>
      <c r="AR198" s="186" t="s">
        <v>238</v>
      </c>
      <c r="AT198" s="186" t="s">
        <v>234</v>
      </c>
      <c r="AU198" s="186" t="s">
        <v>88</v>
      </c>
      <c r="AY198" s="14" t="s">
        <v>232</v>
      </c>
      <c r="BE198" s="104">
        <f>IF(N198="základná",J198,0)</f>
        <v>0</v>
      </c>
      <c r="BF198" s="104">
        <f>IF(N198="znížená",J198,0)</f>
        <v>0</v>
      </c>
      <c r="BG198" s="104">
        <f>IF(N198="zákl. prenesená",J198,0)</f>
        <v>0</v>
      </c>
      <c r="BH198" s="104">
        <f>IF(N198="zníž. prenesená",J198,0)</f>
        <v>0</v>
      </c>
      <c r="BI198" s="104">
        <f>IF(N198="nulová",J198,0)</f>
        <v>0</v>
      </c>
      <c r="BJ198" s="14" t="s">
        <v>88</v>
      </c>
      <c r="BK198" s="104">
        <f>ROUND(I198*H198,2)</f>
        <v>0</v>
      </c>
      <c r="BL198" s="14" t="s">
        <v>238</v>
      </c>
      <c r="BM198" s="186" t="s">
        <v>2442</v>
      </c>
    </row>
    <row r="199" spans="1:65" s="2" customFormat="1" ht="16.5" customHeight="1">
      <c r="A199" s="31"/>
      <c r="B199" s="142"/>
      <c r="C199" s="187" t="s">
        <v>455</v>
      </c>
      <c r="D199" s="187" t="s">
        <v>357</v>
      </c>
      <c r="E199" s="188" t="s">
        <v>1213</v>
      </c>
      <c r="F199" s="189" t="s">
        <v>1214</v>
      </c>
      <c r="G199" s="190" t="s">
        <v>1139</v>
      </c>
      <c r="H199" s="191">
        <v>1959.36</v>
      </c>
      <c r="I199" s="192"/>
      <c r="J199" s="193">
        <f>ROUND(I199*H199,2)</f>
        <v>0</v>
      </c>
      <c r="K199" s="194"/>
      <c r="L199" s="195"/>
      <c r="M199" s="196" t="s">
        <v>1</v>
      </c>
      <c r="N199" s="197" t="s">
        <v>43</v>
      </c>
      <c r="O199" s="60"/>
      <c r="P199" s="184">
        <f>O199*H199</f>
        <v>0</v>
      </c>
      <c r="Q199" s="184">
        <v>1E-3</v>
      </c>
      <c r="R199" s="184">
        <f>Q199*H199</f>
        <v>1.95936</v>
      </c>
      <c r="S199" s="184">
        <v>0</v>
      </c>
      <c r="T199" s="185">
        <f>S199*H199</f>
        <v>0</v>
      </c>
      <c r="U199" s="31"/>
      <c r="V199" s="31"/>
      <c r="W199" s="31"/>
      <c r="X199" s="31"/>
      <c r="Y199" s="31"/>
      <c r="Z199" s="31"/>
      <c r="AA199" s="31"/>
      <c r="AB199" s="31"/>
      <c r="AC199" s="31"/>
      <c r="AD199" s="31"/>
      <c r="AE199" s="31"/>
      <c r="AR199" s="186" t="s">
        <v>263</v>
      </c>
      <c r="AT199" s="186" t="s">
        <v>357</v>
      </c>
      <c r="AU199" s="186" t="s">
        <v>88</v>
      </c>
      <c r="AY199" s="14" t="s">
        <v>232</v>
      </c>
      <c r="BE199" s="104">
        <f>IF(N199="základná",J199,0)</f>
        <v>0</v>
      </c>
      <c r="BF199" s="104">
        <f>IF(N199="znížená",J199,0)</f>
        <v>0</v>
      </c>
      <c r="BG199" s="104">
        <f>IF(N199="zákl. prenesená",J199,0)</f>
        <v>0</v>
      </c>
      <c r="BH199" s="104">
        <f>IF(N199="zníž. prenesená",J199,0)</f>
        <v>0</v>
      </c>
      <c r="BI199" s="104">
        <f>IF(N199="nulová",J199,0)</f>
        <v>0</v>
      </c>
      <c r="BJ199" s="14" t="s">
        <v>88</v>
      </c>
      <c r="BK199" s="104">
        <f>ROUND(I199*H199,2)</f>
        <v>0</v>
      </c>
      <c r="BL199" s="14" t="s">
        <v>238</v>
      </c>
      <c r="BM199" s="186" t="s">
        <v>2443</v>
      </c>
    </row>
    <row r="200" spans="1:65" s="12" customFormat="1" ht="22.9" customHeight="1">
      <c r="B200" s="161"/>
      <c r="D200" s="162" t="s">
        <v>76</v>
      </c>
      <c r="E200" s="172" t="s">
        <v>238</v>
      </c>
      <c r="F200" s="172" t="s">
        <v>400</v>
      </c>
      <c r="I200" s="164"/>
      <c r="J200" s="173">
        <f>BK200</f>
        <v>0</v>
      </c>
      <c r="L200" s="161"/>
      <c r="M200" s="166"/>
      <c r="N200" s="167"/>
      <c r="O200" s="167"/>
      <c r="P200" s="168">
        <f>SUM(P201:P205)</f>
        <v>0</v>
      </c>
      <c r="Q200" s="167"/>
      <c r="R200" s="168">
        <f>SUM(R201:R205)</f>
        <v>2164.1441392780202</v>
      </c>
      <c r="S200" s="167"/>
      <c r="T200" s="169">
        <f>SUM(T201:T205)</f>
        <v>0</v>
      </c>
      <c r="AR200" s="162" t="s">
        <v>81</v>
      </c>
      <c r="AT200" s="170" t="s">
        <v>76</v>
      </c>
      <c r="AU200" s="170" t="s">
        <v>81</v>
      </c>
      <c r="AY200" s="162" t="s">
        <v>232</v>
      </c>
      <c r="BK200" s="171">
        <f>SUM(BK201:BK205)</f>
        <v>0</v>
      </c>
    </row>
    <row r="201" spans="1:65" s="2" customFormat="1" ht="37.9" customHeight="1">
      <c r="A201" s="31"/>
      <c r="B201" s="142"/>
      <c r="C201" s="174" t="s">
        <v>460</v>
      </c>
      <c r="D201" s="174" t="s">
        <v>234</v>
      </c>
      <c r="E201" s="175" t="s">
        <v>402</v>
      </c>
      <c r="F201" s="176" t="s">
        <v>403</v>
      </c>
      <c r="G201" s="177" t="s">
        <v>287</v>
      </c>
      <c r="H201" s="178">
        <v>1082.07</v>
      </c>
      <c r="I201" s="179"/>
      <c r="J201" s="180">
        <f>ROUND(I201*H201,2)</f>
        <v>0</v>
      </c>
      <c r="K201" s="181"/>
      <c r="L201" s="32"/>
      <c r="M201" s="182" t="s">
        <v>1</v>
      </c>
      <c r="N201" s="183" t="s">
        <v>43</v>
      </c>
      <c r="O201" s="60"/>
      <c r="P201" s="184">
        <f>O201*H201</f>
        <v>0</v>
      </c>
      <c r="Q201" s="184">
        <v>1.8907700000000001</v>
      </c>
      <c r="R201" s="184">
        <f>Q201*H201</f>
        <v>2045.9454939</v>
      </c>
      <c r="S201" s="184">
        <v>0</v>
      </c>
      <c r="T201" s="185">
        <f>S201*H201</f>
        <v>0</v>
      </c>
      <c r="U201" s="31"/>
      <c r="V201" s="31"/>
      <c r="W201" s="31"/>
      <c r="X201" s="31"/>
      <c r="Y201" s="31"/>
      <c r="Z201" s="31"/>
      <c r="AA201" s="31"/>
      <c r="AB201" s="31"/>
      <c r="AC201" s="31"/>
      <c r="AD201" s="31"/>
      <c r="AE201" s="31"/>
      <c r="AR201" s="186" t="s">
        <v>238</v>
      </c>
      <c r="AT201" s="186" t="s">
        <v>234</v>
      </c>
      <c r="AU201" s="186" t="s">
        <v>88</v>
      </c>
      <c r="AY201" s="14" t="s">
        <v>232</v>
      </c>
      <c r="BE201" s="104">
        <f>IF(N201="základná",J201,0)</f>
        <v>0</v>
      </c>
      <c r="BF201" s="104">
        <f>IF(N201="znížená",J201,0)</f>
        <v>0</v>
      </c>
      <c r="BG201" s="104">
        <f>IF(N201="zákl. prenesená",J201,0)</f>
        <v>0</v>
      </c>
      <c r="BH201" s="104">
        <f>IF(N201="zníž. prenesená",J201,0)</f>
        <v>0</v>
      </c>
      <c r="BI201" s="104">
        <f>IF(N201="nulová",J201,0)</f>
        <v>0</v>
      </c>
      <c r="BJ201" s="14" t="s">
        <v>88</v>
      </c>
      <c r="BK201" s="104">
        <f>ROUND(I201*H201,2)</f>
        <v>0</v>
      </c>
      <c r="BL201" s="14" t="s">
        <v>238</v>
      </c>
      <c r="BM201" s="186" t="s">
        <v>2444</v>
      </c>
    </row>
    <row r="202" spans="1:65" s="2" customFormat="1" ht="24.2" customHeight="1">
      <c r="A202" s="31"/>
      <c r="B202" s="142"/>
      <c r="C202" s="174" t="s">
        <v>465</v>
      </c>
      <c r="D202" s="174" t="s">
        <v>234</v>
      </c>
      <c r="E202" s="175" t="s">
        <v>414</v>
      </c>
      <c r="F202" s="176" t="s">
        <v>415</v>
      </c>
      <c r="G202" s="177" t="s">
        <v>394</v>
      </c>
      <c r="H202" s="178">
        <v>159</v>
      </c>
      <c r="I202" s="179"/>
      <c r="J202" s="180">
        <f>ROUND(I202*H202,2)</f>
        <v>0</v>
      </c>
      <c r="K202" s="181"/>
      <c r="L202" s="32"/>
      <c r="M202" s="182" t="s">
        <v>1</v>
      </c>
      <c r="N202" s="183" t="s">
        <v>43</v>
      </c>
      <c r="O202" s="60"/>
      <c r="P202" s="184">
        <f>O202*H202</f>
        <v>0</v>
      </c>
      <c r="Q202" s="184">
        <v>6.6E-3</v>
      </c>
      <c r="R202" s="184">
        <f>Q202*H202</f>
        <v>1.0493999999999999</v>
      </c>
      <c r="S202" s="184">
        <v>0</v>
      </c>
      <c r="T202" s="185">
        <f>S202*H202</f>
        <v>0</v>
      </c>
      <c r="U202" s="31"/>
      <c r="V202" s="31"/>
      <c r="W202" s="31"/>
      <c r="X202" s="31"/>
      <c r="Y202" s="31"/>
      <c r="Z202" s="31"/>
      <c r="AA202" s="31"/>
      <c r="AB202" s="31"/>
      <c r="AC202" s="31"/>
      <c r="AD202" s="31"/>
      <c r="AE202" s="31"/>
      <c r="AR202" s="186" t="s">
        <v>238</v>
      </c>
      <c r="AT202" s="186" t="s">
        <v>234</v>
      </c>
      <c r="AU202" s="186" t="s">
        <v>88</v>
      </c>
      <c r="AY202" s="14" t="s">
        <v>232</v>
      </c>
      <c r="BE202" s="104">
        <f>IF(N202="základná",J202,0)</f>
        <v>0</v>
      </c>
      <c r="BF202" s="104">
        <f>IF(N202="znížená",J202,0)</f>
        <v>0</v>
      </c>
      <c r="BG202" s="104">
        <f>IF(N202="zákl. prenesená",J202,0)</f>
        <v>0</v>
      </c>
      <c r="BH202" s="104">
        <f>IF(N202="zníž. prenesená",J202,0)</f>
        <v>0</v>
      </c>
      <c r="BI202" s="104">
        <f>IF(N202="nulová",J202,0)</f>
        <v>0</v>
      </c>
      <c r="BJ202" s="14" t="s">
        <v>88</v>
      </c>
      <c r="BK202" s="104">
        <f>ROUND(I202*H202,2)</f>
        <v>0</v>
      </c>
      <c r="BL202" s="14" t="s">
        <v>238</v>
      </c>
      <c r="BM202" s="186" t="s">
        <v>2445</v>
      </c>
    </row>
    <row r="203" spans="1:65" s="2" customFormat="1" ht="24.2" customHeight="1">
      <c r="A203" s="31"/>
      <c r="B203" s="142"/>
      <c r="C203" s="187" t="s">
        <v>470</v>
      </c>
      <c r="D203" s="187" t="s">
        <v>357</v>
      </c>
      <c r="E203" s="188" t="s">
        <v>1430</v>
      </c>
      <c r="F203" s="189" t="s">
        <v>1431</v>
      </c>
      <c r="G203" s="190" t="s">
        <v>394</v>
      </c>
      <c r="H203" s="191">
        <v>159</v>
      </c>
      <c r="I203" s="192"/>
      <c r="J203" s="193">
        <f>ROUND(I203*H203,2)</f>
        <v>0</v>
      </c>
      <c r="K203" s="194"/>
      <c r="L203" s="195"/>
      <c r="M203" s="196" t="s">
        <v>1</v>
      </c>
      <c r="N203" s="197" t="s">
        <v>43</v>
      </c>
      <c r="O203" s="60"/>
      <c r="P203" s="184">
        <f>O203*H203</f>
        <v>0</v>
      </c>
      <c r="Q203" s="184">
        <v>0.22500000000000001</v>
      </c>
      <c r="R203" s="184">
        <f>Q203*H203</f>
        <v>35.774999999999999</v>
      </c>
      <c r="S203" s="184">
        <v>0</v>
      </c>
      <c r="T203" s="185">
        <f>S203*H203</f>
        <v>0</v>
      </c>
      <c r="U203" s="31"/>
      <c r="V203" s="31"/>
      <c r="W203" s="31"/>
      <c r="X203" s="31"/>
      <c r="Y203" s="31"/>
      <c r="Z203" s="31"/>
      <c r="AA203" s="31"/>
      <c r="AB203" s="31"/>
      <c r="AC203" s="31"/>
      <c r="AD203" s="31"/>
      <c r="AE203" s="31"/>
      <c r="AR203" s="186" t="s">
        <v>263</v>
      </c>
      <c r="AT203" s="186" t="s">
        <v>357</v>
      </c>
      <c r="AU203" s="186" t="s">
        <v>88</v>
      </c>
      <c r="AY203" s="14" t="s">
        <v>232</v>
      </c>
      <c r="BE203" s="104">
        <f>IF(N203="základná",J203,0)</f>
        <v>0</v>
      </c>
      <c r="BF203" s="104">
        <f>IF(N203="znížená",J203,0)</f>
        <v>0</v>
      </c>
      <c r="BG203" s="104">
        <f>IF(N203="zákl. prenesená",J203,0)</f>
        <v>0</v>
      </c>
      <c r="BH203" s="104">
        <f>IF(N203="zníž. prenesená",J203,0)</f>
        <v>0</v>
      </c>
      <c r="BI203" s="104">
        <f>IF(N203="nulová",J203,0)</f>
        <v>0</v>
      </c>
      <c r="BJ203" s="14" t="s">
        <v>88</v>
      </c>
      <c r="BK203" s="104">
        <f>ROUND(I203*H203,2)</f>
        <v>0</v>
      </c>
      <c r="BL203" s="14" t="s">
        <v>238</v>
      </c>
      <c r="BM203" s="186" t="s">
        <v>2446</v>
      </c>
    </row>
    <row r="204" spans="1:65" s="2" customFormat="1" ht="16.5" customHeight="1">
      <c r="A204" s="31"/>
      <c r="B204" s="142"/>
      <c r="C204" s="174" t="s">
        <v>474</v>
      </c>
      <c r="D204" s="174" t="s">
        <v>234</v>
      </c>
      <c r="E204" s="175" t="s">
        <v>422</v>
      </c>
      <c r="F204" s="176" t="s">
        <v>2447</v>
      </c>
      <c r="G204" s="177" t="s">
        <v>287</v>
      </c>
      <c r="H204" s="178">
        <v>35.774999999999999</v>
      </c>
      <c r="I204" s="179"/>
      <c r="J204" s="180">
        <f>ROUND(I204*H204,2)</f>
        <v>0</v>
      </c>
      <c r="K204" s="181"/>
      <c r="L204" s="32"/>
      <c r="M204" s="182" t="s">
        <v>1</v>
      </c>
      <c r="N204" s="183" t="s">
        <v>43</v>
      </c>
      <c r="O204" s="60"/>
      <c r="P204" s="184">
        <f>O204*H204</f>
        <v>0</v>
      </c>
      <c r="Q204" s="184">
        <v>2.1922752000000001</v>
      </c>
      <c r="R204" s="184">
        <f>Q204*H204</f>
        <v>78.428645279999998</v>
      </c>
      <c r="S204" s="184">
        <v>0</v>
      </c>
      <c r="T204" s="185">
        <f>S204*H204</f>
        <v>0</v>
      </c>
      <c r="U204" s="31"/>
      <c r="V204" s="31"/>
      <c r="W204" s="31"/>
      <c r="X204" s="31"/>
      <c r="Y204" s="31"/>
      <c r="Z204" s="31"/>
      <c r="AA204" s="31"/>
      <c r="AB204" s="31"/>
      <c r="AC204" s="31"/>
      <c r="AD204" s="31"/>
      <c r="AE204" s="31"/>
      <c r="AR204" s="186" t="s">
        <v>238</v>
      </c>
      <c r="AT204" s="186" t="s">
        <v>234</v>
      </c>
      <c r="AU204" s="186" t="s">
        <v>88</v>
      </c>
      <c r="AY204" s="14" t="s">
        <v>232</v>
      </c>
      <c r="BE204" s="104">
        <f>IF(N204="základná",J204,0)</f>
        <v>0</v>
      </c>
      <c r="BF204" s="104">
        <f>IF(N204="znížená",J204,0)</f>
        <v>0</v>
      </c>
      <c r="BG204" s="104">
        <f>IF(N204="zákl. prenesená",J204,0)</f>
        <v>0</v>
      </c>
      <c r="BH204" s="104">
        <f>IF(N204="zníž. prenesená",J204,0)</f>
        <v>0</v>
      </c>
      <c r="BI204" s="104">
        <f>IF(N204="nulová",J204,0)</f>
        <v>0</v>
      </c>
      <c r="BJ204" s="14" t="s">
        <v>88</v>
      </c>
      <c r="BK204" s="104">
        <f>ROUND(I204*H204,2)</f>
        <v>0</v>
      </c>
      <c r="BL204" s="14" t="s">
        <v>238</v>
      </c>
      <c r="BM204" s="186" t="s">
        <v>2448</v>
      </c>
    </row>
    <row r="205" spans="1:65" s="2" customFormat="1" ht="33" customHeight="1">
      <c r="A205" s="31"/>
      <c r="B205" s="142"/>
      <c r="C205" s="174" t="s">
        <v>478</v>
      </c>
      <c r="D205" s="174" t="s">
        <v>234</v>
      </c>
      <c r="E205" s="175" t="s">
        <v>426</v>
      </c>
      <c r="F205" s="176" t="s">
        <v>427</v>
      </c>
      <c r="G205" s="177" t="s">
        <v>237</v>
      </c>
      <c r="H205" s="178">
        <v>95.4</v>
      </c>
      <c r="I205" s="179"/>
      <c r="J205" s="180">
        <f>ROUND(I205*H205,2)</f>
        <v>0</v>
      </c>
      <c r="K205" s="181"/>
      <c r="L205" s="32"/>
      <c r="M205" s="182" t="s">
        <v>1</v>
      </c>
      <c r="N205" s="183" t="s">
        <v>43</v>
      </c>
      <c r="O205" s="60"/>
      <c r="P205" s="184">
        <f>O205*H205</f>
        <v>0</v>
      </c>
      <c r="Q205" s="184">
        <v>3.0876311300000001E-2</v>
      </c>
      <c r="R205" s="184">
        <f>Q205*H205</f>
        <v>2.9456000980200003</v>
      </c>
      <c r="S205" s="184">
        <v>0</v>
      </c>
      <c r="T205" s="185">
        <f>S205*H205</f>
        <v>0</v>
      </c>
      <c r="U205" s="31"/>
      <c r="V205" s="31"/>
      <c r="W205" s="31"/>
      <c r="X205" s="31"/>
      <c r="Y205" s="31"/>
      <c r="Z205" s="31"/>
      <c r="AA205" s="31"/>
      <c r="AB205" s="31"/>
      <c r="AC205" s="31"/>
      <c r="AD205" s="31"/>
      <c r="AE205" s="31"/>
      <c r="AR205" s="186" t="s">
        <v>238</v>
      </c>
      <c r="AT205" s="186" t="s">
        <v>234</v>
      </c>
      <c r="AU205" s="186" t="s">
        <v>88</v>
      </c>
      <c r="AY205" s="14" t="s">
        <v>232</v>
      </c>
      <c r="BE205" s="104">
        <f>IF(N205="základná",J205,0)</f>
        <v>0</v>
      </c>
      <c r="BF205" s="104">
        <f>IF(N205="znížená",J205,0)</f>
        <v>0</v>
      </c>
      <c r="BG205" s="104">
        <f>IF(N205="zákl. prenesená",J205,0)</f>
        <v>0</v>
      </c>
      <c r="BH205" s="104">
        <f>IF(N205="zníž. prenesená",J205,0)</f>
        <v>0</v>
      </c>
      <c r="BI205" s="104">
        <f>IF(N205="nulová",J205,0)</f>
        <v>0</v>
      </c>
      <c r="BJ205" s="14" t="s">
        <v>88</v>
      </c>
      <c r="BK205" s="104">
        <f>ROUND(I205*H205,2)</f>
        <v>0</v>
      </c>
      <c r="BL205" s="14" t="s">
        <v>238</v>
      </c>
      <c r="BM205" s="186" t="s">
        <v>2449</v>
      </c>
    </row>
    <row r="206" spans="1:65" s="12" customFormat="1" ht="22.9" customHeight="1">
      <c r="B206" s="161"/>
      <c r="D206" s="162" t="s">
        <v>76</v>
      </c>
      <c r="E206" s="172" t="s">
        <v>249</v>
      </c>
      <c r="F206" s="172" t="s">
        <v>433</v>
      </c>
      <c r="I206" s="164"/>
      <c r="J206" s="173">
        <f>BK206</f>
        <v>0</v>
      </c>
      <c r="L206" s="161"/>
      <c r="M206" s="166"/>
      <c r="N206" s="167"/>
      <c r="O206" s="167"/>
      <c r="P206" s="168">
        <f>SUM(P207:P212)</f>
        <v>0</v>
      </c>
      <c r="Q206" s="167"/>
      <c r="R206" s="168">
        <f>SUM(R207:R212)</f>
        <v>846.78620119999994</v>
      </c>
      <c r="S206" s="167"/>
      <c r="T206" s="169">
        <f>SUM(T207:T212)</f>
        <v>0</v>
      </c>
      <c r="AR206" s="162" t="s">
        <v>81</v>
      </c>
      <c r="AT206" s="170" t="s">
        <v>76</v>
      </c>
      <c r="AU206" s="170" t="s">
        <v>81</v>
      </c>
      <c r="AY206" s="162" t="s">
        <v>232</v>
      </c>
      <c r="BK206" s="171">
        <f>SUM(BK207:BK212)</f>
        <v>0</v>
      </c>
    </row>
    <row r="207" spans="1:65" s="2" customFormat="1" ht="37.9" customHeight="1">
      <c r="A207" s="31"/>
      <c r="B207" s="142"/>
      <c r="C207" s="174" t="s">
        <v>482</v>
      </c>
      <c r="D207" s="174" t="s">
        <v>234</v>
      </c>
      <c r="E207" s="175" t="s">
        <v>2450</v>
      </c>
      <c r="F207" s="176" t="s">
        <v>2451</v>
      </c>
      <c r="G207" s="177" t="s">
        <v>237</v>
      </c>
      <c r="H207" s="178">
        <v>150</v>
      </c>
      <c r="I207" s="179"/>
      <c r="J207" s="180">
        <f t="shared" ref="J207:J212" si="25">ROUND(I207*H207,2)</f>
        <v>0</v>
      </c>
      <c r="K207" s="181"/>
      <c r="L207" s="32"/>
      <c r="M207" s="182" t="s">
        <v>1</v>
      </c>
      <c r="N207" s="183" t="s">
        <v>43</v>
      </c>
      <c r="O207" s="60"/>
      <c r="P207" s="184">
        <f t="shared" ref="P207:P212" si="26">O207*H207</f>
        <v>0</v>
      </c>
      <c r="Q207" s="184">
        <v>0.34762999999999999</v>
      </c>
      <c r="R207" s="184">
        <f t="shared" ref="R207:R212" si="27">Q207*H207</f>
        <v>52.144500000000001</v>
      </c>
      <c r="S207" s="184">
        <v>0</v>
      </c>
      <c r="T207" s="185">
        <f t="shared" ref="T207:T212" si="28">S207*H207</f>
        <v>0</v>
      </c>
      <c r="U207" s="31"/>
      <c r="V207" s="31"/>
      <c r="W207" s="31"/>
      <c r="X207" s="31"/>
      <c r="Y207" s="31"/>
      <c r="Z207" s="31"/>
      <c r="AA207" s="31"/>
      <c r="AB207" s="31"/>
      <c r="AC207" s="31"/>
      <c r="AD207" s="31"/>
      <c r="AE207" s="31"/>
      <c r="AR207" s="186" t="s">
        <v>238</v>
      </c>
      <c r="AT207" s="186" t="s">
        <v>234</v>
      </c>
      <c r="AU207" s="186" t="s">
        <v>88</v>
      </c>
      <c r="AY207" s="14" t="s">
        <v>232</v>
      </c>
      <c r="BE207" s="104">
        <f t="shared" ref="BE207:BE212" si="29">IF(N207="základná",J207,0)</f>
        <v>0</v>
      </c>
      <c r="BF207" s="104">
        <f t="shared" ref="BF207:BF212" si="30">IF(N207="znížená",J207,0)</f>
        <v>0</v>
      </c>
      <c r="BG207" s="104">
        <f t="shared" ref="BG207:BG212" si="31">IF(N207="zákl. prenesená",J207,0)</f>
        <v>0</v>
      </c>
      <c r="BH207" s="104">
        <f t="shared" ref="BH207:BH212" si="32">IF(N207="zníž. prenesená",J207,0)</f>
        <v>0</v>
      </c>
      <c r="BI207" s="104">
        <f t="shared" ref="BI207:BI212" si="33">IF(N207="nulová",J207,0)</f>
        <v>0</v>
      </c>
      <c r="BJ207" s="14" t="s">
        <v>88</v>
      </c>
      <c r="BK207" s="104">
        <f t="shared" ref="BK207:BK212" si="34">ROUND(I207*H207,2)</f>
        <v>0</v>
      </c>
      <c r="BL207" s="14" t="s">
        <v>238</v>
      </c>
      <c r="BM207" s="186" t="s">
        <v>2452</v>
      </c>
    </row>
    <row r="208" spans="1:65" s="2" customFormat="1" ht="37.9" customHeight="1">
      <c r="A208" s="31"/>
      <c r="B208" s="142"/>
      <c r="C208" s="174" t="s">
        <v>486</v>
      </c>
      <c r="D208" s="174" t="s">
        <v>234</v>
      </c>
      <c r="E208" s="175" t="s">
        <v>435</v>
      </c>
      <c r="F208" s="176" t="s">
        <v>436</v>
      </c>
      <c r="G208" s="177" t="s">
        <v>237</v>
      </c>
      <c r="H208" s="178">
        <v>697.4</v>
      </c>
      <c r="I208" s="179"/>
      <c r="J208" s="180">
        <f t="shared" si="25"/>
        <v>0</v>
      </c>
      <c r="K208" s="181"/>
      <c r="L208" s="32"/>
      <c r="M208" s="182" t="s">
        <v>1</v>
      </c>
      <c r="N208" s="183" t="s">
        <v>43</v>
      </c>
      <c r="O208" s="60"/>
      <c r="P208" s="184">
        <f t="shared" si="26"/>
        <v>0</v>
      </c>
      <c r="Q208" s="184">
        <v>0.43280000000000002</v>
      </c>
      <c r="R208" s="184">
        <f t="shared" si="27"/>
        <v>301.83472</v>
      </c>
      <c r="S208" s="184">
        <v>0</v>
      </c>
      <c r="T208" s="185">
        <f t="shared" si="28"/>
        <v>0</v>
      </c>
      <c r="U208" s="31"/>
      <c r="V208" s="31"/>
      <c r="W208" s="31"/>
      <c r="X208" s="31"/>
      <c r="Y208" s="31"/>
      <c r="Z208" s="31"/>
      <c r="AA208" s="31"/>
      <c r="AB208" s="31"/>
      <c r="AC208" s="31"/>
      <c r="AD208" s="31"/>
      <c r="AE208" s="31"/>
      <c r="AR208" s="186" t="s">
        <v>238</v>
      </c>
      <c r="AT208" s="186" t="s">
        <v>234</v>
      </c>
      <c r="AU208" s="186" t="s">
        <v>88</v>
      </c>
      <c r="AY208" s="14" t="s">
        <v>232</v>
      </c>
      <c r="BE208" s="104">
        <f t="shared" si="29"/>
        <v>0</v>
      </c>
      <c r="BF208" s="104">
        <f t="shared" si="30"/>
        <v>0</v>
      </c>
      <c r="BG208" s="104">
        <f t="shared" si="31"/>
        <v>0</v>
      </c>
      <c r="BH208" s="104">
        <f t="shared" si="32"/>
        <v>0</v>
      </c>
      <c r="BI208" s="104">
        <f t="shared" si="33"/>
        <v>0</v>
      </c>
      <c r="BJ208" s="14" t="s">
        <v>88</v>
      </c>
      <c r="BK208" s="104">
        <f t="shared" si="34"/>
        <v>0</v>
      </c>
      <c r="BL208" s="14" t="s">
        <v>238</v>
      </c>
      <c r="BM208" s="186" t="s">
        <v>2453</v>
      </c>
    </row>
    <row r="209" spans="1:65" s="2" customFormat="1" ht="37.9" customHeight="1">
      <c r="A209" s="31"/>
      <c r="B209" s="142"/>
      <c r="C209" s="174" t="s">
        <v>490</v>
      </c>
      <c r="D209" s="174" t="s">
        <v>234</v>
      </c>
      <c r="E209" s="175" t="s">
        <v>439</v>
      </c>
      <c r="F209" s="176" t="s">
        <v>440</v>
      </c>
      <c r="G209" s="177" t="s">
        <v>237</v>
      </c>
      <c r="H209" s="178">
        <v>697.4</v>
      </c>
      <c r="I209" s="179"/>
      <c r="J209" s="180">
        <f t="shared" si="25"/>
        <v>0</v>
      </c>
      <c r="K209" s="181"/>
      <c r="L209" s="32"/>
      <c r="M209" s="182" t="s">
        <v>1</v>
      </c>
      <c r="N209" s="183" t="s">
        <v>43</v>
      </c>
      <c r="O209" s="60"/>
      <c r="P209" s="184">
        <f t="shared" si="26"/>
        <v>0</v>
      </c>
      <c r="Q209" s="184">
        <v>0.26375999999999999</v>
      </c>
      <c r="R209" s="184">
        <f t="shared" si="27"/>
        <v>183.946224</v>
      </c>
      <c r="S209" s="184">
        <v>0</v>
      </c>
      <c r="T209" s="185">
        <f t="shared" si="28"/>
        <v>0</v>
      </c>
      <c r="U209" s="31"/>
      <c r="V209" s="31"/>
      <c r="W209" s="31"/>
      <c r="X209" s="31"/>
      <c r="Y209" s="31"/>
      <c r="Z209" s="31"/>
      <c r="AA209" s="31"/>
      <c r="AB209" s="31"/>
      <c r="AC209" s="31"/>
      <c r="AD209" s="31"/>
      <c r="AE209" s="31"/>
      <c r="AR209" s="186" t="s">
        <v>238</v>
      </c>
      <c r="AT209" s="186" t="s">
        <v>234</v>
      </c>
      <c r="AU209" s="186" t="s">
        <v>88</v>
      </c>
      <c r="AY209" s="14" t="s">
        <v>232</v>
      </c>
      <c r="BE209" s="104">
        <f t="shared" si="29"/>
        <v>0</v>
      </c>
      <c r="BF209" s="104">
        <f t="shared" si="30"/>
        <v>0</v>
      </c>
      <c r="BG209" s="104">
        <f t="shared" si="31"/>
        <v>0</v>
      </c>
      <c r="BH209" s="104">
        <f t="shared" si="32"/>
        <v>0</v>
      </c>
      <c r="BI209" s="104">
        <f t="shared" si="33"/>
        <v>0</v>
      </c>
      <c r="BJ209" s="14" t="s">
        <v>88</v>
      </c>
      <c r="BK209" s="104">
        <f t="shared" si="34"/>
        <v>0</v>
      </c>
      <c r="BL209" s="14" t="s">
        <v>238</v>
      </c>
      <c r="BM209" s="186" t="s">
        <v>2454</v>
      </c>
    </row>
    <row r="210" spans="1:65" s="2" customFormat="1" ht="37.9" customHeight="1">
      <c r="A210" s="31"/>
      <c r="B210" s="142"/>
      <c r="C210" s="174" t="s">
        <v>494</v>
      </c>
      <c r="D210" s="174" t="s">
        <v>234</v>
      </c>
      <c r="E210" s="175" t="s">
        <v>443</v>
      </c>
      <c r="F210" s="176" t="s">
        <v>444</v>
      </c>
      <c r="G210" s="177" t="s">
        <v>237</v>
      </c>
      <c r="H210" s="178">
        <v>697.4</v>
      </c>
      <c r="I210" s="179"/>
      <c r="J210" s="180">
        <f t="shared" si="25"/>
        <v>0</v>
      </c>
      <c r="K210" s="181"/>
      <c r="L210" s="32"/>
      <c r="M210" s="182" t="s">
        <v>1</v>
      </c>
      <c r="N210" s="183" t="s">
        <v>43</v>
      </c>
      <c r="O210" s="60"/>
      <c r="P210" s="184">
        <f t="shared" si="26"/>
        <v>0</v>
      </c>
      <c r="Q210" s="184">
        <v>0.34131362500000001</v>
      </c>
      <c r="R210" s="184">
        <f t="shared" si="27"/>
        <v>238.03212207499999</v>
      </c>
      <c r="S210" s="184">
        <v>0</v>
      </c>
      <c r="T210" s="185">
        <f t="shared" si="28"/>
        <v>0</v>
      </c>
      <c r="U210" s="31"/>
      <c r="V210" s="31"/>
      <c r="W210" s="31"/>
      <c r="X210" s="31"/>
      <c r="Y210" s="31"/>
      <c r="Z210" s="31"/>
      <c r="AA210" s="31"/>
      <c r="AB210" s="31"/>
      <c r="AC210" s="31"/>
      <c r="AD210" s="31"/>
      <c r="AE210" s="31"/>
      <c r="AR210" s="186" t="s">
        <v>238</v>
      </c>
      <c r="AT210" s="186" t="s">
        <v>234</v>
      </c>
      <c r="AU210" s="186" t="s">
        <v>88</v>
      </c>
      <c r="AY210" s="14" t="s">
        <v>232</v>
      </c>
      <c r="BE210" s="104">
        <f t="shared" si="29"/>
        <v>0</v>
      </c>
      <c r="BF210" s="104">
        <f t="shared" si="30"/>
        <v>0</v>
      </c>
      <c r="BG210" s="104">
        <f t="shared" si="31"/>
        <v>0</v>
      </c>
      <c r="BH210" s="104">
        <f t="shared" si="32"/>
        <v>0</v>
      </c>
      <c r="BI210" s="104">
        <f t="shared" si="33"/>
        <v>0</v>
      </c>
      <c r="BJ210" s="14" t="s">
        <v>88</v>
      </c>
      <c r="BK210" s="104">
        <f t="shared" si="34"/>
        <v>0</v>
      </c>
      <c r="BL210" s="14" t="s">
        <v>238</v>
      </c>
      <c r="BM210" s="186" t="s">
        <v>2455</v>
      </c>
    </row>
    <row r="211" spans="1:65" s="2" customFormat="1" ht="49.15" customHeight="1">
      <c r="A211" s="31"/>
      <c r="B211" s="142"/>
      <c r="C211" s="174" t="s">
        <v>463</v>
      </c>
      <c r="D211" s="174" t="s">
        <v>234</v>
      </c>
      <c r="E211" s="175" t="s">
        <v>2456</v>
      </c>
      <c r="F211" s="176" t="s">
        <v>2457</v>
      </c>
      <c r="G211" s="177" t="s">
        <v>237</v>
      </c>
      <c r="H211" s="178">
        <v>150</v>
      </c>
      <c r="I211" s="179"/>
      <c r="J211" s="180">
        <f t="shared" si="25"/>
        <v>0</v>
      </c>
      <c r="K211" s="181"/>
      <c r="L211" s="32"/>
      <c r="M211" s="182" t="s">
        <v>1</v>
      </c>
      <c r="N211" s="183" t="s">
        <v>43</v>
      </c>
      <c r="O211" s="60"/>
      <c r="P211" s="184">
        <f t="shared" si="26"/>
        <v>0</v>
      </c>
      <c r="Q211" s="184">
        <v>0.13800000000000001</v>
      </c>
      <c r="R211" s="184">
        <f t="shared" si="27"/>
        <v>20.700000000000003</v>
      </c>
      <c r="S211" s="184">
        <v>0</v>
      </c>
      <c r="T211" s="185">
        <f t="shared" si="28"/>
        <v>0</v>
      </c>
      <c r="U211" s="31"/>
      <c r="V211" s="31"/>
      <c r="W211" s="31"/>
      <c r="X211" s="31"/>
      <c r="Y211" s="31"/>
      <c r="Z211" s="31"/>
      <c r="AA211" s="31"/>
      <c r="AB211" s="31"/>
      <c r="AC211" s="31"/>
      <c r="AD211" s="31"/>
      <c r="AE211" s="31"/>
      <c r="AR211" s="186" t="s">
        <v>238</v>
      </c>
      <c r="AT211" s="186" t="s">
        <v>234</v>
      </c>
      <c r="AU211" s="186" t="s">
        <v>88</v>
      </c>
      <c r="AY211" s="14" t="s">
        <v>232</v>
      </c>
      <c r="BE211" s="104">
        <f t="shared" si="29"/>
        <v>0</v>
      </c>
      <c r="BF211" s="104">
        <f t="shared" si="30"/>
        <v>0</v>
      </c>
      <c r="BG211" s="104">
        <f t="shared" si="31"/>
        <v>0</v>
      </c>
      <c r="BH211" s="104">
        <f t="shared" si="32"/>
        <v>0</v>
      </c>
      <c r="BI211" s="104">
        <f t="shared" si="33"/>
        <v>0</v>
      </c>
      <c r="BJ211" s="14" t="s">
        <v>88</v>
      </c>
      <c r="BK211" s="104">
        <f t="shared" si="34"/>
        <v>0</v>
      </c>
      <c r="BL211" s="14" t="s">
        <v>238</v>
      </c>
      <c r="BM211" s="186" t="s">
        <v>2458</v>
      </c>
    </row>
    <row r="212" spans="1:65" s="2" customFormat="1" ht="33" customHeight="1">
      <c r="A212" s="31"/>
      <c r="B212" s="142"/>
      <c r="C212" s="174" t="s">
        <v>501</v>
      </c>
      <c r="D212" s="174" t="s">
        <v>234</v>
      </c>
      <c r="E212" s="175" t="s">
        <v>2459</v>
      </c>
      <c r="F212" s="176" t="s">
        <v>2460</v>
      </c>
      <c r="G212" s="177" t="s">
        <v>237</v>
      </c>
      <c r="H212" s="178">
        <v>72.5</v>
      </c>
      <c r="I212" s="179"/>
      <c r="J212" s="180">
        <f t="shared" si="25"/>
        <v>0</v>
      </c>
      <c r="K212" s="181"/>
      <c r="L212" s="32"/>
      <c r="M212" s="182" t="s">
        <v>1</v>
      </c>
      <c r="N212" s="183" t="s">
        <v>43</v>
      </c>
      <c r="O212" s="60"/>
      <c r="P212" s="184">
        <f t="shared" si="26"/>
        <v>0</v>
      </c>
      <c r="Q212" s="184">
        <v>0.69142945</v>
      </c>
      <c r="R212" s="184">
        <f t="shared" si="27"/>
        <v>50.128635125000002</v>
      </c>
      <c r="S212" s="184">
        <v>0</v>
      </c>
      <c r="T212" s="185">
        <f t="shared" si="28"/>
        <v>0</v>
      </c>
      <c r="U212" s="31"/>
      <c r="V212" s="31"/>
      <c r="W212" s="31"/>
      <c r="X212" s="31"/>
      <c r="Y212" s="31"/>
      <c r="Z212" s="31"/>
      <c r="AA212" s="31"/>
      <c r="AB212" s="31"/>
      <c r="AC212" s="31"/>
      <c r="AD212" s="31"/>
      <c r="AE212" s="31"/>
      <c r="AR212" s="186" t="s">
        <v>238</v>
      </c>
      <c r="AT212" s="186" t="s">
        <v>234</v>
      </c>
      <c r="AU212" s="186" t="s">
        <v>88</v>
      </c>
      <c r="AY212" s="14" t="s">
        <v>232</v>
      </c>
      <c r="BE212" s="104">
        <f t="shared" si="29"/>
        <v>0</v>
      </c>
      <c r="BF212" s="104">
        <f t="shared" si="30"/>
        <v>0</v>
      </c>
      <c r="BG212" s="104">
        <f t="shared" si="31"/>
        <v>0</v>
      </c>
      <c r="BH212" s="104">
        <f t="shared" si="32"/>
        <v>0</v>
      </c>
      <c r="BI212" s="104">
        <f t="shared" si="33"/>
        <v>0</v>
      </c>
      <c r="BJ212" s="14" t="s">
        <v>88</v>
      </c>
      <c r="BK212" s="104">
        <f t="shared" si="34"/>
        <v>0</v>
      </c>
      <c r="BL212" s="14" t="s">
        <v>238</v>
      </c>
      <c r="BM212" s="186" t="s">
        <v>2461</v>
      </c>
    </row>
    <row r="213" spans="1:65" s="12" customFormat="1" ht="22.9" customHeight="1">
      <c r="B213" s="161"/>
      <c r="D213" s="162" t="s">
        <v>76</v>
      </c>
      <c r="E213" s="172" t="s">
        <v>263</v>
      </c>
      <c r="F213" s="172" t="s">
        <v>459</v>
      </c>
      <c r="I213" s="164"/>
      <c r="J213" s="173">
        <f>BK213</f>
        <v>0</v>
      </c>
      <c r="L213" s="161"/>
      <c r="M213" s="166"/>
      <c r="N213" s="167"/>
      <c r="O213" s="167"/>
      <c r="P213" s="168">
        <f>SUM(P214:P249)</f>
        <v>0</v>
      </c>
      <c r="Q213" s="167"/>
      <c r="R213" s="168">
        <f>SUM(R214:R249)</f>
        <v>162.03371650319994</v>
      </c>
      <c r="S213" s="167"/>
      <c r="T213" s="169">
        <f>SUM(T214:T249)</f>
        <v>2.56</v>
      </c>
      <c r="AR213" s="162" t="s">
        <v>81</v>
      </c>
      <c r="AT213" s="170" t="s">
        <v>76</v>
      </c>
      <c r="AU213" s="170" t="s">
        <v>81</v>
      </c>
      <c r="AY213" s="162" t="s">
        <v>232</v>
      </c>
      <c r="BK213" s="171">
        <f>SUM(BK214:BK249)</f>
        <v>0</v>
      </c>
    </row>
    <row r="214" spans="1:65" s="2" customFormat="1" ht="24.2" customHeight="1">
      <c r="A214" s="31"/>
      <c r="B214" s="142"/>
      <c r="C214" s="174" t="s">
        <v>505</v>
      </c>
      <c r="D214" s="174" t="s">
        <v>234</v>
      </c>
      <c r="E214" s="175" t="s">
        <v>1441</v>
      </c>
      <c r="F214" s="176" t="s">
        <v>1442</v>
      </c>
      <c r="G214" s="177" t="s">
        <v>256</v>
      </c>
      <c r="H214" s="178">
        <v>6295</v>
      </c>
      <c r="I214" s="179"/>
      <c r="J214" s="180">
        <f t="shared" ref="J214:J249" si="35">ROUND(I214*H214,2)</f>
        <v>0</v>
      </c>
      <c r="K214" s="181"/>
      <c r="L214" s="32"/>
      <c r="M214" s="182" t="s">
        <v>1</v>
      </c>
      <c r="N214" s="183" t="s">
        <v>43</v>
      </c>
      <c r="O214" s="60"/>
      <c r="P214" s="184">
        <f t="shared" ref="P214:P249" si="36">O214*H214</f>
        <v>0</v>
      </c>
      <c r="Q214" s="184">
        <v>1.7E-5</v>
      </c>
      <c r="R214" s="184">
        <f t="shared" ref="R214:R249" si="37">Q214*H214</f>
        <v>0.107015</v>
      </c>
      <c r="S214" s="184">
        <v>0</v>
      </c>
      <c r="T214" s="185">
        <f t="shared" ref="T214:T249" si="38">S214*H214</f>
        <v>0</v>
      </c>
      <c r="U214" s="31"/>
      <c r="V214" s="31"/>
      <c r="W214" s="31"/>
      <c r="X214" s="31"/>
      <c r="Y214" s="31"/>
      <c r="Z214" s="31"/>
      <c r="AA214" s="31"/>
      <c r="AB214" s="31"/>
      <c r="AC214" s="31"/>
      <c r="AD214" s="31"/>
      <c r="AE214" s="31"/>
      <c r="AR214" s="186" t="s">
        <v>238</v>
      </c>
      <c r="AT214" s="186" t="s">
        <v>234</v>
      </c>
      <c r="AU214" s="186" t="s">
        <v>88</v>
      </c>
      <c r="AY214" s="14" t="s">
        <v>232</v>
      </c>
      <c r="BE214" s="104">
        <f t="shared" ref="BE214:BE249" si="39">IF(N214="základná",J214,0)</f>
        <v>0</v>
      </c>
      <c r="BF214" s="104">
        <f t="shared" ref="BF214:BF249" si="40">IF(N214="znížená",J214,0)</f>
        <v>0</v>
      </c>
      <c r="BG214" s="104">
        <f t="shared" ref="BG214:BG249" si="41">IF(N214="zákl. prenesená",J214,0)</f>
        <v>0</v>
      </c>
      <c r="BH214" s="104">
        <f t="shared" ref="BH214:BH249" si="42">IF(N214="zníž. prenesená",J214,0)</f>
        <v>0</v>
      </c>
      <c r="BI214" s="104">
        <f t="shared" ref="BI214:BI249" si="43">IF(N214="nulová",J214,0)</f>
        <v>0</v>
      </c>
      <c r="BJ214" s="14" t="s">
        <v>88</v>
      </c>
      <c r="BK214" s="104">
        <f t="shared" ref="BK214:BK249" si="44">ROUND(I214*H214,2)</f>
        <v>0</v>
      </c>
      <c r="BL214" s="14" t="s">
        <v>238</v>
      </c>
      <c r="BM214" s="186" t="s">
        <v>2462</v>
      </c>
    </row>
    <row r="215" spans="1:65" s="2" customFormat="1" ht="24.2" customHeight="1">
      <c r="A215" s="31"/>
      <c r="B215" s="142"/>
      <c r="C215" s="187" t="s">
        <v>509</v>
      </c>
      <c r="D215" s="187" t="s">
        <v>357</v>
      </c>
      <c r="E215" s="188" t="s">
        <v>1444</v>
      </c>
      <c r="F215" s="189" t="s">
        <v>2463</v>
      </c>
      <c r="G215" s="190" t="s">
        <v>394</v>
      </c>
      <c r="H215" s="191">
        <v>1146.739</v>
      </c>
      <c r="I215" s="192"/>
      <c r="J215" s="193">
        <f t="shared" si="35"/>
        <v>0</v>
      </c>
      <c r="K215" s="194"/>
      <c r="L215" s="195"/>
      <c r="M215" s="196" t="s">
        <v>1</v>
      </c>
      <c r="N215" s="197" t="s">
        <v>43</v>
      </c>
      <c r="O215" s="60"/>
      <c r="P215" s="184">
        <f t="shared" si="36"/>
        <v>0</v>
      </c>
      <c r="Q215" s="184">
        <v>6.9449999999999998E-2</v>
      </c>
      <c r="R215" s="184">
        <f t="shared" si="37"/>
        <v>79.64102355</v>
      </c>
      <c r="S215" s="184">
        <v>0</v>
      </c>
      <c r="T215" s="185">
        <f t="shared" si="38"/>
        <v>0</v>
      </c>
      <c r="U215" s="31"/>
      <c r="V215" s="31"/>
      <c r="W215" s="31"/>
      <c r="X215" s="31"/>
      <c r="Y215" s="31"/>
      <c r="Z215" s="31"/>
      <c r="AA215" s="31"/>
      <c r="AB215" s="31"/>
      <c r="AC215" s="31"/>
      <c r="AD215" s="31"/>
      <c r="AE215" s="31"/>
      <c r="AR215" s="186" t="s">
        <v>263</v>
      </c>
      <c r="AT215" s="186" t="s">
        <v>357</v>
      </c>
      <c r="AU215" s="186" t="s">
        <v>88</v>
      </c>
      <c r="AY215" s="14" t="s">
        <v>232</v>
      </c>
      <c r="BE215" s="104">
        <f t="shared" si="39"/>
        <v>0</v>
      </c>
      <c r="BF215" s="104">
        <f t="shared" si="40"/>
        <v>0</v>
      </c>
      <c r="BG215" s="104">
        <f t="shared" si="41"/>
        <v>0</v>
      </c>
      <c r="BH215" s="104">
        <f t="shared" si="42"/>
        <v>0</v>
      </c>
      <c r="BI215" s="104">
        <f t="shared" si="43"/>
        <v>0</v>
      </c>
      <c r="BJ215" s="14" t="s">
        <v>88</v>
      </c>
      <c r="BK215" s="104">
        <f t="shared" si="44"/>
        <v>0</v>
      </c>
      <c r="BL215" s="14" t="s">
        <v>238</v>
      </c>
      <c r="BM215" s="186" t="s">
        <v>2464</v>
      </c>
    </row>
    <row r="216" spans="1:65" s="2" customFormat="1" ht="24.2" customHeight="1">
      <c r="A216" s="31"/>
      <c r="B216" s="142"/>
      <c r="C216" s="174" t="s">
        <v>513</v>
      </c>
      <c r="D216" s="174" t="s">
        <v>234</v>
      </c>
      <c r="E216" s="175" t="s">
        <v>2465</v>
      </c>
      <c r="F216" s="176" t="s">
        <v>2466</v>
      </c>
      <c r="G216" s="177" t="s">
        <v>256</v>
      </c>
      <c r="H216" s="178">
        <v>213</v>
      </c>
      <c r="I216" s="179"/>
      <c r="J216" s="180">
        <f t="shared" si="35"/>
        <v>0</v>
      </c>
      <c r="K216" s="181"/>
      <c r="L216" s="32"/>
      <c r="M216" s="182" t="s">
        <v>1</v>
      </c>
      <c r="N216" s="183" t="s">
        <v>43</v>
      </c>
      <c r="O216" s="60"/>
      <c r="P216" s="184">
        <f t="shared" si="36"/>
        <v>0</v>
      </c>
      <c r="Q216" s="184">
        <v>2.1999999999999999E-5</v>
      </c>
      <c r="R216" s="184">
        <f t="shared" si="37"/>
        <v>4.6860000000000001E-3</v>
      </c>
      <c r="S216" s="184">
        <v>0</v>
      </c>
      <c r="T216" s="185">
        <f t="shared" si="38"/>
        <v>0</v>
      </c>
      <c r="U216" s="31"/>
      <c r="V216" s="31"/>
      <c r="W216" s="31"/>
      <c r="X216" s="31"/>
      <c r="Y216" s="31"/>
      <c r="Z216" s="31"/>
      <c r="AA216" s="31"/>
      <c r="AB216" s="31"/>
      <c r="AC216" s="31"/>
      <c r="AD216" s="31"/>
      <c r="AE216" s="31"/>
      <c r="AR216" s="186" t="s">
        <v>238</v>
      </c>
      <c r="AT216" s="186" t="s">
        <v>234</v>
      </c>
      <c r="AU216" s="186" t="s">
        <v>88</v>
      </c>
      <c r="AY216" s="14" t="s">
        <v>232</v>
      </c>
      <c r="BE216" s="104">
        <f t="shared" si="39"/>
        <v>0</v>
      </c>
      <c r="BF216" s="104">
        <f t="shared" si="40"/>
        <v>0</v>
      </c>
      <c r="BG216" s="104">
        <f t="shared" si="41"/>
        <v>0</v>
      </c>
      <c r="BH216" s="104">
        <f t="shared" si="42"/>
        <v>0</v>
      </c>
      <c r="BI216" s="104">
        <f t="shared" si="43"/>
        <v>0</v>
      </c>
      <c r="BJ216" s="14" t="s">
        <v>88</v>
      </c>
      <c r="BK216" s="104">
        <f t="shared" si="44"/>
        <v>0</v>
      </c>
      <c r="BL216" s="14" t="s">
        <v>238</v>
      </c>
      <c r="BM216" s="186" t="s">
        <v>2467</v>
      </c>
    </row>
    <row r="217" spans="1:65" s="2" customFormat="1" ht="24.2" customHeight="1">
      <c r="A217" s="31"/>
      <c r="B217" s="142"/>
      <c r="C217" s="187" t="s">
        <v>517</v>
      </c>
      <c r="D217" s="187" t="s">
        <v>357</v>
      </c>
      <c r="E217" s="188" t="s">
        <v>2468</v>
      </c>
      <c r="F217" s="189" t="s">
        <v>2469</v>
      </c>
      <c r="G217" s="190" t="s">
        <v>394</v>
      </c>
      <c r="H217" s="191">
        <v>38.802</v>
      </c>
      <c r="I217" s="192"/>
      <c r="J217" s="193">
        <f t="shared" si="35"/>
        <v>0</v>
      </c>
      <c r="K217" s="194"/>
      <c r="L217" s="195"/>
      <c r="M217" s="196" t="s">
        <v>1</v>
      </c>
      <c r="N217" s="197" t="s">
        <v>43</v>
      </c>
      <c r="O217" s="60"/>
      <c r="P217" s="184">
        <f t="shared" si="36"/>
        <v>0</v>
      </c>
      <c r="Q217" s="184">
        <v>0.1172</v>
      </c>
      <c r="R217" s="184">
        <f t="shared" si="37"/>
        <v>4.5475943999999995</v>
      </c>
      <c r="S217" s="184">
        <v>0</v>
      </c>
      <c r="T217" s="185">
        <f t="shared" si="38"/>
        <v>0</v>
      </c>
      <c r="U217" s="31"/>
      <c r="V217" s="31"/>
      <c r="W217" s="31"/>
      <c r="X217" s="31"/>
      <c r="Y217" s="31"/>
      <c r="Z217" s="31"/>
      <c r="AA217" s="31"/>
      <c r="AB217" s="31"/>
      <c r="AC217" s="31"/>
      <c r="AD217" s="31"/>
      <c r="AE217" s="31"/>
      <c r="AR217" s="186" t="s">
        <v>263</v>
      </c>
      <c r="AT217" s="186" t="s">
        <v>357</v>
      </c>
      <c r="AU217" s="186" t="s">
        <v>88</v>
      </c>
      <c r="AY217" s="14" t="s">
        <v>232</v>
      </c>
      <c r="BE217" s="104">
        <f t="shared" si="39"/>
        <v>0</v>
      </c>
      <c r="BF217" s="104">
        <f t="shared" si="40"/>
        <v>0</v>
      </c>
      <c r="BG217" s="104">
        <f t="shared" si="41"/>
        <v>0</v>
      </c>
      <c r="BH217" s="104">
        <f t="shared" si="42"/>
        <v>0</v>
      </c>
      <c r="BI217" s="104">
        <f t="shared" si="43"/>
        <v>0</v>
      </c>
      <c r="BJ217" s="14" t="s">
        <v>88</v>
      </c>
      <c r="BK217" s="104">
        <f t="shared" si="44"/>
        <v>0</v>
      </c>
      <c r="BL217" s="14" t="s">
        <v>238</v>
      </c>
      <c r="BM217" s="186" t="s">
        <v>2470</v>
      </c>
    </row>
    <row r="218" spans="1:65" s="2" customFormat="1" ht="16.5" customHeight="1">
      <c r="A218" s="31"/>
      <c r="B218" s="142"/>
      <c r="C218" s="174" t="s">
        <v>883</v>
      </c>
      <c r="D218" s="174" t="s">
        <v>234</v>
      </c>
      <c r="E218" s="175" t="s">
        <v>1471</v>
      </c>
      <c r="F218" s="176" t="s">
        <v>1472</v>
      </c>
      <c r="G218" s="177" t="s">
        <v>394</v>
      </c>
      <c r="H218" s="178">
        <v>288</v>
      </c>
      <c r="I218" s="179"/>
      <c r="J218" s="180">
        <f t="shared" si="35"/>
        <v>0</v>
      </c>
      <c r="K218" s="181"/>
      <c r="L218" s="32"/>
      <c r="M218" s="182" t="s">
        <v>1</v>
      </c>
      <c r="N218" s="183" t="s">
        <v>43</v>
      </c>
      <c r="O218" s="60"/>
      <c r="P218" s="184">
        <f t="shared" si="36"/>
        <v>0</v>
      </c>
      <c r="Q218" s="184">
        <v>1.02E-4</v>
      </c>
      <c r="R218" s="184">
        <f t="shared" si="37"/>
        <v>2.9375999999999999E-2</v>
      </c>
      <c r="S218" s="184">
        <v>0</v>
      </c>
      <c r="T218" s="185">
        <f t="shared" si="38"/>
        <v>0</v>
      </c>
      <c r="U218" s="31"/>
      <c r="V218" s="31"/>
      <c r="W218" s="31"/>
      <c r="X218" s="31"/>
      <c r="Y218" s="31"/>
      <c r="Z218" s="31"/>
      <c r="AA218" s="31"/>
      <c r="AB218" s="31"/>
      <c r="AC218" s="31"/>
      <c r="AD218" s="31"/>
      <c r="AE218" s="31"/>
      <c r="AR218" s="186" t="s">
        <v>238</v>
      </c>
      <c r="AT218" s="186" t="s">
        <v>234</v>
      </c>
      <c r="AU218" s="186" t="s">
        <v>88</v>
      </c>
      <c r="AY218" s="14" t="s">
        <v>232</v>
      </c>
      <c r="BE218" s="104">
        <f t="shared" si="39"/>
        <v>0</v>
      </c>
      <c r="BF218" s="104">
        <f t="shared" si="40"/>
        <v>0</v>
      </c>
      <c r="BG218" s="104">
        <f t="shared" si="41"/>
        <v>0</v>
      </c>
      <c r="BH218" s="104">
        <f t="shared" si="42"/>
        <v>0</v>
      </c>
      <c r="BI218" s="104">
        <f t="shared" si="43"/>
        <v>0</v>
      </c>
      <c r="BJ218" s="14" t="s">
        <v>88</v>
      </c>
      <c r="BK218" s="104">
        <f t="shared" si="44"/>
        <v>0</v>
      </c>
      <c r="BL218" s="14" t="s">
        <v>238</v>
      </c>
      <c r="BM218" s="186" t="s">
        <v>2471</v>
      </c>
    </row>
    <row r="219" spans="1:65" s="2" customFormat="1" ht="24.2" customHeight="1">
      <c r="A219" s="31"/>
      <c r="B219" s="142"/>
      <c r="C219" s="187" t="s">
        <v>525</v>
      </c>
      <c r="D219" s="187" t="s">
        <v>357</v>
      </c>
      <c r="E219" s="188" t="s">
        <v>1474</v>
      </c>
      <c r="F219" s="189" t="s">
        <v>1475</v>
      </c>
      <c r="G219" s="190" t="s">
        <v>394</v>
      </c>
      <c r="H219" s="191">
        <v>288</v>
      </c>
      <c r="I219" s="192"/>
      <c r="J219" s="193">
        <f t="shared" si="35"/>
        <v>0</v>
      </c>
      <c r="K219" s="194"/>
      <c r="L219" s="195"/>
      <c r="M219" s="196" t="s">
        <v>1</v>
      </c>
      <c r="N219" s="197" t="s">
        <v>43</v>
      </c>
      <c r="O219" s="60"/>
      <c r="P219" s="184">
        <f t="shared" si="36"/>
        <v>0</v>
      </c>
      <c r="Q219" s="184">
        <v>7.3699999999999998E-3</v>
      </c>
      <c r="R219" s="184">
        <f t="shared" si="37"/>
        <v>2.12256</v>
      </c>
      <c r="S219" s="184">
        <v>0</v>
      </c>
      <c r="T219" s="185">
        <f t="shared" si="38"/>
        <v>0</v>
      </c>
      <c r="U219" s="31"/>
      <c r="V219" s="31"/>
      <c r="W219" s="31"/>
      <c r="X219" s="31"/>
      <c r="Y219" s="31"/>
      <c r="Z219" s="31"/>
      <c r="AA219" s="31"/>
      <c r="AB219" s="31"/>
      <c r="AC219" s="31"/>
      <c r="AD219" s="31"/>
      <c r="AE219" s="31"/>
      <c r="AR219" s="186" t="s">
        <v>263</v>
      </c>
      <c r="AT219" s="186" t="s">
        <v>357</v>
      </c>
      <c r="AU219" s="186" t="s">
        <v>88</v>
      </c>
      <c r="AY219" s="14" t="s">
        <v>232</v>
      </c>
      <c r="BE219" s="104">
        <f t="shared" si="39"/>
        <v>0</v>
      </c>
      <c r="BF219" s="104">
        <f t="shared" si="40"/>
        <v>0</v>
      </c>
      <c r="BG219" s="104">
        <f t="shared" si="41"/>
        <v>0</v>
      </c>
      <c r="BH219" s="104">
        <f t="shared" si="42"/>
        <v>0</v>
      </c>
      <c r="BI219" s="104">
        <f t="shared" si="43"/>
        <v>0</v>
      </c>
      <c r="BJ219" s="14" t="s">
        <v>88</v>
      </c>
      <c r="BK219" s="104">
        <f t="shared" si="44"/>
        <v>0</v>
      </c>
      <c r="BL219" s="14" t="s">
        <v>238</v>
      </c>
      <c r="BM219" s="186" t="s">
        <v>2472</v>
      </c>
    </row>
    <row r="220" spans="1:65" s="2" customFormat="1" ht="16.5" customHeight="1">
      <c r="A220" s="31"/>
      <c r="B220" s="142"/>
      <c r="C220" s="174" t="s">
        <v>529</v>
      </c>
      <c r="D220" s="174" t="s">
        <v>234</v>
      </c>
      <c r="E220" s="175" t="s">
        <v>1477</v>
      </c>
      <c r="F220" s="176" t="s">
        <v>1478</v>
      </c>
      <c r="G220" s="177" t="s">
        <v>394</v>
      </c>
      <c r="H220" s="178">
        <v>153</v>
      </c>
      <c r="I220" s="179"/>
      <c r="J220" s="180">
        <f t="shared" si="35"/>
        <v>0</v>
      </c>
      <c r="K220" s="181"/>
      <c r="L220" s="32"/>
      <c r="M220" s="182" t="s">
        <v>1</v>
      </c>
      <c r="N220" s="183" t="s">
        <v>43</v>
      </c>
      <c r="O220" s="60"/>
      <c r="P220" s="184">
        <f t="shared" si="36"/>
        <v>0</v>
      </c>
      <c r="Q220" s="184">
        <v>1.02E-4</v>
      </c>
      <c r="R220" s="184">
        <f t="shared" si="37"/>
        <v>1.5606E-2</v>
      </c>
      <c r="S220" s="184">
        <v>0</v>
      </c>
      <c r="T220" s="185">
        <f t="shared" si="38"/>
        <v>0</v>
      </c>
      <c r="U220" s="31"/>
      <c r="V220" s="31"/>
      <c r="W220" s="31"/>
      <c r="X220" s="31"/>
      <c r="Y220" s="31"/>
      <c r="Z220" s="31"/>
      <c r="AA220" s="31"/>
      <c r="AB220" s="31"/>
      <c r="AC220" s="31"/>
      <c r="AD220" s="31"/>
      <c r="AE220" s="31"/>
      <c r="AR220" s="186" t="s">
        <v>238</v>
      </c>
      <c r="AT220" s="186" t="s">
        <v>234</v>
      </c>
      <c r="AU220" s="186" t="s">
        <v>88</v>
      </c>
      <c r="AY220" s="14" t="s">
        <v>232</v>
      </c>
      <c r="BE220" s="104">
        <f t="shared" si="39"/>
        <v>0</v>
      </c>
      <c r="BF220" s="104">
        <f t="shared" si="40"/>
        <v>0</v>
      </c>
      <c r="BG220" s="104">
        <f t="shared" si="41"/>
        <v>0</v>
      </c>
      <c r="BH220" s="104">
        <f t="shared" si="42"/>
        <v>0</v>
      </c>
      <c r="BI220" s="104">
        <f t="shared" si="43"/>
        <v>0</v>
      </c>
      <c r="BJ220" s="14" t="s">
        <v>88</v>
      </c>
      <c r="BK220" s="104">
        <f t="shared" si="44"/>
        <v>0</v>
      </c>
      <c r="BL220" s="14" t="s">
        <v>238</v>
      </c>
      <c r="BM220" s="186" t="s">
        <v>2473</v>
      </c>
    </row>
    <row r="221" spans="1:65" s="2" customFormat="1" ht="24.2" customHeight="1">
      <c r="A221" s="31"/>
      <c r="B221" s="142"/>
      <c r="C221" s="187" t="s">
        <v>533</v>
      </c>
      <c r="D221" s="187" t="s">
        <v>357</v>
      </c>
      <c r="E221" s="188" t="s">
        <v>1480</v>
      </c>
      <c r="F221" s="189" t="s">
        <v>1481</v>
      </c>
      <c r="G221" s="190" t="s">
        <v>394</v>
      </c>
      <c r="H221" s="191">
        <v>153</v>
      </c>
      <c r="I221" s="192"/>
      <c r="J221" s="193">
        <f t="shared" si="35"/>
        <v>0</v>
      </c>
      <c r="K221" s="194"/>
      <c r="L221" s="195"/>
      <c r="M221" s="196" t="s">
        <v>1</v>
      </c>
      <c r="N221" s="197" t="s">
        <v>43</v>
      </c>
      <c r="O221" s="60"/>
      <c r="P221" s="184">
        <f t="shared" si="36"/>
        <v>0</v>
      </c>
      <c r="Q221" s="184">
        <v>4.3E-3</v>
      </c>
      <c r="R221" s="184">
        <f t="shared" si="37"/>
        <v>0.65790000000000004</v>
      </c>
      <c r="S221" s="184">
        <v>0</v>
      </c>
      <c r="T221" s="185">
        <f t="shared" si="38"/>
        <v>0</v>
      </c>
      <c r="U221" s="31"/>
      <c r="V221" s="31"/>
      <c r="W221" s="31"/>
      <c r="X221" s="31"/>
      <c r="Y221" s="31"/>
      <c r="Z221" s="31"/>
      <c r="AA221" s="31"/>
      <c r="AB221" s="31"/>
      <c r="AC221" s="31"/>
      <c r="AD221" s="31"/>
      <c r="AE221" s="31"/>
      <c r="AR221" s="186" t="s">
        <v>263</v>
      </c>
      <c r="AT221" s="186" t="s">
        <v>357</v>
      </c>
      <c r="AU221" s="186" t="s">
        <v>88</v>
      </c>
      <c r="AY221" s="14" t="s">
        <v>232</v>
      </c>
      <c r="BE221" s="104">
        <f t="shared" si="39"/>
        <v>0</v>
      </c>
      <c r="BF221" s="104">
        <f t="shared" si="40"/>
        <v>0</v>
      </c>
      <c r="BG221" s="104">
        <f t="shared" si="41"/>
        <v>0</v>
      </c>
      <c r="BH221" s="104">
        <f t="shared" si="42"/>
        <v>0</v>
      </c>
      <c r="BI221" s="104">
        <f t="shared" si="43"/>
        <v>0</v>
      </c>
      <c r="BJ221" s="14" t="s">
        <v>88</v>
      </c>
      <c r="BK221" s="104">
        <f t="shared" si="44"/>
        <v>0</v>
      </c>
      <c r="BL221" s="14" t="s">
        <v>238</v>
      </c>
      <c r="BM221" s="186" t="s">
        <v>2474</v>
      </c>
    </row>
    <row r="222" spans="1:65" s="2" customFormat="1" ht="16.5" customHeight="1">
      <c r="A222" s="31"/>
      <c r="B222" s="142"/>
      <c r="C222" s="174" t="s">
        <v>1102</v>
      </c>
      <c r="D222" s="174" t="s">
        <v>234</v>
      </c>
      <c r="E222" s="175" t="s">
        <v>2475</v>
      </c>
      <c r="F222" s="176" t="s">
        <v>2476</v>
      </c>
      <c r="G222" s="177" t="s">
        <v>394</v>
      </c>
      <c r="H222" s="178">
        <v>6</v>
      </c>
      <c r="I222" s="179"/>
      <c r="J222" s="180">
        <f t="shared" si="35"/>
        <v>0</v>
      </c>
      <c r="K222" s="181"/>
      <c r="L222" s="32"/>
      <c r="M222" s="182" t="s">
        <v>1</v>
      </c>
      <c r="N222" s="183" t="s">
        <v>43</v>
      </c>
      <c r="O222" s="60"/>
      <c r="P222" s="184">
        <f t="shared" si="36"/>
        <v>0</v>
      </c>
      <c r="Q222" s="184">
        <v>1.3200000000000001E-4</v>
      </c>
      <c r="R222" s="184">
        <f t="shared" si="37"/>
        <v>7.9200000000000006E-4</v>
      </c>
      <c r="S222" s="184">
        <v>0</v>
      </c>
      <c r="T222" s="185">
        <f t="shared" si="38"/>
        <v>0</v>
      </c>
      <c r="U222" s="31"/>
      <c r="V222" s="31"/>
      <c r="W222" s="31"/>
      <c r="X222" s="31"/>
      <c r="Y222" s="31"/>
      <c r="Z222" s="31"/>
      <c r="AA222" s="31"/>
      <c r="AB222" s="31"/>
      <c r="AC222" s="31"/>
      <c r="AD222" s="31"/>
      <c r="AE222" s="31"/>
      <c r="AR222" s="186" t="s">
        <v>238</v>
      </c>
      <c r="AT222" s="186" t="s">
        <v>234</v>
      </c>
      <c r="AU222" s="186" t="s">
        <v>88</v>
      </c>
      <c r="AY222" s="14" t="s">
        <v>232</v>
      </c>
      <c r="BE222" s="104">
        <f t="shared" si="39"/>
        <v>0</v>
      </c>
      <c r="BF222" s="104">
        <f t="shared" si="40"/>
        <v>0</v>
      </c>
      <c r="BG222" s="104">
        <f t="shared" si="41"/>
        <v>0</v>
      </c>
      <c r="BH222" s="104">
        <f t="shared" si="42"/>
        <v>0</v>
      </c>
      <c r="BI222" s="104">
        <f t="shared" si="43"/>
        <v>0</v>
      </c>
      <c r="BJ222" s="14" t="s">
        <v>88</v>
      </c>
      <c r="BK222" s="104">
        <f t="shared" si="44"/>
        <v>0</v>
      </c>
      <c r="BL222" s="14" t="s">
        <v>238</v>
      </c>
      <c r="BM222" s="186" t="s">
        <v>2477</v>
      </c>
    </row>
    <row r="223" spans="1:65" s="2" customFormat="1" ht="24.2" customHeight="1">
      <c r="A223" s="31"/>
      <c r="B223" s="142"/>
      <c r="C223" s="187" t="s">
        <v>537</v>
      </c>
      <c r="D223" s="187" t="s">
        <v>357</v>
      </c>
      <c r="E223" s="188" t="s">
        <v>2478</v>
      </c>
      <c r="F223" s="189" t="s">
        <v>2479</v>
      </c>
      <c r="G223" s="190" t="s">
        <v>394</v>
      </c>
      <c r="H223" s="191">
        <v>6</v>
      </c>
      <c r="I223" s="192"/>
      <c r="J223" s="193">
        <f t="shared" si="35"/>
        <v>0</v>
      </c>
      <c r="K223" s="194"/>
      <c r="L223" s="195"/>
      <c r="M223" s="196" t="s">
        <v>1</v>
      </c>
      <c r="N223" s="197" t="s">
        <v>43</v>
      </c>
      <c r="O223" s="60"/>
      <c r="P223" s="184">
        <f t="shared" si="36"/>
        <v>0</v>
      </c>
      <c r="Q223" s="184">
        <v>2.23E-2</v>
      </c>
      <c r="R223" s="184">
        <f t="shared" si="37"/>
        <v>0.1338</v>
      </c>
      <c r="S223" s="184">
        <v>0</v>
      </c>
      <c r="T223" s="185">
        <f t="shared" si="38"/>
        <v>0</v>
      </c>
      <c r="U223" s="31"/>
      <c r="V223" s="31"/>
      <c r="W223" s="31"/>
      <c r="X223" s="31"/>
      <c r="Y223" s="31"/>
      <c r="Z223" s="31"/>
      <c r="AA223" s="31"/>
      <c r="AB223" s="31"/>
      <c r="AC223" s="31"/>
      <c r="AD223" s="31"/>
      <c r="AE223" s="31"/>
      <c r="AR223" s="186" t="s">
        <v>263</v>
      </c>
      <c r="AT223" s="186" t="s">
        <v>357</v>
      </c>
      <c r="AU223" s="186" t="s">
        <v>88</v>
      </c>
      <c r="AY223" s="14" t="s">
        <v>232</v>
      </c>
      <c r="BE223" s="104">
        <f t="shared" si="39"/>
        <v>0</v>
      </c>
      <c r="BF223" s="104">
        <f t="shared" si="40"/>
        <v>0</v>
      </c>
      <c r="BG223" s="104">
        <f t="shared" si="41"/>
        <v>0</v>
      </c>
      <c r="BH223" s="104">
        <f t="shared" si="42"/>
        <v>0</v>
      </c>
      <c r="BI223" s="104">
        <f t="shared" si="43"/>
        <v>0</v>
      </c>
      <c r="BJ223" s="14" t="s">
        <v>88</v>
      </c>
      <c r="BK223" s="104">
        <f t="shared" si="44"/>
        <v>0</v>
      </c>
      <c r="BL223" s="14" t="s">
        <v>238</v>
      </c>
      <c r="BM223" s="186" t="s">
        <v>2480</v>
      </c>
    </row>
    <row r="224" spans="1:65" s="2" customFormat="1" ht="24.2" customHeight="1">
      <c r="A224" s="31"/>
      <c r="B224" s="142"/>
      <c r="C224" s="174" t="s">
        <v>541</v>
      </c>
      <c r="D224" s="174" t="s">
        <v>234</v>
      </c>
      <c r="E224" s="175" t="s">
        <v>2481</v>
      </c>
      <c r="F224" s="176" t="s">
        <v>2482</v>
      </c>
      <c r="G224" s="177" t="s">
        <v>394</v>
      </c>
      <c r="H224" s="178">
        <v>4</v>
      </c>
      <c r="I224" s="179"/>
      <c r="J224" s="180">
        <f t="shared" si="35"/>
        <v>0</v>
      </c>
      <c r="K224" s="181"/>
      <c r="L224" s="32"/>
      <c r="M224" s="182" t="s">
        <v>1</v>
      </c>
      <c r="N224" s="183" t="s">
        <v>43</v>
      </c>
      <c r="O224" s="60"/>
      <c r="P224" s="184">
        <f t="shared" si="36"/>
        <v>0</v>
      </c>
      <c r="Q224" s="184">
        <v>1.3200000000000001E-4</v>
      </c>
      <c r="R224" s="184">
        <f t="shared" si="37"/>
        <v>5.2800000000000004E-4</v>
      </c>
      <c r="S224" s="184">
        <v>0</v>
      </c>
      <c r="T224" s="185">
        <f t="shared" si="38"/>
        <v>0</v>
      </c>
      <c r="U224" s="31"/>
      <c r="V224" s="31"/>
      <c r="W224" s="31"/>
      <c r="X224" s="31"/>
      <c r="Y224" s="31"/>
      <c r="Z224" s="31"/>
      <c r="AA224" s="31"/>
      <c r="AB224" s="31"/>
      <c r="AC224" s="31"/>
      <c r="AD224" s="31"/>
      <c r="AE224" s="31"/>
      <c r="AR224" s="186" t="s">
        <v>238</v>
      </c>
      <c r="AT224" s="186" t="s">
        <v>234</v>
      </c>
      <c r="AU224" s="186" t="s">
        <v>88</v>
      </c>
      <c r="AY224" s="14" t="s">
        <v>232</v>
      </c>
      <c r="BE224" s="104">
        <f t="shared" si="39"/>
        <v>0</v>
      </c>
      <c r="BF224" s="104">
        <f t="shared" si="40"/>
        <v>0</v>
      </c>
      <c r="BG224" s="104">
        <f t="shared" si="41"/>
        <v>0</v>
      </c>
      <c r="BH224" s="104">
        <f t="shared" si="42"/>
        <v>0</v>
      </c>
      <c r="BI224" s="104">
        <f t="shared" si="43"/>
        <v>0</v>
      </c>
      <c r="BJ224" s="14" t="s">
        <v>88</v>
      </c>
      <c r="BK224" s="104">
        <f t="shared" si="44"/>
        <v>0</v>
      </c>
      <c r="BL224" s="14" t="s">
        <v>238</v>
      </c>
      <c r="BM224" s="186" t="s">
        <v>2483</v>
      </c>
    </row>
    <row r="225" spans="1:65" s="2" customFormat="1" ht="21.75" customHeight="1">
      <c r="A225" s="31"/>
      <c r="B225" s="142"/>
      <c r="C225" s="187" t="s">
        <v>545</v>
      </c>
      <c r="D225" s="187" t="s">
        <v>357</v>
      </c>
      <c r="E225" s="188" t="s">
        <v>2484</v>
      </c>
      <c r="F225" s="189" t="s">
        <v>2485</v>
      </c>
      <c r="G225" s="190" t="s">
        <v>394</v>
      </c>
      <c r="H225" s="191">
        <v>4</v>
      </c>
      <c r="I225" s="192"/>
      <c r="J225" s="193">
        <f t="shared" si="35"/>
        <v>0</v>
      </c>
      <c r="K225" s="194"/>
      <c r="L225" s="195"/>
      <c r="M225" s="196" t="s">
        <v>1</v>
      </c>
      <c r="N225" s="197" t="s">
        <v>43</v>
      </c>
      <c r="O225" s="60"/>
      <c r="P225" s="184">
        <f t="shared" si="36"/>
        <v>0</v>
      </c>
      <c r="Q225" s="184">
        <v>2.5000000000000001E-3</v>
      </c>
      <c r="R225" s="184">
        <f t="shared" si="37"/>
        <v>0.01</v>
      </c>
      <c r="S225" s="184">
        <v>0</v>
      </c>
      <c r="T225" s="185">
        <f t="shared" si="38"/>
        <v>0</v>
      </c>
      <c r="U225" s="31"/>
      <c r="V225" s="31"/>
      <c r="W225" s="31"/>
      <c r="X225" s="31"/>
      <c r="Y225" s="31"/>
      <c r="Z225" s="31"/>
      <c r="AA225" s="31"/>
      <c r="AB225" s="31"/>
      <c r="AC225" s="31"/>
      <c r="AD225" s="31"/>
      <c r="AE225" s="31"/>
      <c r="AR225" s="186" t="s">
        <v>263</v>
      </c>
      <c r="AT225" s="186" t="s">
        <v>357</v>
      </c>
      <c r="AU225" s="186" t="s">
        <v>88</v>
      </c>
      <c r="AY225" s="14" t="s">
        <v>232</v>
      </c>
      <c r="BE225" s="104">
        <f t="shared" si="39"/>
        <v>0</v>
      </c>
      <c r="BF225" s="104">
        <f t="shared" si="40"/>
        <v>0</v>
      </c>
      <c r="BG225" s="104">
        <f t="shared" si="41"/>
        <v>0</v>
      </c>
      <c r="BH225" s="104">
        <f t="shared" si="42"/>
        <v>0</v>
      </c>
      <c r="BI225" s="104">
        <f t="shared" si="43"/>
        <v>0</v>
      </c>
      <c r="BJ225" s="14" t="s">
        <v>88</v>
      </c>
      <c r="BK225" s="104">
        <f t="shared" si="44"/>
        <v>0</v>
      </c>
      <c r="BL225" s="14" t="s">
        <v>238</v>
      </c>
      <c r="BM225" s="186" t="s">
        <v>2486</v>
      </c>
    </row>
    <row r="226" spans="1:65" s="2" customFormat="1" ht="16.5" customHeight="1">
      <c r="A226" s="31"/>
      <c r="B226" s="142"/>
      <c r="C226" s="174" t="s">
        <v>549</v>
      </c>
      <c r="D226" s="174" t="s">
        <v>234</v>
      </c>
      <c r="E226" s="175" t="s">
        <v>2487</v>
      </c>
      <c r="F226" s="176" t="s">
        <v>2488</v>
      </c>
      <c r="G226" s="177" t="s">
        <v>394</v>
      </c>
      <c r="H226" s="178">
        <v>6</v>
      </c>
      <c r="I226" s="179"/>
      <c r="J226" s="180">
        <f t="shared" si="35"/>
        <v>0</v>
      </c>
      <c r="K226" s="181"/>
      <c r="L226" s="32"/>
      <c r="M226" s="182" t="s">
        <v>1</v>
      </c>
      <c r="N226" s="183" t="s">
        <v>43</v>
      </c>
      <c r="O226" s="60"/>
      <c r="P226" s="184">
        <f t="shared" si="36"/>
        <v>0</v>
      </c>
      <c r="Q226" s="184">
        <v>1.3200000000000001E-4</v>
      </c>
      <c r="R226" s="184">
        <f t="shared" si="37"/>
        <v>7.9200000000000006E-4</v>
      </c>
      <c r="S226" s="184">
        <v>0</v>
      </c>
      <c r="T226" s="185">
        <f t="shared" si="38"/>
        <v>0</v>
      </c>
      <c r="U226" s="31"/>
      <c r="V226" s="31"/>
      <c r="W226" s="31"/>
      <c r="X226" s="31"/>
      <c r="Y226" s="31"/>
      <c r="Z226" s="31"/>
      <c r="AA226" s="31"/>
      <c r="AB226" s="31"/>
      <c r="AC226" s="31"/>
      <c r="AD226" s="31"/>
      <c r="AE226" s="31"/>
      <c r="AR226" s="186" t="s">
        <v>238</v>
      </c>
      <c r="AT226" s="186" t="s">
        <v>234</v>
      </c>
      <c r="AU226" s="186" t="s">
        <v>88</v>
      </c>
      <c r="AY226" s="14" t="s">
        <v>232</v>
      </c>
      <c r="BE226" s="104">
        <f t="shared" si="39"/>
        <v>0</v>
      </c>
      <c r="BF226" s="104">
        <f t="shared" si="40"/>
        <v>0</v>
      </c>
      <c r="BG226" s="104">
        <f t="shared" si="41"/>
        <v>0</v>
      </c>
      <c r="BH226" s="104">
        <f t="shared" si="42"/>
        <v>0</v>
      </c>
      <c r="BI226" s="104">
        <f t="shared" si="43"/>
        <v>0</v>
      </c>
      <c r="BJ226" s="14" t="s">
        <v>88</v>
      </c>
      <c r="BK226" s="104">
        <f t="shared" si="44"/>
        <v>0</v>
      </c>
      <c r="BL226" s="14" t="s">
        <v>238</v>
      </c>
      <c r="BM226" s="186" t="s">
        <v>2489</v>
      </c>
    </row>
    <row r="227" spans="1:65" s="2" customFormat="1" ht="24.2" customHeight="1">
      <c r="A227" s="31"/>
      <c r="B227" s="142"/>
      <c r="C227" s="187" t="s">
        <v>553</v>
      </c>
      <c r="D227" s="187" t="s">
        <v>357</v>
      </c>
      <c r="E227" s="188" t="s">
        <v>2490</v>
      </c>
      <c r="F227" s="189" t="s">
        <v>2491</v>
      </c>
      <c r="G227" s="190" t="s">
        <v>394</v>
      </c>
      <c r="H227" s="191">
        <v>6</v>
      </c>
      <c r="I227" s="192"/>
      <c r="J227" s="193">
        <f t="shared" si="35"/>
        <v>0</v>
      </c>
      <c r="K227" s="194"/>
      <c r="L227" s="195"/>
      <c r="M227" s="196" t="s">
        <v>1</v>
      </c>
      <c r="N227" s="197" t="s">
        <v>43</v>
      </c>
      <c r="O227" s="60"/>
      <c r="P227" s="184">
        <f t="shared" si="36"/>
        <v>0</v>
      </c>
      <c r="Q227" s="184">
        <v>8.8599999999999998E-3</v>
      </c>
      <c r="R227" s="184">
        <f t="shared" si="37"/>
        <v>5.3159999999999999E-2</v>
      </c>
      <c r="S227" s="184">
        <v>0</v>
      </c>
      <c r="T227" s="185">
        <f t="shared" si="38"/>
        <v>0</v>
      </c>
      <c r="U227" s="31"/>
      <c r="V227" s="31"/>
      <c r="W227" s="31"/>
      <c r="X227" s="31"/>
      <c r="Y227" s="31"/>
      <c r="Z227" s="31"/>
      <c r="AA227" s="31"/>
      <c r="AB227" s="31"/>
      <c r="AC227" s="31"/>
      <c r="AD227" s="31"/>
      <c r="AE227" s="31"/>
      <c r="AR227" s="186" t="s">
        <v>263</v>
      </c>
      <c r="AT227" s="186" t="s">
        <v>357</v>
      </c>
      <c r="AU227" s="186" t="s">
        <v>88</v>
      </c>
      <c r="AY227" s="14" t="s">
        <v>232</v>
      </c>
      <c r="BE227" s="104">
        <f t="shared" si="39"/>
        <v>0</v>
      </c>
      <c r="BF227" s="104">
        <f t="shared" si="40"/>
        <v>0</v>
      </c>
      <c r="BG227" s="104">
        <f t="shared" si="41"/>
        <v>0</v>
      </c>
      <c r="BH227" s="104">
        <f t="shared" si="42"/>
        <v>0</v>
      </c>
      <c r="BI227" s="104">
        <f t="shared" si="43"/>
        <v>0</v>
      </c>
      <c r="BJ227" s="14" t="s">
        <v>88</v>
      </c>
      <c r="BK227" s="104">
        <f t="shared" si="44"/>
        <v>0</v>
      </c>
      <c r="BL227" s="14" t="s">
        <v>238</v>
      </c>
      <c r="BM227" s="186" t="s">
        <v>2492</v>
      </c>
    </row>
    <row r="228" spans="1:65" s="2" customFormat="1" ht="16.5" customHeight="1">
      <c r="A228" s="31"/>
      <c r="B228" s="142"/>
      <c r="C228" s="174" t="s">
        <v>557</v>
      </c>
      <c r="D228" s="174" t="s">
        <v>234</v>
      </c>
      <c r="E228" s="175" t="s">
        <v>1486</v>
      </c>
      <c r="F228" s="176" t="s">
        <v>2493</v>
      </c>
      <c r="G228" s="177" t="s">
        <v>256</v>
      </c>
      <c r="H228" s="178">
        <v>6345</v>
      </c>
      <c r="I228" s="179"/>
      <c r="J228" s="180">
        <f t="shared" si="35"/>
        <v>0</v>
      </c>
      <c r="K228" s="181"/>
      <c r="L228" s="32"/>
      <c r="M228" s="182" t="s">
        <v>1</v>
      </c>
      <c r="N228" s="183" t="s">
        <v>43</v>
      </c>
      <c r="O228" s="60"/>
      <c r="P228" s="184">
        <f t="shared" si="36"/>
        <v>0</v>
      </c>
      <c r="Q228" s="184">
        <v>0</v>
      </c>
      <c r="R228" s="184">
        <f t="shared" si="37"/>
        <v>0</v>
      </c>
      <c r="S228" s="184">
        <v>0</v>
      </c>
      <c r="T228" s="185">
        <f t="shared" si="38"/>
        <v>0</v>
      </c>
      <c r="U228" s="31"/>
      <c r="V228" s="31"/>
      <c r="W228" s="31"/>
      <c r="X228" s="31"/>
      <c r="Y228" s="31"/>
      <c r="Z228" s="31"/>
      <c r="AA228" s="31"/>
      <c r="AB228" s="31"/>
      <c r="AC228" s="31"/>
      <c r="AD228" s="31"/>
      <c r="AE228" s="31"/>
      <c r="AR228" s="186" t="s">
        <v>238</v>
      </c>
      <c r="AT228" s="186" t="s">
        <v>234</v>
      </c>
      <c r="AU228" s="186" t="s">
        <v>88</v>
      </c>
      <c r="AY228" s="14" t="s">
        <v>232</v>
      </c>
      <c r="BE228" s="104">
        <f t="shared" si="39"/>
        <v>0</v>
      </c>
      <c r="BF228" s="104">
        <f t="shared" si="40"/>
        <v>0</v>
      </c>
      <c r="BG228" s="104">
        <f t="shared" si="41"/>
        <v>0</v>
      </c>
      <c r="BH228" s="104">
        <f t="shared" si="42"/>
        <v>0</v>
      </c>
      <c r="BI228" s="104">
        <f t="shared" si="43"/>
        <v>0</v>
      </c>
      <c r="BJ228" s="14" t="s">
        <v>88</v>
      </c>
      <c r="BK228" s="104">
        <f t="shared" si="44"/>
        <v>0</v>
      </c>
      <c r="BL228" s="14" t="s">
        <v>238</v>
      </c>
      <c r="BM228" s="186" t="s">
        <v>2494</v>
      </c>
    </row>
    <row r="229" spans="1:65" s="2" customFormat="1" ht="24.2" customHeight="1">
      <c r="A229" s="31"/>
      <c r="B229" s="142"/>
      <c r="C229" s="174" t="s">
        <v>561</v>
      </c>
      <c r="D229" s="174" t="s">
        <v>234</v>
      </c>
      <c r="E229" s="175" t="s">
        <v>630</v>
      </c>
      <c r="F229" s="176" t="s">
        <v>1489</v>
      </c>
      <c r="G229" s="177" t="s">
        <v>394</v>
      </c>
      <c r="H229" s="178">
        <v>153</v>
      </c>
      <c r="I229" s="179"/>
      <c r="J229" s="180">
        <f t="shared" si="35"/>
        <v>0</v>
      </c>
      <c r="K229" s="181"/>
      <c r="L229" s="32"/>
      <c r="M229" s="182" t="s">
        <v>1</v>
      </c>
      <c r="N229" s="183" t="s">
        <v>43</v>
      </c>
      <c r="O229" s="60"/>
      <c r="P229" s="184">
        <f t="shared" si="36"/>
        <v>0</v>
      </c>
      <c r="Q229" s="184">
        <v>1.5817264000000001E-2</v>
      </c>
      <c r="R229" s="184">
        <f t="shared" si="37"/>
        <v>2.4200413920000003</v>
      </c>
      <c r="S229" s="184">
        <v>0</v>
      </c>
      <c r="T229" s="185">
        <f t="shared" si="38"/>
        <v>0</v>
      </c>
      <c r="U229" s="31"/>
      <c r="V229" s="31"/>
      <c r="W229" s="31"/>
      <c r="X229" s="31"/>
      <c r="Y229" s="31"/>
      <c r="Z229" s="31"/>
      <c r="AA229" s="31"/>
      <c r="AB229" s="31"/>
      <c r="AC229" s="31"/>
      <c r="AD229" s="31"/>
      <c r="AE229" s="31"/>
      <c r="AR229" s="186" t="s">
        <v>238</v>
      </c>
      <c r="AT229" s="186" t="s">
        <v>234</v>
      </c>
      <c r="AU229" s="186" t="s">
        <v>88</v>
      </c>
      <c r="AY229" s="14" t="s">
        <v>232</v>
      </c>
      <c r="BE229" s="104">
        <f t="shared" si="39"/>
        <v>0</v>
      </c>
      <c r="BF229" s="104">
        <f t="shared" si="40"/>
        <v>0</v>
      </c>
      <c r="BG229" s="104">
        <f t="shared" si="41"/>
        <v>0</v>
      </c>
      <c r="BH229" s="104">
        <f t="shared" si="42"/>
        <v>0</v>
      </c>
      <c r="BI229" s="104">
        <f t="shared" si="43"/>
        <v>0</v>
      </c>
      <c r="BJ229" s="14" t="s">
        <v>88</v>
      </c>
      <c r="BK229" s="104">
        <f t="shared" si="44"/>
        <v>0</v>
      </c>
      <c r="BL229" s="14" t="s">
        <v>238</v>
      </c>
      <c r="BM229" s="186" t="s">
        <v>2495</v>
      </c>
    </row>
    <row r="230" spans="1:65" s="2" customFormat="1" ht="21.75" customHeight="1">
      <c r="A230" s="31"/>
      <c r="B230" s="142"/>
      <c r="C230" s="174" t="s">
        <v>565</v>
      </c>
      <c r="D230" s="174" t="s">
        <v>234</v>
      </c>
      <c r="E230" s="175" t="s">
        <v>2496</v>
      </c>
      <c r="F230" s="176" t="s">
        <v>2497</v>
      </c>
      <c r="G230" s="177" t="s">
        <v>256</v>
      </c>
      <c r="H230" s="178">
        <v>2355</v>
      </c>
      <c r="I230" s="179"/>
      <c r="J230" s="180">
        <f t="shared" si="35"/>
        <v>0</v>
      </c>
      <c r="K230" s="181"/>
      <c r="L230" s="32"/>
      <c r="M230" s="182" t="s">
        <v>1</v>
      </c>
      <c r="N230" s="183" t="s">
        <v>43</v>
      </c>
      <c r="O230" s="60"/>
      <c r="P230" s="184">
        <f t="shared" si="36"/>
        <v>0</v>
      </c>
      <c r="Q230" s="184">
        <v>0</v>
      </c>
      <c r="R230" s="184">
        <f t="shared" si="37"/>
        <v>0</v>
      </c>
      <c r="S230" s="184">
        <v>0</v>
      </c>
      <c r="T230" s="185">
        <f t="shared" si="38"/>
        <v>0</v>
      </c>
      <c r="U230" s="31"/>
      <c r="V230" s="31"/>
      <c r="W230" s="31"/>
      <c r="X230" s="31"/>
      <c r="Y230" s="31"/>
      <c r="Z230" s="31"/>
      <c r="AA230" s="31"/>
      <c r="AB230" s="31"/>
      <c r="AC230" s="31"/>
      <c r="AD230" s="31"/>
      <c r="AE230" s="31"/>
      <c r="AR230" s="186" t="s">
        <v>238</v>
      </c>
      <c r="AT230" s="186" t="s">
        <v>234</v>
      </c>
      <c r="AU230" s="186" t="s">
        <v>88</v>
      </c>
      <c r="AY230" s="14" t="s">
        <v>232</v>
      </c>
      <c r="BE230" s="104">
        <f t="shared" si="39"/>
        <v>0</v>
      </c>
      <c r="BF230" s="104">
        <f t="shared" si="40"/>
        <v>0</v>
      </c>
      <c r="BG230" s="104">
        <f t="shared" si="41"/>
        <v>0</v>
      </c>
      <c r="BH230" s="104">
        <f t="shared" si="42"/>
        <v>0</v>
      </c>
      <c r="BI230" s="104">
        <f t="shared" si="43"/>
        <v>0</v>
      </c>
      <c r="BJ230" s="14" t="s">
        <v>88</v>
      </c>
      <c r="BK230" s="104">
        <f t="shared" si="44"/>
        <v>0</v>
      </c>
      <c r="BL230" s="14" t="s">
        <v>238</v>
      </c>
      <c r="BM230" s="186" t="s">
        <v>2498</v>
      </c>
    </row>
    <row r="231" spans="1:65" s="2" customFormat="1" ht="16.5" customHeight="1">
      <c r="A231" s="31"/>
      <c r="B231" s="142"/>
      <c r="C231" s="174" t="s">
        <v>1130</v>
      </c>
      <c r="D231" s="174" t="s">
        <v>234</v>
      </c>
      <c r="E231" s="175" t="s">
        <v>2499</v>
      </c>
      <c r="F231" s="176" t="s">
        <v>2500</v>
      </c>
      <c r="G231" s="177" t="s">
        <v>256</v>
      </c>
      <c r="H231" s="178">
        <v>213</v>
      </c>
      <c r="I231" s="179"/>
      <c r="J231" s="180">
        <f t="shared" si="35"/>
        <v>0</v>
      </c>
      <c r="K231" s="181"/>
      <c r="L231" s="32"/>
      <c r="M231" s="182" t="s">
        <v>1</v>
      </c>
      <c r="N231" s="183" t="s">
        <v>43</v>
      </c>
      <c r="O231" s="60"/>
      <c r="P231" s="184">
        <f t="shared" si="36"/>
        <v>0</v>
      </c>
      <c r="Q231" s="184">
        <v>0</v>
      </c>
      <c r="R231" s="184">
        <f t="shared" si="37"/>
        <v>0</v>
      </c>
      <c r="S231" s="184">
        <v>0</v>
      </c>
      <c r="T231" s="185">
        <f t="shared" si="38"/>
        <v>0</v>
      </c>
      <c r="U231" s="31"/>
      <c r="V231" s="31"/>
      <c r="W231" s="31"/>
      <c r="X231" s="31"/>
      <c r="Y231" s="31"/>
      <c r="Z231" s="31"/>
      <c r="AA231" s="31"/>
      <c r="AB231" s="31"/>
      <c r="AC231" s="31"/>
      <c r="AD231" s="31"/>
      <c r="AE231" s="31"/>
      <c r="AR231" s="186" t="s">
        <v>238</v>
      </c>
      <c r="AT231" s="186" t="s">
        <v>234</v>
      </c>
      <c r="AU231" s="186" t="s">
        <v>88</v>
      </c>
      <c r="AY231" s="14" t="s">
        <v>232</v>
      </c>
      <c r="BE231" s="104">
        <f t="shared" si="39"/>
        <v>0</v>
      </c>
      <c r="BF231" s="104">
        <f t="shared" si="40"/>
        <v>0</v>
      </c>
      <c r="BG231" s="104">
        <f t="shared" si="41"/>
        <v>0</v>
      </c>
      <c r="BH231" s="104">
        <f t="shared" si="42"/>
        <v>0</v>
      </c>
      <c r="BI231" s="104">
        <f t="shared" si="43"/>
        <v>0</v>
      </c>
      <c r="BJ231" s="14" t="s">
        <v>88</v>
      </c>
      <c r="BK231" s="104">
        <f t="shared" si="44"/>
        <v>0</v>
      </c>
      <c r="BL231" s="14" t="s">
        <v>238</v>
      </c>
      <c r="BM231" s="186" t="s">
        <v>2501</v>
      </c>
    </row>
    <row r="232" spans="1:65" s="2" customFormat="1" ht="24.2" customHeight="1">
      <c r="A232" s="31"/>
      <c r="B232" s="142"/>
      <c r="C232" s="174" t="s">
        <v>569</v>
      </c>
      <c r="D232" s="174" t="s">
        <v>234</v>
      </c>
      <c r="E232" s="175" t="s">
        <v>2502</v>
      </c>
      <c r="F232" s="176" t="s">
        <v>2503</v>
      </c>
      <c r="G232" s="177" t="s">
        <v>394</v>
      </c>
      <c r="H232" s="178">
        <v>6</v>
      </c>
      <c r="I232" s="179"/>
      <c r="J232" s="180">
        <f t="shared" si="35"/>
        <v>0</v>
      </c>
      <c r="K232" s="181"/>
      <c r="L232" s="32"/>
      <c r="M232" s="182" t="s">
        <v>1</v>
      </c>
      <c r="N232" s="183" t="s">
        <v>43</v>
      </c>
      <c r="O232" s="60"/>
      <c r="P232" s="184">
        <f t="shared" si="36"/>
        <v>0</v>
      </c>
      <c r="Q232" s="184">
        <v>0.48076335199999998</v>
      </c>
      <c r="R232" s="184">
        <f t="shared" si="37"/>
        <v>2.8845801120000001</v>
      </c>
      <c r="S232" s="184">
        <v>0</v>
      </c>
      <c r="T232" s="185">
        <f t="shared" si="38"/>
        <v>0</v>
      </c>
      <c r="U232" s="31"/>
      <c r="V232" s="31"/>
      <c r="W232" s="31"/>
      <c r="X232" s="31"/>
      <c r="Y232" s="31"/>
      <c r="Z232" s="31"/>
      <c r="AA232" s="31"/>
      <c r="AB232" s="31"/>
      <c r="AC232" s="31"/>
      <c r="AD232" s="31"/>
      <c r="AE232" s="31"/>
      <c r="AR232" s="186" t="s">
        <v>238</v>
      </c>
      <c r="AT232" s="186" t="s">
        <v>234</v>
      </c>
      <c r="AU232" s="186" t="s">
        <v>88</v>
      </c>
      <c r="AY232" s="14" t="s">
        <v>232</v>
      </c>
      <c r="BE232" s="104">
        <f t="shared" si="39"/>
        <v>0</v>
      </c>
      <c r="BF232" s="104">
        <f t="shared" si="40"/>
        <v>0</v>
      </c>
      <c r="BG232" s="104">
        <f t="shared" si="41"/>
        <v>0</v>
      </c>
      <c r="BH232" s="104">
        <f t="shared" si="42"/>
        <v>0</v>
      </c>
      <c r="BI232" s="104">
        <f t="shared" si="43"/>
        <v>0</v>
      </c>
      <c r="BJ232" s="14" t="s">
        <v>88</v>
      </c>
      <c r="BK232" s="104">
        <f t="shared" si="44"/>
        <v>0</v>
      </c>
      <c r="BL232" s="14" t="s">
        <v>238</v>
      </c>
      <c r="BM232" s="186" t="s">
        <v>2504</v>
      </c>
    </row>
    <row r="233" spans="1:65" s="2" customFormat="1" ht="24.2" customHeight="1">
      <c r="A233" s="31"/>
      <c r="B233" s="142"/>
      <c r="C233" s="174" t="s">
        <v>573</v>
      </c>
      <c r="D233" s="174" t="s">
        <v>234</v>
      </c>
      <c r="E233" s="175" t="s">
        <v>2505</v>
      </c>
      <c r="F233" s="176" t="s">
        <v>2506</v>
      </c>
      <c r="G233" s="177" t="s">
        <v>394</v>
      </c>
      <c r="H233" s="178">
        <v>52</v>
      </c>
      <c r="I233" s="179"/>
      <c r="J233" s="180">
        <f t="shared" si="35"/>
        <v>0</v>
      </c>
      <c r="K233" s="181"/>
      <c r="L233" s="32"/>
      <c r="M233" s="182" t="s">
        <v>1</v>
      </c>
      <c r="N233" s="183" t="s">
        <v>43</v>
      </c>
      <c r="O233" s="60"/>
      <c r="P233" s="184">
        <f t="shared" si="36"/>
        <v>0</v>
      </c>
      <c r="Q233" s="184">
        <v>0</v>
      </c>
      <c r="R233" s="184">
        <f t="shared" si="37"/>
        <v>0</v>
      </c>
      <c r="S233" s="184">
        <v>0</v>
      </c>
      <c r="T233" s="185">
        <f t="shared" si="38"/>
        <v>0</v>
      </c>
      <c r="U233" s="31"/>
      <c r="V233" s="31"/>
      <c r="W233" s="31"/>
      <c r="X233" s="31"/>
      <c r="Y233" s="31"/>
      <c r="Z233" s="31"/>
      <c r="AA233" s="31"/>
      <c r="AB233" s="31"/>
      <c r="AC233" s="31"/>
      <c r="AD233" s="31"/>
      <c r="AE233" s="31"/>
      <c r="AR233" s="186" t="s">
        <v>238</v>
      </c>
      <c r="AT233" s="186" t="s">
        <v>234</v>
      </c>
      <c r="AU233" s="186" t="s">
        <v>88</v>
      </c>
      <c r="AY233" s="14" t="s">
        <v>232</v>
      </c>
      <c r="BE233" s="104">
        <f t="shared" si="39"/>
        <v>0</v>
      </c>
      <c r="BF233" s="104">
        <f t="shared" si="40"/>
        <v>0</v>
      </c>
      <c r="BG233" s="104">
        <f t="shared" si="41"/>
        <v>0</v>
      </c>
      <c r="BH233" s="104">
        <f t="shared" si="42"/>
        <v>0</v>
      </c>
      <c r="BI233" s="104">
        <f t="shared" si="43"/>
        <v>0</v>
      </c>
      <c r="BJ233" s="14" t="s">
        <v>88</v>
      </c>
      <c r="BK233" s="104">
        <f t="shared" si="44"/>
        <v>0</v>
      </c>
      <c r="BL233" s="14" t="s">
        <v>238</v>
      </c>
      <c r="BM233" s="186" t="s">
        <v>2507</v>
      </c>
    </row>
    <row r="234" spans="1:65" s="2" customFormat="1" ht="24.2" customHeight="1">
      <c r="A234" s="31"/>
      <c r="B234" s="142"/>
      <c r="C234" s="174" t="s">
        <v>577</v>
      </c>
      <c r="D234" s="174" t="s">
        <v>234</v>
      </c>
      <c r="E234" s="175" t="s">
        <v>1491</v>
      </c>
      <c r="F234" s="176" t="s">
        <v>1492</v>
      </c>
      <c r="G234" s="177" t="s">
        <v>394</v>
      </c>
      <c r="H234" s="178">
        <v>159</v>
      </c>
      <c r="I234" s="179"/>
      <c r="J234" s="180">
        <f t="shared" si="35"/>
        <v>0</v>
      </c>
      <c r="K234" s="181"/>
      <c r="L234" s="32"/>
      <c r="M234" s="182" t="s">
        <v>1</v>
      </c>
      <c r="N234" s="183" t="s">
        <v>43</v>
      </c>
      <c r="O234" s="60"/>
      <c r="P234" s="184">
        <f t="shared" si="36"/>
        <v>0</v>
      </c>
      <c r="Q234" s="184">
        <v>4.2680000000000003E-2</v>
      </c>
      <c r="R234" s="184">
        <f t="shared" si="37"/>
        <v>6.7861200000000004</v>
      </c>
      <c r="S234" s="184">
        <v>0</v>
      </c>
      <c r="T234" s="185">
        <f t="shared" si="38"/>
        <v>0</v>
      </c>
      <c r="U234" s="31"/>
      <c r="V234" s="31"/>
      <c r="W234" s="31"/>
      <c r="X234" s="31"/>
      <c r="Y234" s="31"/>
      <c r="Z234" s="31"/>
      <c r="AA234" s="31"/>
      <c r="AB234" s="31"/>
      <c r="AC234" s="31"/>
      <c r="AD234" s="31"/>
      <c r="AE234" s="31"/>
      <c r="AR234" s="186" t="s">
        <v>238</v>
      </c>
      <c r="AT234" s="186" t="s">
        <v>234</v>
      </c>
      <c r="AU234" s="186" t="s">
        <v>88</v>
      </c>
      <c r="AY234" s="14" t="s">
        <v>232</v>
      </c>
      <c r="BE234" s="104">
        <f t="shared" si="39"/>
        <v>0</v>
      </c>
      <c r="BF234" s="104">
        <f t="shared" si="40"/>
        <v>0</v>
      </c>
      <c r="BG234" s="104">
        <f t="shared" si="41"/>
        <v>0</v>
      </c>
      <c r="BH234" s="104">
        <f t="shared" si="42"/>
        <v>0</v>
      </c>
      <c r="BI234" s="104">
        <f t="shared" si="43"/>
        <v>0</v>
      </c>
      <c r="BJ234" s="14" t="s">
        <v>88</v>
      </c>
      <c r="BK234" s="104">
        <f t="shared" si="44"/>
        <v>0</v>
      </c>
      <c r="BL234" s="14" t="s">
        <v>238</v>
      </c>
      <c r="BM234" s="186" t="s">
        <v>2508</v>
      </c>
    </row>
    <row r="235" spans="1:65" s="2" customFormat="1" ht="16.5" customHeight="1">
      <c r="A235" s="31"/>
      <c r="B235" s="142"/>
      <c r="C235" s="174" t="s">
        <v>581</v>
      </c>
      <c r="D235" s="174" t="s">
        <v>234</v>
      </c>
      <c r="E235" s="175" t="s">
        <v>2509</v>
      </c>
      <c r="F235" s="176" t="s">
        <v>2510</v>
      </c>
      <c r="G235" s="177" t="s">
        <v>394</v>
      </c>
      <c r="H235" s="178">
        <v>8</v>
      </c>
      <c r="I235" s="179"/>
      <c r="J235" s="180">
        <f t="shared" si="35"/>
        <v>0</v>
      </c>
      <c r="K235" s="181"/>
      <c r="L235" s="32"/>
      <c r="M235" s="182" t="s">
        <v>1</v>
      </c>
      <c r="N235" s="183" t="s">
        <v>43</v>
      </c>
      <c r="O235" s="60"/>
      <c r="P235" s="184">
        <f t="shared" si="36"/>
        <v>0</v>
      </c>
      <c r="Q235" s="184">
        <v>0</v>
      </c>
      <c r="R235" s="184">
        <f t="shared" si="37"/>
        <v>0</v>
      </c>
      <c r="S235" s="184">
        <v>0.32</v>
      </c>
      <c r="T235" s="185">
        <f t="shared" si="38"/>
        <v>2.56</v>
      </c>
      <c r="U235" s="31"/>
      <c r="V235" s="31"/>
      <c r="W235" s="31"/>
      <c r="X235" s="31"/>
      <c r="Y235" s="31"/>
      <c r="Z235" s="31"/>
      <c r="AA235" s="31"/>
      <c r="AB235" s="31"/>
      <c r="AC235" s="31"/>
      <c r="AD235" s="31"/>
      <c r="AE235" s="31"/>
      <c r="AR235" s="186" t="s">
        <v>238</v>
      </c>
      <c r="AT235" s="186" t="s">
        <v>234</v>
      </c>
      <c r="AU235" s="186" t="s">
        <v>88</v>
      </c>
      <c r="AY235" s="14" t="s">
        <v>232</v>
      </c>
      <c r="BE235" s="104">
        <f t="shared" si="39"/>
        <v>0</v>
      </c>
      <c r="BF235" s="104">
        <f t="shared" si="40"/>
        <v>0</v>
      </c>
      <c r="BG235" s="104">
        <f t="shared" si="41"/>
        <v>0</v>
      </c>
      <c r="BH235" s="104">
        <f t="shared" si="42"/>
        <v>0</v>
      </c>
      <c r="BI235" s="104">
        <f t="shared" si="43"/>
        <v>0</v>
      </c>
      <c r="BJ235" s="14" t="s">
        <v>88</v>
      </c>
      <c r="BK235" s="104">
        <f t="shared" si="44"/>
        <v>0</v>
      </c>
      <c r="BL235" s="14" t="s">
        <v>238</v>
      </c>
      <c r="BM235" s="186" t="s">
        <v>2511</v>
      </c>
    </row>
    <row r="236" spans="1:65" s="2" customFormat="1" ht="37.9" customHeight="1">
      <c r="A236" s="31"/>
      <c r="B236" s="142"/>
      <c r="C236" s="174" t="s">
        <v>585</v>
      </c>
      <c r="D236" s="174" t="s">
        <v>234</v>
      </c>
      <c r="E236" s="175" t="s">
        <v>1506</v>
      </c>
      <c r="F236" s="176" t="s">
        <v>1507</v>
      </c>
      <c r="G236" s="177" t="s">
        <v>394</v>
      </c>
      <c r="H236" s="178">
        <v>159</v>
      </c>
      <c r="I236" s="179"/>
      <c r="J236" s="180">
        <f t="shared" si="35"/>
        <v>0</v>
      </c>
      <c r="K236" s="181"/>
      <c r="L236" s="32"/>
      <c r="M236" s="182" t="s">
        <v>1</v>
      </c>
      <c r="N236" s="183" t="s">
        <v>43</v>
      </c>
      <c r="O236" s="60"/>
      <c r="P236" s="184">
        <f t="shared" si="36"/>
        <v>0</v>
      </c>
      <c r="Q236" s="184">
        <v>0</v>
      </c>
      <c r="R236" s="184">
        <f t="shared" si="37"/>
        <v>0</v>
      </c>
      <c r="S236" s="184">
        <v>0</v>
      </c>
      <c r="T236" s="185">
        <f t="shared" si="38"/>
        <v>0</v>
      </c>
      <c r="U236" s="31"/>
      <c r="V236" s="31"/>
      <c r="W236" s="31"/>
      <c r="X236" s="31"/>
      <c r="Y236" s="31"/>
      <c r="Z236" s="31"/>
      <c r="AA236" s="31"/>
      <c r="AB236" s="31"/>
      <c r="AC236" s="31"/>
      <c r="AD236" s="31"/>
      <c r="AE236" s="31"/>
      <c r="AR236" s="186" t="s">
        <v>238</v>
      </c>
      <c r="AT236" s="186" t="s">
        <v>234</v>
      </c>
      <c r="AU236" s="186" t="s">
        <v>88</v>
      </c>
      <c r="AY236" s="14" t="s">
        <v>232</v>
      </c>
      <c r="BE236" s="104">
        <f t="shared" si="39"/>
        <v>0</v>
      </c>
      <c r="BF236" s="104">
        <f t="shared" si="40"/>
        <v>0</v>
      </c>
      <c r="BG236" s="104">
        <f t="shared" si="41"/>
        <v>0</v>
      </c>
      <c r="BH236" s="104">
        <f t="shared" si="42"/>
        <v>0</v>
      </c>
      <c r="BI236" s="104">
        <f t="shared" si="43"/>
        <v>0</v>
      </c>
      <c r="BJ236" s="14" t="s">
        <v>88</v>
      </c>
      <c r="BK236" s="104">
        <f t="shared" si="44"/>
        <v>0</v>
      </c>
      <c r="BL236" s="14" t="s">
        <v>238</v>
      </c>
      <c r="BM236" s="186" t="s">
        <v>2512</v>
      </c>
    </row>
    <row r="237" spans="1:65" s="2" customFormat="1" ht="44.25" customHeight="1">
      <c r="A237" s="31"/>
      <c r="B237" s="142"/>
      <c r="C237" s="187" t="s">
        <v>589</v>
      </c>
      <c r="D237" s="187" t="s">
        <v>357</v>
      </c>
      <c r="E237" s="188" t="s">
        <v>1509</v>
      </c>
      <c r="F237" s="189" t="s">
        <v>2513</v>
      </c>
      <c r="G237" s="190" t="s">
        <v>394</v>
      </c>
      <c r="H237" s="191">
        <v>148</v>
      </c>
      <c r="I237" s="192"/>
      <c r="J237" s="193">
        <f t="shared" si="35"/>
        <v>0</v>
      </c>
      <c r="K237" s="194"/>
      <c r="L237" s="195"/>
      <c r="M237" s="196" t="s">
        <v>1</v>
      </c>
      <c r="N237" s="197" t="s">
        <v>43</v>
      </c>
      <c r="O237" s="60"/>
      <c r="P237" s="184">
        <f t="shared" si="36"/>
        <v>0</v>
      </c>
      <c r="Q237" s="184">
        <v>6.3299999999999995E-2</v>
      </c>
      <c r="R237" s="184">
        <f t="shared" si="37"/>
        <v>9.3683999999999994</v>
      </c>
      <c r="S237" s="184">
        <v>0</v>
      </c>
      <c r="T237" s="185">
        <f t="shared" si="38"/>
        <v>0</v>
      </c>
      <c r="U237" s="31"/>
      <c r="V237" s="31"/>
      <c r="W237" s="31"/>
      <c r="X237" s="31"/>
      <c r="Y237" s="31"/>
      <c r="Z237" s="31"/>
      <c r="AA237" s="31"/>
      <c r="AB237" s="31"/>
      <c r="AC237" s="31"/>
      <c r="AD237" s="31"/>
      <c r="AE237" s="31"/>
      <c r="AR237" s="186" t="s">
        <v>263</v>
      </c>
      <c r="AT237" s="186" t="s">
        <v>357</v>
      </c>
      <c r="AU237" s="186" t="s">
        <v>88</v>
      </c>
      <c r="AY237" s="14" t="s">
        <v>232</v>
      </c>
      <c r="BE237" s="104">
        <f t="shared" si="39"/>
        <v>0</v>
      </c>
      <c r="BF237" s="104">
        <f t="shared" si="40"/>
        <v>0</v>
      </c>
      <c r="BG237" s="104">
        <f t="shared" si="41"/>
        <v>0</v>
      </c>
      <c r="BH237" s="104">
        <f t="shared" si="42"/>
        <v>0</v>
      </c>
      <c r="BI237" s="104">
        <f t="shared" si="43"/>
        <v>0</v>
      </c>
      <c r="BJ237" s="14" t="s">
        <v>88</v>
      </c>
      <c r="BK237" s="104">
        <f t="shared" si="44"/>
        <v>0</v>
      </c>
      <c r="BL237" s="14" t="s">
        <v>238</v>
      </c>
      <c r="BM237" s="186" t="s">
        <v>2514</v>
      </c>
    </row>
    <row r="238" spans="1:65" s="2" customFormat="1" ht="33" customHeight="1">
      <c r="A238" s="31"/>
      <c r="B238" s="142"/>
      <c r="C238" s="187" t="s">
        <v>593</v>
      </c>
      <c r="D238" s="187" t="s">
        <v>357</v>
      </c>
      <c r="E238" s="188" t="s">
        <v>2515</v>
      </c>
      <c r="F238" s="189" t="s">
        <v>2516</v>
      </c>
      <c r="G238" s="190" t="s">
        <v>394</v>
      </c>
      <c r="H238" s="191">
        <v>5</v>
      </c>
      <c r="I238" s="192"/>
      <c r="J238" s="193">
        <f t="shared" si="35"/>
        <v>0</v>
      </c>
      <c r="K238" s="194"/>
      <c r="L238" s="195"/>
      <c r="M238" s="196" t="s">
        <v>1</v>
      </c>
      <c r="N238" s="197" t="s">
        <v>43</v>
      </c>
      <c r="O238" s="60"/>
      <c r="P238" s="184">
        <f t="shared" si="36"/>
        <v>0</v>
      </c>
      <c r="Q238" s="184">
        <v>6.5100000000000005E-2</v>
      </c>
      <c r="R238" s="184">
        <f t="shared" si="37"/>
        <v>0.32550000000000001</v>
      </c>
      <c r="S238" s="184">
        <v>0</v>
      </c>
      <c r="T238" s="185">
        <f t="shared" si="38"/>
        <v>0</v>
      </c>
      <c r="U238" s="31"/>
      <c r="V238" s="31"/>
      <c r="W238" s="31"/>
      <c r="X238" s="31"/>
      <c r="Y238" s="31"/>
      <c r="Z238" s="31"/>
      <c r="AA238" s="31"/>
      <c r="AB238" s="31"/>
      <c r="AC238" s="31"/>
      <c r="AD238" s="31"/>
      <c r="AE238" s="31"/>
      <c r="AR238" s="186" t="s">
        <v>263</v>
      </c>
      <c r="AT238" s="186" t="s">
        <v>357</v>
      </c>
      <c r="AU238" s="186" t="s">
        <v>88</v>
      </c>
      <c r="AY238" s="14" t="s">
        <v>232</v>
      </c>
      <c r="BE238" s="104">
        <f t="shared" si="39"/>
        <v>0</v>
      </c>
      <c r="BF238" s="104">
        <f t="shared" si="40"/>
        <v>0</v>
      </c>
      <c r="BG238" s="104">
        <f t="shared" si="41"/>
        <v>0</v>
      </c>
      <c r="BH238" s="104">
        <f t="shared" si="42"/>
        <v>0</v>
      </c>
      <c r="BI238" s="104">
        <f t="shared" si="43"/>
        <v>0</v>
      </c>
      <c r="BJ238" s="14" t="s">
        <v>88</v>
      </c>
      <c r="BK238" s="104">
        <f t="shared" si="44"/>
        <v>0</v>
      </c>
      <c r="BL238" s="14" t="s">
        <v>238</v>
      </c>
      <c r="BM238" s="186" t="s">
        <v>2517</v>
      </c>
    </row>
    <row r="239" spans="1:65" s="2" customFormat="1" ht="33" customHeight="1">
      <c r="A239" s="31"/>
      <c r="B239" s="142"/>
      <c r="C239" s="187" t="s">
        <v>597</v>
      </c>
      <c r="D239" s="187" t="s">
        <v>357</v>
      </c>
      <c r="E239" s="188" t="s">
        <v>2518</v>
      </c>
      <c r="F239" s="189" t="s">
        <v>2519</v>
      </c>
      <c r="G239" s="190" t="s">
        <v>394</v>
      </c>
      <c r="H239" s="191">
        <v>6</v>
      </c>
      <c r="I239" s="192"/>
      <c r="J239" s="193">
        <f t="shared" si="35"/>
        <v>0</v>
      </c>
      <c r="K239" s="194"/>
      <c r="L239" s="195"/>
      <c r="M239" s="196" t="s">
        <v>1</v>
      </c>
      <c r="N239" s="197" t="s">
        <v>43</v>
      </c>
      <c r="O239" s="60"/>
      <c r="P239" s="184">
        <f t="shared" si="36"/>
        <v>0</v>
      </c>
      <c r="Q239" s="184">
        <v>8.7050000000000002E-2</v>
      </c>
      <c r="R239" s="184">
        <f t="shared" si="37"/>
        <v>0.52229999999999999</v>
      </c>
      <c r="S239" s="184">
        <v>0</v>
      </c>
      <c r="T239" s="185">
        <f t="shared" si="38"/>
        <v>0</v>
      </c>
      <c r="U239" s="31"/>
      <c r="V239" s="31"/>
      <c r="W239" s="31"/>
      <c r="X239" s="31"/>
      <c r="Y239" s="31"/>
      <c r="Z239" s="31"/>
      <c r="AA239" s="31"/>
      <c r="AB239" s="31"/>
      <c r="AC239" s="31"/>
      <c r="AD239" s="31"/>
      <c r="AE239" s="31"/>
      <c r="AR239" s="186" t="s">
        <v>263</v>
      </c>
      <c r="AT239" s="186" t="s">
        <v>357</v>
      </c>
      <c r="AU239" s="186" t="s">
        <v>88</v>
      </c>
      <c r="AY239" s="14" t="s">
        <v>232</v>
      </c>
      <c r="BE239" s="104">
        <f t="shared" si="39"/>
        <v>0</v>
      </c>
      <c r="BF239" s="104">
        <f t="shared" si="40"/>
        <v>0</v>
      </c>
      <c r="BG239" s="104">
        <f t="shared" si="41"/>
        <v>0</v>
      </c>
      <c r="BH239" s="104">
        <f t="shared" si="42"/>
        <v>0</v>
      </c>
      <c r="BI239" s="104">
        <f t="shared" si="43"/>
        <v>0</v>
      </c>
      <c r="BJ239" s="14" t="s">
        <v>88</v>
      </c>
      <c r="BK239" s="104">
        <f t="shared" si="44"/>
        <v>0</v>
      </c>
      <c r="BL239" s="14" t="s">
        <v>238</v>
      </c>
      <c r="BM239" s="186" t="s">
        <v>2520</v>
      </c>
    </row>
    <row r="240" spans="1:65" s="2" customFormat="1" ht="24.2" customHeight="1">
      <c r="A240" s="31"/>
      <c r="B240" s="142"/>
      <c r="C240" s="187" t="s">
        <v>601</v>
      </c>
      <c r="D240" s="187" t="s">
        <v>357</v>
      </c>
      <c r="E240" s="188" t="s">
        <v>1512</v>
      </c>
      <c r="F240" s="189" t="s">
        <v>1513</v>
      </c>
      <c r="G240" s="190" t="s">
        <v>394</v>
      </c>
      <c r="H240" s="191">
        <v>488</v>
      </c>
      <c r="I240" s="192"/>
      <c r="J240" s="193">
        <f t="shared" si="35"/>
        <v>0</v>
      </c>
      <c r="K240" s="194"/>
      <c r="L240" s="195"/>
      <c r="M240" s="196" t="s">
        <v>1</v>
      </c>
      <c r="N240" s="197" t="s">
        <v>43</v>
      </c>
      <c r="O240" s="60"/>
      <c r="P240" s="184">
        <f t="shared" si="36"/>
        <v>0</v>
      </c>
      <c r="Q240" s="184">
        <v>3.6400000000000002E-2</v>
      </c>
      <c r="R240" s="184">
        <f t="shared" si="37"/>
        <v>17.763200000000001</v>
      </c>
      <c r="S240" s="184">
        <v>0</v>
      </c>
      <c r="T240" s="185">
        <f t="shared" si="38"/>
        <v>0</v>
      </c>
      <c r="U240" s="31"/>
      <c r="V240" s="31"/>
      <c r="W240" s="31"/>
      <c r="X240" s="31"/>
      <c r="Y240" s="31"/>
      <c r="Z240" s="31"/>
      <c r="AA240" s="31"/>
      <c r="AB240" s="31"/>
      <c r="AC240" s="31"/>
      <c r="AD240" s="31"/>
      <c r="AE240" s="31"/>
      <c r="AR240" s="186" t="s">
        <v>263</v>
      </c>
      <c r="AT240" s="186" t="s">
        <v>357</v>
      </c>
      <c r="AU240" s="186" t="s">
        <v>88</v>
      </c>
      <c r="AY240" s="14" t="s">
        <v>232</v>
      </c>
      <c r="BE240" s="104">
        <f t="shared" si="39"/>
        <v>0</v>
      </c>
      <c r="BF240" s="104">
        <f t="shared" si="40"/>
        <v>0</v>
      </c>
      <c r="BG240" s="104">
        <f t="shared" si="41"/>
        <v>0</v>
      </c>
      <c r="BH240" s="104">
        <f t="shared" si="42"/>
        <v>0</v>
      </c>
      <c r="BI240" s="104">
        <f t="shared" si="43"/>
        <v>0</v>
      </c>
      <c r="BJ240" s="14" t="s">
        <v>88</v>
      </c>
      <c r="BK240" s="104">
        <f t="shared" si="44"/>
        <v>0</v>
      </c>
      <c r="BL240" s="14" t="s">
        <v>238</v>
      </c>
      <c r="BM240" s="186" t="s">
        <v>2521</v>
      </c>
    </row>
    <row r="241" spans="1:65" s="2" customFormat="1" ht="24.2" customHeight="1">
      <c r="A241" s="31"/>
      <c r="B241" s="142"/>
      <c r="C241" s="187" t="s">
        <v>605</v>
      </c>
      <c r="D241" s="187" t="s">
        <v>357</v>
      </c>
      <c r="E241" s="188" t="s">
        <v>1515</v>
      </c>
      <c r="F241" s="189" t="s">
        <v>1516</v>
      </c>
      <c r="G241" s="190" t="s">
        <v>394</v>
      </c>
      <c r="H241" s="191">
        <v>154</v>
      </c>
      <c r="I241" s="192"/>
      <c r="J241" s="193">
        <f t="shared" si="35"/>
        <v>0</v>
      </c>
      <c r="K241" s="194"/>
      <c r="L241" s="195"/>
      <c r="M241" s="196" t="s">
        <v>1</v>
      </c>
      <c r="N241" s="197" t="s">
        <v>43</v>
      </c>
      <c r="O241" s="60"/>
      <c r="P241" s="184">
        <f t="shared" si="36"/>
        <v>0</v>
      </c>
      <c r="Q241" s="184">
        <v>3.6400000000000002E-2</v>
      </c>
      <c r="R241" s="184">
        <f t="shared" si="37"/>
        <v>5.6055999999999999</v>
      </c>
      <c r="S241" s="184">
        <v>0</v>
      </c>
      <c r="T241" s="185">
        <f t="shared" si="38"/>
        <v>0</v>
      </c>
      <c r="U241" s="31"/>
      <c r="V241" s="31"/>
      <c r="W241" s="31"/>
      <c r="X241" s="31"/>
      <c r="Y241" s="31"/>
      <c r="Z241" s="31"/>
      <c r="AA241" s="31"/>
      <c r="AB241" s="31"/>
      <c r="AC241" s="31"/>
      <c r="AD241" s="31"/>
      <c r="AE241" s="31"/>
      <c r="AR241" s="186" t="s">
        <v>263</v>
      </c>
      <c r="AT241" s="186" t="s">
        <v>357</v>
      </c>
      <c r="AU241" s="186" t="s">
        <v>88</v>
      </c>
      <c r="AY241" s="14" t="s">
        <v>232</v>
      </c>
      <c r="BE241" s="104">
        <f t="shared" si="39"/>
        <v>0</v>
      </c>
      <c r="BF241" s="104">
        <f t="shared" si="40"/>
        <v>0</v>
      </c>
      <c r="BG241" s="104">
        <f t="shared" si="41"/>
        <v>0</v>
      </c>
      <c r="BH241" s="104">
        <f t="shared" si="42"/>
        <v>0</v>
      </c>
      <c r="BI241" s="104">
        <f t="shared" si="43"/>
        <v>0</v>
      </c>
      <c r="BJ241" s="14" t="s">
        <v>88</v>
      </c>
      <c r="BK241" s="104">
        <f t="shared" si="44"/>
        <v>0</v>
      </c>
      <c r="BL241" s="14" t="s">
        <v>238</v>
      </c>
      <c r="BM241" s="186" t="s">
        <v>2522</v>
      </c>
    </row>
    <row r="242" spans="1:65" s="2" customFormat="1" ht="24.2" customHeight="1">
      <c r="A242" s="31"/>
      <c r="B242" s="142"/>
      <c r="C242" s="187" t="s">
        <v>609</v>
      </c>
      <c r="D242" s="187" t="s">
        <v>357</v>
      </c>
      <c r="E242" s="188" t="s">
        <v>1518</v>
      </c>
      <c r="F242" s="189" t="s">
        <v>2523</v>
      </c>
      <c r="G242" s="190" t="s">
        <v>394</v>
      </c>
      <c r="H242" s="191">
        <v>159</v>
      </c>
      <c r="I242" s="192"/>
      <c r="J242" s="193">
        <f t="shared" si="35"/>
        <v>0</v>
      </c>
      <c r="K242" s="194"/>
      <c r="L242" s="195"/>
      <c r="M242" s="196" t="s">
        <v>1</v>
      </c>
      <c r="N242" s="197" t="s">
        <v>43</v>
      </c>
      <c r="O242" s="60"/>
      <c r="P242" s="184">
        <f t="shared" si="36"/>
        <v>0</v>
      </c>
      <c r="Q242" s="184">
        <v>2.5999999999999999E-2</v>
      </c>
      <c r="R242" s="184">
        <f t="shared" si="37"/>
        <v>4.1339999999999995</v>
      </c>
      <c r="S242" s="184">
        <v>0</v>
      </c>
      <c r="T242" s="185">
        <f t="shared" si="38"/>
        <v>0</v>
      </c>
      <c r="U242" s="31"/>
      <c r="V242" s="31"/>
      <c r="W242" s="31"/>
      <c r="X242" s="31"/>
      <c r="Y242" s="31"/>
      <c r="Z242" s="31"/>
      <c r="AA242" s="31"/>
      <c r="AB242" s="31"/>
      <c r="AC242" s="31"/>
      <c r="AD242" s="31"/>
      <c r="AE242" s="31"/>
      <c r="AR242" s="186" t="s">
        <v>263</v>
      </c>
      <c r="AT242" s="186" t="s">
        <v>357</v>
      </c>
      <c r="AU242" s="186" t="s">
        <v>88</v>
      </c>
      <c r="AY242" s="14" t="s">
        <v>232</v>
      </c>
      <c r="BE242" s="104">
        <f t="shared" si="39"/>
        <v>0</v>
      </c>
      <c r="BF242" s="104">
        <f t="shared" si="40"/>
        <v>0</v>
      </c>
      <c r="BG242" s="104">
        <f t="shared" si="41"/>
        <v>0</v>
      </c>
      <c r="BH242" s="104">
        <f t="shared" si="42"/>
        <v>0</v>
      </c>
      <c r="BI242" s="104">
        <f t="shared" si="43"/>
        <v>0</v>
      </c>
      <c r="BJ242" s="14" t="s">
        <v>88</v>
      </c>
      <c r="BK242" s="104">
        <f t="shared" si="44"/>
        <v>0</v>
      </c>
      <c r="BL242" s="14" t="s">
        <v>238</v>
      </c>
      <c r="BM242" s="186" t="s">
        <v>2524</v>
      </c>
    </row>
    <row r="243" spans="1:65" s="2" customFormat="1" ht="24.2" customHeight="1">
      <c r="A243" s="31"/>
      <c r="B243" s="142"/>
      <c r="C243" s="187" t="s">
        <v>613</v>
      </c>
      <c r="D243" s="187" t="s">
        <v>357</v>
      </c>
      <c r="E243" s="188" t="s">
        <v>1521</v>
      </c>
      <c r="F243" s="189" t="s">
        <v>2525</v>
      </c>
      <c r="G243" s="190" t="s">
        <v>394</v>
      </c>
      <c r="H243" s="191">
        <v>801</v>
      </c>
      <c r="I243" s="192"/>
      <c r="J243" s="193">
        <f t="shared" si="35"/>
        <v>0</v>
      </c>
      <c r="K243" s="194"/>
      <c r="L243" s="195"/>
      <c r="M243" s="196" t="s">
        <v>1</v>
      </c>
      <c r="N243" s="197" t="s">
        <v>43</v>
      </c>
      <c r="O243" s="60"/>
      <c r="P243" s="184">
        <f t="shared" si="36"/>
        <v>0</v>
      </c>
      <c r="Q243" s="184">
        <v>3.2000000000000002E-3</v>
      </c>
      <c r="R243" s="184">
        <f t="shared" si="37"/>
        <v>2.5632000000000001</v>
      </c>
      <c r="S243" s="184">
        <v>0</v>
      </c>
      <c r="T243" s="185">
        <f t="shared" si="38"/>
        <v>0</v>
      </c>
      <c r="U243" s="31"/>
      <c r="V243" s="31"/>
      <c r="W243" s="31"/>
      <c r="X243" s="31"/>
      <c r="Y243" s="31"/>
      <c r="Z243" s="31"/>
      <c r="AA243" s="31"/>
      <c r="AB243" s="31"/>
      <c r="AC243" s="31"/>
      <c r="AD243" s="31"/>
      <c r="AE243" s="31"/>
      <c r="AR243" s="186" t="s">
        <v>263</v>
      </c>
      <c r="AT243" s="186" t="s">
        <v>357</v>
      </c>
      <c r="AU243" s="186" t="s">
        <v>88</v>
      </c>
      <c r="AY243" s="14" t="s">
        <v>232</v>
      </c>
      <c r="BE243" s="104">
        <f t="shared" si="39"/>
        <v>0</v>
      </c>
      <c r="BF243" s="104">
        <f t="shared" si="40"/>
        <v>0</v>
      </c>
      <c r="BG243" s="104">
        <f t="shared" si="41"/>
        <v>0</v>
      </c>
      <c r="BH243" s="104">
        <f t="shared" si="42"/>
        <v>0</v>
      </c>
      <c r="BI243" s="104">
        <f t="shared" si="43"/>
        <v>0</v>
      </c>
      <c r="BJ243" s="14" t="s">
        <v>88</v>
      </c>
      <c r="BK243" s="104">
        <f t="shared" si="44"/>
        <v>0</v>
      </c>
      <c r="BL243" s="14" t="s">
        <v>238</v>
      </c>
      <c r="BM243" s="186" t="s">
        <v>2526</v>
      </c>
    </row>
    <row r="244" spans="1:65" s="2" customFormat="1" ht="24.2" customHeight="1">
      <c r="A244" s="31"/>
      <c r="B244" s="142"/>
      <c r="C244" s="174" t="s">
        <v>617</v>
      </c>
      <c r="D244" s="174" t="s">
        <v>234</v>
      </c>
      <c r="E244" s="175" t="s">
        <v>670</v>
      </c>
      <c r="F244" s="176" t="s">
        <v>671</v>
      </c>
      <c r="G244" s="177" t="s">
        <v>394</v>
      </c>
      <c r="H244" s="178">
        <v>159</v>
      </c>
      <c r="I244" s="179"/>
      <c r="J244" s="180">
        <f t="shared" si="35"/>
        <v>0</v>
      </c>
      <c r="K244" s="181"/>
      <c r="L244" s="32"/>
      <c r="M244" s="182" t="s">
        <v>1</v>
      </c>
      <c r="N244" s="183" t="s">
        <v>43</v>
      </c>
      <c r="O244" s="60"/>
      <c r="P244" s="184">
        <f t="shared" si="36"/>
        <v>0</v>
      </c>
      <c r="Q244" s="184">
        <v>6.3E-3</v>
      </c>
      <c r="R244" s="184">
        <f t="shared" si="37"/>
        <v>1.0017</v>
      </c>
      <c r="S244" s="184">
        <v>0</v>
      </c>
      <c r="T244" s="185">
        <f t="shared" si="38"/>
        <v>0</v>
      </c>
      <c r="U244" s="31"/>
      <c r="V244" s="31"/>
      <c r="W244" s="31"/>
      <c r="X244" s="31"/>
      <c r="Y244" s="31"/>
      <c r="Z244" s="31"/>
      <c r="AA244" s="31"/>
      <c r="AB244" s="31"/>
      <c r="AC244" s="31"/>
      <c r="AD244" s="31"/>
      <c r="AE244" s="31"/>
      <c r="AR244" s="186" t="s">
        <v>238</v>
      </c>
      <c r="AT244" s="186" t="s">
        <v>234</v>
      </c>
      <c r="AU244" s="186" t="s">
        <v>88</v>
      </c>
      <c r="AY244" s="14" t="s">
        <v>232</v>
      </c>
      <c r="BE244" s="104">
        <f t="shared" si="39"/>
        <v>0</v>
      </c>
      <c r="BF244" s="104">
        <f t="shared" si="40"/>
        <v>0</v>
      </c>
      <c r="BG244" s="104">
        <f t="shared" si="41"/>
        <v>0</v>
      </c>
      <c r="BH244" s="104">
        <f t="shared" si="42"/>
        <v>0</v>
      </c>
      <c r="BI244" s="104">
        <f t="shared" si="43"/>
        <v>0</v>
      </c>
      <c r="BJ244" s="14" t="s">
        <v>88</v>
      </c>
      <c r="BK244" s="104">
        <f t="shared" si="44"/>
        <v>0</v>
      </c>
      <c r="BL244" s="14" t="s">
        <v>238</v>
      </c>
      <c r="BM244" s="186" t="s">
        <v>2527</v>
      </c>
    </row>
    <row r="245" spans="1:65" s="2" customFormat="1" ht="16.5" customHeight="1">
      <c r="A245" s="31"/>
      <c r="B245" s="142"/>
      <c r="C245" s="187" t="s">
        <v>621</v>
      </c>
      <c r="D245" s="187" t="s">
        <v>357</v>
      </c>
      <c r="E245" s="188" t="s">
        <v>1525</v>
      </c>
      <c r="F245" s="189" t="s">
        <v>1526</v>
      </c>
      <c r="G245" s="190" t="s">
        <v>394</v>
      </c>
      <c r="H245" s="191">
        <v>159</v>
      </c>
      <c r="I245" s="192"/>
      <c r="J245" s="193">
        <f t="shared" si="35"/>
        <v>0</v>
      </c>
      <c r="K245" s="194"/>
      <c r="L245" s="195"/>
      <c r="M245" s="196" t="s">
        <v>1</v>
      </c>
      <c r="N245" s="197" t="s">
        <v>43</v>
      </c>
      <c r="O245" s="60"/>
      <c r="P245" s="184">
        <f t="shared" si="36"/>
        <v>0</v>
      </c>
      <c r="Q245" s="184">
        <v>8.6400000000000005E-2</v>
      </c>
      <c r="R245" s="184">
        <f t="shared" si="37"/>
        <v>13.7376</v>
      </c>
      <c r="S245" s="184">
        <v>0</v>
      </c>
      <c r="T245" s="185">
        <f t="shared" si="38"/>
        <v>0</v>
      </c>
      <c r="U245" s="31"/>
      <c r="V245" s="31"/>
      <c r="W245" s="31"/>
      <c r="X245" s="31"/>
      <c r="Y245" s="31"/>
      <c r="Z245" s="31"/>
      <c r="AA245" s="31"/>
      <c r="AB245" s="31"/>
      <c r="AC245" s="31"/>
      <c r="AD245" s="31"/>
      <c r="AE245" s="31"/>
      <c r="AR245" s="186" t="s">
        <v>263</v>
      </c>
      <c r="AT245" s="186" t="s">
        <v>357</v>
      </c>
      <c r="AU245" s="186" t="s">
        <v>88</v>
      </c>
      <c r="AY245" s="14" t="s">
        <v>232</v>
      </c>
      <c r="BE245" s="104">
        <f t="shared" si="39"/>
        <v>0</v>
      </c>
      <c r="BF245" s="104">
        <f t="shared" si="40"/>
        <v>0</v>
      </c>
      <c r="BG245" s="104">
        <f t="shared" si="41"/>
        <v>0</v>
      </c>
      <c r="BH245" s="104">
        <f t="shared" si="42"/>
        <v>0</v>
      </c>
      <c r="BI245" s="104">
        <f t="shared" si="43"/>
        <v>0</v>
      </c>
      <c r="BJ245" s="14" t="s">
        <v>88</v>
      </c>
      <c r="BK245" s="104">
        <f t="shared" si="44"/>
        <v>0</v>
      </c>
      <c r="BL245" s="14" t="s">
        <v>238</v>
      </c>
      <c r="BM245" s="186" t="s">
        <v>2528</v>
      </c>
    </row>
    <row r="246" spans="1:65" s="2" customFormat="1" ht="16.5" customHeight="1">
      <c r="A246" s="31"/>
      <c r="B246" s="142"/>
      <c r="C246" s="174" t="s">
        <v>625</v>
      </c>
      <c r="D246" s="174" t="s">
        <v>234</v>
      </c>
      <c r="E246" s="175" t="s">
        <v>2529</v>
      </c>
      <c r="F246" s="176" t="s">
        <v>2530</v>
      </c>
      <c r="G246" s="177" t="s">
        <v>256</v>
      </c>
      <c r="H246" s="178">
        <v>12</v>
      </c>
      <c r="I246" s="179"/>
      <c r="J246" s="180">
        <f t="shared" si="35"/>
        <v>0</v>
      </c>
      <c r="K246" s="181"/>
      <c r="L246" s="32"/>
      <c r="M246" s="182" t="s">
        <v>1</v>
      </c>
      <c r="N246" s="183" t="s">
        <v>43</v>
      </c>
      <c r="O246" s="60"/>
      <c r="P246" s="184">
        <f t="shared" si="36"/>
        <v>0</v>
      </c>
      <c r="Q246" s="184">
        <v>3.2705590000000001E-4</v>
      </c>
      <c r="R246" s="184">
        <f t="shared" si="37"/>
        <v>3.9246708000000002E-3</v>
      </c>
      <c r="S246" s="184">
        <v>0</v>
      </c>
      <c r="T246" s="185">
        <f t="shared" si="38"/>
        <v>0</v>
      </c>
      <c r="U246" s="31"/>
      <c r="V246" s="31"/>
      <c r="W246" s="31"/>
      <c r="X246" s="31"/>
      <c r="Y246" s="31"/>
      <c r="Z246" s="31"/>
      <c r="AA246" s="31"/>
      <c r="AB246" s="31"/>
      <c r="AC246" s="31"/>
      <c r="AD246" s="31"/>
      <c r="AE246" s="31"/>
      <c r="AR246" s="186" t="s">
        <v>238</v>
      </c>
      <c r="AT246" s="186" t="s">
        <v>234</v>
      </c>
      <c r="AU246" s="186" t="s">
        <v>88</v>
      </c>
      <c r="AY246" s="14" t="s">
        <v>232</v>
      </c>
      <c r="BE246" s="104">
        <f t="shared" si="39"/>
        <v>0</v>
      </c>
      <c r="BF246" s="104">
        <f t="shared" si="40"/>
        <v>0</v>
      </c>
      <c r="BG246" s="104">
        <f t="shared" si="41"/>
        <v>0</v>
      </c>
      <c r="BH246" s="104">
        <f t="shared" si="42"/>
        <v>0</v>
      </c>
      <c r="BI246" s="104">
        <f t="shared" si="43"/>
        <v>0</v>
      </c>
      <c r="BJ246" s="14" t="s">
        <v>88</v>
      </c>
      <c r="BK246" s="104">
        <f t="shared" si="44"/>
        <v>0</v>
      </c>
      <c r="BL246" s="14" t="s">
        <v>238</v>
      </c>
      <c r="BM246" s="186" t="s">
        <v>2531</v>
      </c>
    </row>
    <row r="247" spans="1:65" s="2" customFormat="1" ht="24.2" customHeight="1">
      <c r="A247" s="31"/>
      <c r="B247" s="142"/>
      <c r="C247" s="187" t="s">
        <v>629</v>
      </c>
      <c r="D247" s="187" t="s">
        <v>357</v>
      </c>
      <c r="E247" s="188" t="s">
        <v>2532</v>
      </c>
      <c r="F247" s="189" t="s">
        <v>2533</v>
      </c>
      <c r="G247" s="190" t="s">
        <v>256</v>
      </c>
      <c r="H247" s="191">
        <v>12</v>
      </c>
      <c r="I247" s="192"/>
      <c r="J247" s="193">
        <f t="shared" si="35"/>
        <v>0</v>
      </c>
      <c r="K247" s="194"/>
      <c r="L247" s="195"/>
      <c r="M247" s="196" t="s">
        <v>1</v>
      </c>
      <c r="N247" s="197" t="s">
        <v>43</v>
      </c>
      <c r="O247" s="60"/>
      <c r="P247" s="184">
        <f t="shared" si="36"/>
        <v>0</v>
      </c>
      <c r="Q247" s="184">
        <v>1.899E-2</v>
      </c>
      <c r="R247" s="184">
        <f t="shared" si="37"/>
        <v>0.22788</v>
      </c>
      <c r="S247" s="184">
        <v>0</v>
      </c>
      <c r="T247" s="185">
        <f t="shared" si="38"/>
        <v>0</v>
      </c>
      <c r="U247" s="31"/>
      <c r="V247" s="31"/>
      <c r="W247" s="31"/>
      <c r="X247" s="31"/>
      <c r="Y247" s="31"/>
      <c r="Z247" s="31"/>
      <c r="AA247" s="31"/>
      <c r="AB247" s="31"/>
      <c r="AC247" s="31"/>
      <c r="AD247" s="31"/>
      <c r="AE247" s="31"/>
      <c r="AR247" s="186" t="s">
        <v>263</v>
      </c>
      <c r="AT247" s="186" t="s">
        <v>357</v>
      </c>
      <c r="AU247" s="186" t="s">
        <v>88</v>
      </c>
      <c r="AY247" s="14" t="s">
        <v>232</v>
      </c>
      <c r="BE247" s="104">
        <f t="shared" si="39"/>
        <v>0</v>
      </c>
      <c r="BF247" s="104">
        <f t="shared" si="40"/>
        <v>0</v>
      </c>
      <c r="BG247" s="104">
        <f t="shared" si="41"/>
        <v>0</v>
      </c>
      <c r="BH247" s="104">
        <f t="shared" si="42"/>
        <v>0</v>
      </c>
      <c r="BI247" s="104">
        <f t="shared" si="43"/>
        <v>0</v>
      </c>
      <c r="BJ247" s="14" t="s">
        <v>88</v>
      </c>
      <c r="BK247" s="104">
        <f t="shared" si="44"/>
        <v>0</v>
      </c>
      <c r="BL247" s="14" t="s">
        <v>238</v>
      </c>
      <c r="BM247" s="186" t="s">
        <v>2534</v>
      </c>
    </row>
    <row r="248" spans="1:65" s="2" customFormat="1" ht="16.5" customHeight="1">
      <c r="A248" s="31"/>
      <c r="B248" s="142"/>
      <c r="C248" s="174" t="s">
        <v>633</v>
      </c>
      <c r="D248" s="174" t="s">
        <v>234</v>
      </c>
      <c r="E248" s="175" t="s">
        <v>1528</v>
      </c>
      <c r="F248" s="176" t="s">
        <v>2535</v>
      </c>
      <c r="G248" s="177" t="s">
        <v>256</v>
      </c>
      <c r="H248" s="178">
        <v>87</v>
      </c>
      <c r="I248" s="179"/>
      <c r="J248" s="180">
        <f t="shared" si="35"/>
        <v>0</v>
      </c>
      <c r="K248" s="181"/>
      <c r="L248" s="32"/>
      <c r="M248" s="182" t="s">
        <v>1</v>
      </c>
      <c r="N248" s="183" t="s">
        <v>43</v>
      </c>
      <c r="O248" s="60"/>
      <c r="P248" s="184">
        <f t="shared" si="36"/>
        <v>0</v>
      </c>
      <c r="Q248" s="184">
        <v>6.533032E-4</v>
      </c>
      <c r="R248" s="184">
        <f t="shared" si="37"/>
        <v>5.6837378399999999E-2</v>
      </c>
      <c r="S248" s="184">
        <v>0</v>
      </c>
      <c r="T248" s="185">
        <f t="shared" si="38"/>
        <v>0</v>
      </c>
      <c r="U248" s="31"/>
      <c r="V248" s="31"/>
      <c r="W248" s="31"/>
      <c r="X248" s="31"/>
      <c r="Y248" s="31"/>
      <c r="Z248" s="31"/>
      <c r="AA248" s="31"/>
      <c r="AB248" s="31"/>
      <c r="AC248" s="31"/>
      <c r="AD248" s="31"/>
      <c r="AE248" s="31"/>
      <c r="AR248" s="186" t="s">
        <v>238</v>
      </c>
      <c r="AT248" s="186" t="s">
        <v>234</v>
      </c>
      <c r="AU248" s="186" t="s">
        <v>88</v>
      </c>
      <c r="AY248" s="14" t="s">
        <v>232</v>
      </c>
      <c r="BE248" s="104">
        <f t="shared" si="39"/>
        <v>0</v>
      </c>
      <c r="BF248" s="104">
        <f t="shared" si="40"/>
        <v>0</v>
      </c>
      <c r="BG248" s="104">
        <f t="shared" si="41"/>
        <v>0</v>
      </c>
      <c r="BH248" s="104">
        <f t="shared" si="42"/>
        <v>0</v>
      </c>
      <c r="BI248" s="104">
        <f t="shared" si="43"/>
        <v>0</v>
      </c>
      <c r="BJ248" s="14" t="s">
        <v>88</v>
      </c>
      <c r="BK248" s="104">
        <f t="shared" si="44"/>
        <v>0</v>
      </c>
      <c r="BL248" s="14" t="s">
        <v>238</v>
      </c>
      <c r="BM248" s="186" t="s">
        <v>2536</v>
      </c>
    </row>
    <row r="249" spans="1:65" s="2" customFormat="1" ht="33" customHeight="1">
      <c r="A249" s="31"/>
      <c r="B249" s="142"/>
      <c r="C249" s="187" t="s">
        <v>637</v>
      </c>
      <c r="D249" s="187" t="s">
        <v>357</v>
      </c>
      <c r="E249" s="188" t="s">
        <v>1531</v>
      </c>
      <c r="F249" s="189" t="s">
        <v>1532</v>
      </c>
      <c r="G249" s="190" t="s">
        <v>256</v>
      </c>
      <c r="H249" s="191">
        <v>87</v>
      </c>
      <c r="I249" s="192"/>
      <c r="J249" s="193">
        <f t="shared" si="35"/>
        <v>0</v>
      </c>
      <c r="K249" s="194"/>
      <c r="L249" s="195"/>
      <c r="M249" s="196" t="s">
        <v>1</v>
      </c>
      <c r="N249" s="197" t="s">
        <v>43</v>
      </c>
      <c r="O249" s="60"/>
      <c r="P249" s="184">
        <f t="shared" si="36"/>
        <v>0</v>
      </c>
      <c r="Q249" s="184">
        <v>8.4000000000000005E-2</v>
      </c>
      <c r="R249" s="184">
        <f t="shared" si="37"/>
        <v>7.3080000000000007</v>
      </c>
      <c r="S249" s="184">
        <v>0</v>
      </c>
      <c r="T249" s="185">
        <f t="shared" si="38"/>
        <v>0</v>
      </c>
      <c r="U249" s="31"/>
      <c r="V249" s="31"/>
      <c r="W249" s="31"/>
      <c r="X249" s="31"/>
      <c r="Y249" s="31"/>
      <c r="Z249" s="31"/>
      <c r="AA249" s="31"/>
      <c r="AB249" s="31"/>
      <c r="AC249" s="31"/>
      <c r="AD249" s="31"/>
      <c r="AE249" s="31"/>
      <c r="AR249" s="186" t="s">
        <v>468</v>
      </c>
      <c r="AT249" s="186" t="s">
        <v>357</v>
      </c>
      <c r="AU249" s="186" t="s">
        <v>88</v>
      </c>
      <c r="AY249" s="14" t="s">
        <v>232</v>
      </c>
      <c r="BE249" s="104">
        <f t="shared" si="39"/>
        <v>0</v>
      </c>
      <c r="BF249" s="104">
        <f t="shared" si="40"/>
        <v>0</v>
      </c>
      <c r="BG249" s="104">
        <f t="shared" si="41"/>
        <v>0</v>
      </c>
      <c r="BH249" s="104">
        <f t="shared" si="42"/>
        <v>0</v>
      </c>
      <c r="BI249" s="104">
        <f t="shared" si="43"/>
        <v>0</v>
      </c>
      <c r="BJ249" s="14" t="s">
        <v>88</v>
      </c>
      <c r="BK249" s="104">
        <f t="shared" si="44"/>
        <v>0</v>
      </c>
      <c r="BL249" s="14" t="s">
        <v>468</v>
      </c>
      <c r="BM249" s="186" t="s">
        <v>2537</v>
      </c>
    </row>
    <row r="250" spans="1:65" s="12" customFormat="1" ht="22.9" customHeight="1">
      <c r="B250" s="161"/>
      <c r="D250" s="162" t="s">
        <v>76</v>
      </c>
      <c r="E250" s="172" t="s">
        <v>268</v>
      </c>
      <c r="F250" s="172" t="s">
        <v>737</v>
      </c>
      <c r="I250" s="164"/>
      <c r="J250" s="173">
        <f>BK250</f>
        <v>0</v>
      </c>
      <c r="L250" s="161"/>
      <c r="M250" s="166"/>
      <c r="N250" s="167"/>
      <c r="O250" s="167"/>
      <c r="P250" s="168">
        <f>SUM(P251:P258)</f>
        <v>0</v>
      </c>
      <c r="Q250" s="167"/>
      <c r="R250" s="168">
        <f>SUM(R251:R258)</f>
        <v>15.252813000000002</v>
      </c>
      <c r="S250" s="167"/>
      <c r="T250" s="169">
        <f>SUM(T251:T258)</f>
        <v>19.600000000000001</v>
      </c>
      <c r="AR250" s="162" t="s">
        <v>81</v>
      </c>
      <c r="AT250" s="170" t="s">
        <v>76</v>
      </c>
      <c r="AU250" s="170" t="s">
        <v>81</v>
      </c>
      <c r="AY250" s="162" t="s">
        <v>232</v>
      </c>
      <c r="BK250" s="171">
        <f>SUM(BK251:BK258)</f>
        <v>0</v>
      </c>
    </row>
    <row r="251" spans="1:65" s="2" customFormat="1" ht="33" customHeight="1">
      <c r="A251" s="31"/>
      <c r="B251" s="142"/>
      <c r="C251" s="174" t="s">
        <v>641</v>
      </c>
      <c r="D251" s="174" t="s">
        <v>234</v>
      </c>
      <c r="E251" s="175" t="s">
        <v>2538</v>
      </c>
      <c r="F251" s="176" t="s">
        <v>2539</v>
      </c>
      <c r="G251" s="177" t="s">
        <v>256</v>
      </c>
      <c r="H251" s="178">
        <v>20</v>
      </c>
      <c r="I251" s="179"/>
      <c r="J251" s="180">
        <f t="shared" ref="J251:J258" si="45">ROUND(I251*H251,2)</f>
        <v>0</v>
      </c>
      <c r="K251" s="181"/>
      <c r="L251" s="32"/>
      <c r="M251" s="182" t="s">
        <v>1</v>
      </c>
      <c r="N251" s="183" t="s">
        <v>43</v>
      </c>
      <c r="O251" s="60"/>
      <c r="P251" s="184">
        <f t="shared" ref="P251:P258" si="46">O251*H251</f>
        <v>0</v>
      </c>
      <c r="Q251" s="184">
        <v>0.76262479999999999</v>
      </c>
      <c r="R251" s="184">
        <f t="shared" ref="R251:R258" si="47">Q251*H251</f>
        <v>15.252496000000001</v>
      </c>
      <c r="S251" s="184">
        <v>0</v>
      </c>
      <c r="T251" s="185">
        <f t="shared" ref="T251:T258" si="48">S251*H251</f>
        <v>0</v>
      </c>
      <c r="U251" s="31"/>
      <c r="V251" s="31"/>
      <c r="W251" s="31"/>
      <c r="X251" s="31"/>
      <c r="Y251" s="31"/>
      <c r="Z251" s="31"/>
      <c r="AA251" s="31"/>
      <c r="AB251" s="31"/>
      <c r="AC251" s="31"/>
      <c r="AD251" s="31"/>
      <c r="AE251" s="31"/>
      <c r="AR251" s="186" t="s">
        <v>238</v>
      </c>
      <c r="AT251" s="186" t="s">
        <v>234</v>
      </c>
      <c r="AU251" s="186" t="s">
        <v>88</v>
      </c>
      <c r="AY251" s="14" t="s">
        <v>232</v>
      </c>
      <c r="BE251" s="104">
        <f t="shared" ref="BE251:BE258" si="49">IF(N251="základná",J251,0)</f>
        <v>0</v>
      </c>
      <c r="BF251" s="104">
        <f t="shared" ref="BF251:BF258" si="50">IF(N251="znížená",J251,0)</f>
        <v>0</v>
      </c>
      <c r="BG251" s="104">
        <f t="shared" ref="BG251:BG258" si="51">IF(N251="zákl. prenesená",J251,0)</f>
        <v>0</v>
      </c>
      <c r="BH251" s="104">
        <f t="shared" ref="BH251:BH258" si="52">IF(N251="zníž. prenesená",J251,0)</f>
        <v>0</v>
      </c>
      <c r="BI251" s="104">
        <f t="shared" ref="BI251:BI258" si="53">IF(N251="nulová",J251,0)</f>
        <v>0</v>
      </c>
      <c r="BJ251" s="14" t="s">
        <v>88</v>
      </c>
      <c r="BK251" s="104">
        <f t="shared" ref="BK251:BK258" si="54">ROUND(I251*H251,2)</f>
        <v>0</v>
      </c>
      <c r="BL251" s="14" t="s">
        <v>238</v>
      </c>
      <c r="BM251" s="186" t="s">
        <v>2540</v>
      </c>
    </row>
    <row r="252" spans="1:65" s="2" customFormat="1" ht="24.2" customHeight="1">
      <c r="A252" s="31"/>
      <c r="B252" s="142"/>
      <c r="C252" s="174" t="s">
        <v>645</v>
      </c>
      <c r="D252" s="174" t="s">
        <v>234</v>
      </c>
      <c r="E252" s="175" t="s">
        <v>739</v>
      </c>
      <c r="F252" s="176" t="s">
        <v>740</v>
      </c>
      <c r="G252" s="177" t="s">
        <v>256</v>
      </c>
      <c r="H252" s="178">
        <v>1268</v>
      </c>
      <c r="I252" s="179"/>
      <c r="J252" s="180">
        <f t="shared" si="45"/>
        <v>0</v>
      </c>
      <c r="K252" s="181"/>
      <c r="L252" s="32"/>
      <c r="M252" s="182" t="s">
        <v>1</v>
      </c>
      <c r="N252" s="183" t="s">
        <v>43</v>
      </c>
      <c r="O252" s="60"/>
      <c r="P252" s="184">
        <f t="shared" si="46"/>
        <v>0</v>
      </c>
      <c r="Q252" s="184">
        <v>2.4999999999999999E-7</v>
      </c>
      <c r="R252" s="184">
        <f t="shared" si="47"/>
        <v>3.1700000000000001E-4</v>
      </c>
      <c r="S252" s="184">
        <v>0</v>
      </c>
      <c r="T252" s="185">
        <f t="shared" si="48"/>
        <v>0</v>
      </c>
      <c r="U252" s="31"/>
      <c r="V252" s="31"/>
      <c r="W252" s="31"/>
      <c r="X252" s="31"/>
      <c r="Y252" s="31"/>
      <c r="Z252" s="31"/>
      <c r="AA252" s="31"/>
      <c r="AB252" s="31"/>
      <c r="AC252" s="31"/>
      <c r="AD252" s="31"/>
      <c r="AE252" s="31"/>
      <c r="AR252" s="186" t="s">
        <v>238</v>
      </c>
      <c r="AT252" s="186" t="s">
        <v>234</v>
      </c>
      <c r="AU252" s="186" t="s">
        <v>88</v>
      </c>
      <c r="AY252" s="14" t="s">
        <v>232</v>
      </c>
      <c r="BE252" s="104">
        <f t="shared" si="49"/>
        <v>0</v>
      </c>
      <c r="BF252" s="104">
        <f t="shared" si="50"/>
        <v>0</v>
      </c>
      <c r="BG252" s="104">
        <f t="shared" si="51"/>
        <v>0</v>
      </c>
      <c r="BH252" s="104">
        <f t="shared" si="52"/>
        <v>0</v>
      </c>
      <c r="BI252" s="104">
        <f t="shared" si="53"/>
        <v>0</v>
      </c>
      <c r="BJ252" s="14" t="s">
        <v>88</v>
      </c>
      <c r="BK252" s="104">
        <f t="shared" si="54"/>
        <v>0</v>
      </c>
      <c r="BL252" s="14" t="s">
        <v>238</v>
      </c>
      <c r="BM252" s="186" t="s">
        <v>2541</v>
      </c>
    </row>
    <row r="253" spans="1:65" s="2" customFormat="1" ht="24.2" customHeight="1">
      <c r="A253" s="31"/>
      <c r="B253" s="142"/>
      <c r="C253" s="174" t="s">
        <v>649</v>
      </c>
      <c r="D253" s="174" t="s">
        <v>234</v>
      </c>
      <c r="E253" s="175" t="s">
        <v>2542</v>
      </c>
      <c r="F253" s="176" t="s">
        <v>2543</v>
      </c>
      <c r="G253" s="177" t="s">
        <v>256</v>
      </c>
      <c r="H253" s="178">
        <v>20</v>
      </c>
      <c r="I253" s="179"/>
      <c r="J253" s="180">
        <f t="shared" si="45"/>
        <v>0</v>
      </c>
      <c r="K253" s="181"/>
      <c r="L253" s="32"/>
      <c r="M253" s="182" t="s">
        <v>1</v>
      </c>
      <c r="N253" s="183" t="s">
        <v>43</v>
      </c>
      <c r="O253" s="60"/>
      <c r="P253" s="184">
        <f t="shared" si="46"/>
        <v>0</v>
      </c>
      <c r="Q253" s="184">
        <v>0</v>
      </c>
      <c r="R253" s="184">
        <f t="shared" si="47"/>
        <v>0</v>
      </c>
      <c r="S253" s="184">
        <v>0.98</v>
      </c>
      <c r="T253" s="185">
        <f t="shared" si="48"/>
        <v>19.600000000000001</v>
      </c>
      <c r="U253" s="31"/>
      <c r="V253" s="31"/>
      <c r="W253" s="31"/>
      <c r="X253" s="31"/>
      <c r="Y253" s="31"/>
      <c r="Z253" s="31"/>
      <c r="AA253" s="31"/>
      <c r="AB253" s="31"/>
      <c r="AC253" s="31"/>
      <c r="AD253" s="31"/>
      <c r="AE253" s="31"/>
      <c r="AR253" s="186" t="s">
        <v>238</v>
      </c>
      <c r="AT253" s="186" t="s">
        <v>234</v>
      </c>
      <c r="AU253" s="186" t="s">
        <v>88</v>
      </c>
      <c r="AY253" s="14" t="s">
        <v>232</v>
      </c>
      <c r="BE253" s="104">
        <f t="shared" si="49"/>
        <v>0</v>
      </c>
      <c r="BF253" s="104">
        <f t="shared" si="50"/>
        <v>0</v>
      </c>
      <c r="BG253" s="104">
        <f t="shared" si="51"/>
        <v>0</v>
      </c>
      <c r="BH253" s="104">
        <f t="shared" si="52"/>
        <v>0</v>
      </c>
      <c r="BI253" s="104">
        <f t="shared" si="53"/>
        <v>0</v>
      </c>
      <c r="BJ253" s="14" t="s">
        <v>88</v>
      </c>
      <c r="BK253" s="104">
        <f t="shared" si="54"/>
        <v>0</v>
      </c>
      <c r="BL253" s="14" t="s">
        <v>238</v>
      </c>
      <c r="BM253" s="186" t="s">
        <v>2544</v>
      </c>
    </row>
    <row r="254" spans="1:65" s="2" customFormat="1" ht="33" customHeight="1">
      <c r="A254" s="31"/>
      <c r="B254" s="142"/>
      <c r="C254" s="174" t="s">
        <v>653</v>
      </c>
      <c r="D254" s="174" t="s">
        <v>234</v>
      </c>
      <c r="E254" s="175" t="s">
        <v>743</v>
      </c>
      <c r="F254" s="176" t="s">
        <v>744</v>
      </c>
      <c r="G254" s="177" t="s">
        <v>360</v>
      </c>
      <c r="H254" s="178">
        <v>575.96299999999997</v>
      </c>
      <c r="I254" s="179"/>
      <c r="J254" s="180">
        <f t="shared" si="45"/>
        <v>0</v>
      </c>
      <c r="K254" s="181"/>
      <c r="L254" s="32"/>
      <c r="M254" s="182" t="s">
        <v>1</v>
      </c>
      <c r="N254" s="183" t="s">
        <v>43</v>
      </c>
      <c r="O254" s="60"/>
      <c r="P254" s="184">
        <f t="shared" si="46"/>
        <v>0</v>
      </c>
      <c r="Q254" s="184">
        <v>0</v>
      </c>
      <c r="R254" s="184">
        <f t="shared" si="47"/>
        <v>0</v>
      </c>
      <c r="S254" s="184">
        <v>0</v>
      </c>
      <c r="T254" s="185">
        <f t="shared" si="48"/>
        <v>0</v>
      </c>
      <c r="U254" s="31"/>
      <c r="V254" s="31"/>
      <c r="W254" s="31"/>
      <c r="X254" s="31"/>
      <c r="Y254" s="31"/>
      <c r="Z254" s="31"/>
      <c r="AA254" s="31"/>
      <c r="AB254" s="31"/>
      <c r="AC254" s="31"/>
      <c r="AD254" s="31"/>
      <c r="AE254" s="31"/>
      <c r="AR254" s="186" t="s">
        <v>238</v>
      </c>
      <c r="AT254" s="186" t="s">
        <v>234</v>
      </c>
      <c r="AU254" s="186" t="s">
        <v>88</v>
      </c>
      <c r="AY254" s="14" t="s">
        <v>232</v>
      </c>
      <c r="BE254" s="104">
        <f t="shared" si="49"/>
        <v>0</v>
      </c>
      <c r="BF254" s="104">
        <f t="shared" si="50"/>
        <v>0</v>
      </c>
      <c r="BG254" s="104">
        <f t="shared" si="51"/>
        <v>0</v>
      </c>
      <c r="BH254" s="104">
        <f t="shared" si="52"/>
        <v>0</v>
      </c>
      <c r="BI254" s="104">
        <f t="shared" si="53"/>
        <v>0</v>
      </c>
      <c r="BJ254" s="14" t="s">
        <v>88</v>
      </c>
      <c r="BK254" s="104">
        <f t="shared" si="54"/>
        <v>0</v>
      </c>
      <c r="BL254" s="14" t="s">
        <v>238</v>
      </c>
      <c r="BM254" s="186" t="s">
        <v>2545</v>
      </c>
    </row>
    <row r="255" spans="1:65" s="2" customFormat="1" ht="24.2" customHeight="1">
      <c r="A255" s="31"/>
      <c r="B255" s="142"/>
      <c r="C255" s="174" t="s">
        <v>657</v>
      </c>
      <c r="D255" s="174" t="s">
        <v>234</v>
      </c>
      <c r="E255" s="175" t="s">
        <v>746</v>
      </c>
      <c r="F255" s="176" t="s">
        <v>747</v>
      </c>
      <c r="G255" s="177" t="s">
        <v>360</v>
      </c>
      <c r="H255" s="178">
        <v>1727.8889999999999</v>
      </c>
      <c r="I255" s="179"/>
      <c r="J255" s="180">
        <f t="shared" si="45"/>
        <v>0</v>
      </c>
      <c r="K255" s="181"/>
      <c r="L255" s="32"/>
      <c r="M255" s="182" t="s">
        <v>1</v>
      </c>
      <c r="N255" s="183" t="s">
        <v>43</v>
      </c>
      <c r="O255" s="60"/>
      <c r="P255" s="184">
        <f t="shared" si="46"/>
        <v>0</v>
      </c>
      <c r="Q255" s="184">
        <v>0</v>
      </c>
      <c r="R255" s="184">
        <f t="shared" si="47"/>
        <v>0</v>
      </c>
      <c r="S255" s="184">
        <v>0</v>
      </c>
      <c r="T255" s="185">
        <f t="shared" si="48"/>
        <v>0</v>
      </c>
      <c r="U255" s="31"/>
      <c r="V255" s="31"/>
      <c r="W255" s="31"/>
      <c r="X255" s="31"/>
      <c r="Y255" s="31"/>
      <c r="Z255" s="31"/>
      <c r="AA255" s="31"/>
      <c r="AB255" s="31"/>
      <c r="AC255" s="31"/>
      <c r="AD255" s="31"/>
      <c r="AE255" s="31"/>
      <c r="AR255" s="186" t="s">
        <v>238</v>
      </c>
      <c r="AT255" s="186" t="s">
        <v>234</v>
      </c>
      <c r="AU255" s="186" t="s">
        <v>88</v>
      </c>
      <c r="AY255" s="14" t="s">
        <v>232</v>
      </c>
      <c r="BE255" s="104">
        <f t="shared" si="49"/>
        <v>0</v>
      </c>
      <c r="BF255" s="104">
        <f t="shared" si="50"/>
        <v>0</v>
      </c>
      <c r="BG255" s="104">
        <f t="shared" si="51"/>
        <v>0</v>
      </c>
      <c r="BH255" s="104">
        <f t="shared" si="52"/>
        <v>0</v>
      </c>
      <c r="BI255" s="104">
        <f t="shared" si="53"/>
        <v>0</v>
      </c>
      <c r="BJ255" s="14" t="s">
        <v>88</v>
      </c>
      <c r="BK255" s="104">
        <f t="shared" si="54"/>
        <v>0</v>
      </c>
      <c r="BL255" s="14" t="s">
        <v>238</v>
      </c>
      <c r="BM255" s="186" t="s">
        <v>2546</v>
      </c>
    </row>
    <row r="256" spans="1:65" s="2" customFormat="1" ht="24.2" customHeight="1">
      <c r="A256" s="31"/>
      <c r="B256" s="142"/>
      <c r="C256" s="174" t="s">
        <v>661</v>
      </c>
      <c r="D256" s="174" t="s">
        <v>234</v>
      </c>
      <c r="E256" s="175" t="s">
        <v>750</v>
      </c>
      <c r="F256" s="176" t="s">
        <v>751</v>
      </c>
      <c r="G256" s="177" t="s">
        <v>360</v>
      </c>
      <c r="H256" s="178">
        <v>575.96299999999997</v>
      </c>
      <c r="I256" s="179"/>
      <c r="J256" s="180">
        <f t="shared" si="45"/>
        <v>0</v>
      </c>
      <c r="K256" s="181"/>
      <c r="L256" s="32"/>
      <c r="M256" s="182" t="s">
        <v>1</v>
      </c>
      <c r="N256" s="183" t="s">
        <v>43</v>
      </c>
      <c r="O256" s="60"/>
      <c r="P256" s="184">
        <f t="shared" si="46"/>
        <v>0</v>
      </c>
      <c r="Q256" s="184">
        <v>0</v>
      </c>
      <c r="R256" s="184">
        <f t="shared" si="47"/>
        <v>0</v>
      </c>
      <c r="S256" s="184">
        <v>0</v>
      </c>
      <c r="T256" s="185">
        <f t="shared" si="48"/>
        <v>0</v>
      </c>
      <c r="U256" s="31"/>
      <c r="V256" s="31"/>
      <c r="W256" s="31"/>
      <c r="X256" s="31"/>
      <c r="Y256" s="31"/>
      <c r="Z256" s="31"/>
      <c r="AA256" s="31"/>
      <c r="AB256" s="31"/>
      <c r="AC256" s="31"/>
      <c r="AD256" s="31"/>
      <c r="AE256" s="31"/>
      <c r="AR256" s="186" t="s">
        <v>238</v>
      </c>
      <c r="AT256" s="186" t="s">
        <v>234</v>
      </c>
      <c r="AU256" s="186" t="s">
        <v>88</v>
      </c>
      <c r="AY256" s="14" t="s">
        <v>232</v>
      </c>
      <c r="BE256" s="104">
        <f t="shared" si="49"/>
        <v>0</v>
      </c>
      <c r="BF256" s="104">
        <f t="shared" si="50"/>
        <v>0</v>
      </c>
      <c r="BG256" s="104">
        <f t="shared" si="51"/>
        <v>0</v>
      </c>
      <c r="BH256" s="104">
        <f t="shared" si="52"/>
        <v>0</v>
      </c>
      <c r="BI256" s="104">
        <f t="shared" si="53"/>
        <v>0</v>
      </c>
      <c r="BJ256" s="14" t="s">
        <v>88</v>
      </c>
      <c r="BK256" s="104">
        <f t="shared" si="54"/>
        <v>0</v>
      </c>
      <c r="BL256" s="14" t="s">
        <v>238</v>
      </c>
      <c r="BM256" s="186" t="s">
        <v>2547</v>
      </c>
    </row>
    <row r="257" spans="1:65" s="2" customFormat="1" ht="24.2" customHeight="1">
      <c r="A257" s="31"/>
      <c r="B257" s="142"/>
      <c r="C257" s="174" t="s">
        <v>665</v>
      </c>
      <c r="D257" s="174" t="s">
        <v>234</v>
      </c>
      <c r="E257" s="175" t="s">
        <v>2548</v>
      </c>
      <c r="F257" s="176" t="s">
        <v>2549</v>
      </c>
      <c r="G257" s="177" t="s">
        <v>360</v>
      </c>
      <c r="H257" s="178">
        <v>40.299999999999997</v>
      </c>
      <c r="I257" s="179"/>
      <c r="J257" s="180">
        <f t="shared" si="45"/>
        <v>0</v>
      </c>
      <c r="K257" s="181"/>
      <c r="L257" s="32"/>
      <c r="M257" s="182" t="s">
        <v>1</v>
      </c>
      <c r="N257" s="183" t="s">
        <v>43</v>
      </c>
      <c r="O257" s="60"/>
      <c r="P257" s="184">
        <f t="shared" si="46"/>
        <v>0</v>
      </c>
      <c r="Q257" s="184">
        <v>0</v>
      </c>
      <c r="R257" s="184">
        <f t="shared" si="47"/>
        <v>0</v>
      </c>
      <c r="S257" s="184">
        <v>0</v>
      </c>
      <c r="T257" s="185">
        <f t="shared" si="48"/>
        <v>0</v>
      </c>
      <c r="U257" s="31"/>
      <c r="V257" s="31"/>
      <c r="W257" s="31"/>
      <c r="X257" s="31"/>
      <c r="Y257" s="31"/>
      <c r="Z257" s="31"/>
      <c r="AA257" s="31"/>
      <c r="AB257" s="31"/>
      <c r="AC257" s="31"/>
      <c r="AD257" s="31"/>
      <c r="AE257" s="31"/>
      <c r="AR257" s="186" t="s">
        <v>238</v>
      </c>
      <c r="AT257" s="186" t="s">
        <v>234</v>
      </c>
      <c r="AU257" s="186" t="s">
        <v>88</v>
      </c>
      <c r="AY257" s="14" t="s">
        <v>232</v>
      </c>
      <c r="BE257" s="104">
        <f t="shared" si="49"/>
        <v>0</v>
      </c>
      <c r="BF257" s="104">
        <f t="shared" si="50"/>
        <v>0</v>
      </c>
      <c r="BG257" s="104">
        <f t="shared" si="51"/>
        <v>0</v>
      </c>
      <c r="BH257" s="104">
        <f t="shared" si="52"/>
        <v>0</v>
      </c>
      <c r="BI257" s="104">
        <f t="shared" si="53"/>
        <v>0</v>
      </c>
      <c r="BJ257" s="14" t="s">
        <v>88</v>
      </c>
      <c r="BK257" s="104">
        <f t="shared" si="54"/>
        <v>0</v>
      </c>
      <c r="BL257" s="14" t="s">
        <v>238</v>
      </c>
      <c r="BM257" s="186" t="s">
        <v>2550</v>
      </c>
    </row>
    <row r="258" spans="1:65" s="2" customFormat="1" ht="16.5" customHeight="1">
      <c r="A258" s="31"/>
      <c r="B258" s="142"/>
      <c r="C258" s="174" t="s">
        <v>669</v>
      </c>
      <c r="D258" s="174" t="s">
        <v>234</v>
      </c>
      <c r="E258" s="175" t="s">
        <v>754</v>
      </c>
      <c r="F258" s="176" t="s">
        <v>755</v>
      </c>
      <c r="G258" s="177" t="s">
        <v>360</v>
      </c>
      <c r="H258" s="178">
        <v>174.35</v>
      </c>
      <c r="I258" s="179"/>
      <c r="J258" s="180">
        <f t="shared" si="45"/>
        <v>0</v>
      </c>
      <c r="K258" s="181"/>
      <c r="L258" s="32"/>
      <c r="M258" s="182" t="s">
        <v>1</v>
      </c>
      <c r="N258" s="183" t="s">
        <v>43</v>
      </c>
      <c r="O258" s="60"/>
      <c r="P258" s="184">
        <f t="shared" si="46"/>
        <v>0</v>
      </c>
      <c r="Q258" s="184">
        <v>0</v>
      </c>
      <c r="R258" s="184">
        <f t="shared" si="47"/>
        <v>0</v>
      </c>
      <c r="S258" s="184">
        <v>0</v>
      </c>
      <c r="T258" s="185">
        <f t="shared" si="48"/>
        <v>0</v>
      </c>
      <c r="U258" s="31"/>
      <c r="V258" s="31"/>
      <c r="W258" s="31"/>
      <c r="X258" s="31"/>
      <c r="Y258" s="31"/>
      <c r="Z258" s="31"/>
      <c r="AA258" s="31"/>
      <c r="AB258" s="31"/>
      <c r="AC258" s="31"/>
      <c r="AD258" s="31"/>
      <c r="AE258" s="31"/>
      <c r="AR258" s="186" t="s">
        <v>238</v>
      </c>
      <c r="AT258" s="186" t="s">
        <v>234</v>
      </c>
      <c r="AU258" s="186" t="s">
        <v>88</v>
      </c>
      <c r="AY258" s="14" t="s">
        <v>232</v>
      </c>
      <c r="BE258" s="104">
        <f t="shared" si="49"/>
        <v>0</v>
      </c>
      <c r="BF258" s="104">
        <f t="shared" si="50"/>
        <v>0</v>
      </c>
      <c r="BG258" s="104">
        <f t="shared" si="51"/>
        <v>0</v>
      </c>
      <c r="BH258" s="104">
        <f t="shared" si="52"/>
        <v>0</v>
      </c>
      <c r="BI258" s="104">
        <f t="shared" si="53"/>
        <v>0</v>
      </c>
      <c r="BJ258" s="14" t="s">
        <v>88</v>
      </c>
      <c r="BK258" s="104">
        <f t="shared" si="54"/>
        <v>0</v>
      </c>
      <c r="BL258" s="14" t="s">
        <v>238</v>
      </c>
      <c r="BM258" s="186" t="s">
        <v>2551</v>
      </c>
    </row>
    <row r="259" spans="1:65" s="12" customFormat="1" ht="22.9" customHeight="1">
      <c r="B259" s="161"/>
      <c r="D259" s="162" t="s">
        <v>76</v>
      </c>
      <c r="E259" s="172" t="s">
        <v>629</v>
      </c>
      <c r="F259" s="172" t="s">
        <v>757</v>
      </c>
      <c r="I259" s="164"/>
      <c r="J259" s="173">
        <f>BK259</f>
        <v>0</v>
      </c>
      <c r="L259" s="161"/>
      <c r="M259" s="166"/>
      <c r="N259" s="167"/>
      <c r="O259" s="167"/>
      <c r="P259" s="168">
        <f>P260</f>
        <v>0</v>
      </c>
      <c r="Q259" s="167"/>
      <c r="R259" s="168">
        <f>R260</f>
        <v>0</v>
      </c>
      <c r="S259" s="167"/>
      <c r="T259" s="169">
        <f>T260</f>
        <v>0</v>
      </c>
      <c r="AR259" s="162" t="s">
        <v>81</v>
      </c>
      <c r="AT259" s="170" t="s">
        <v>76</v>
      </c>
      <c r="AU259" s="170" t="s">
        <v>81</v>
      </c>
      <c r="AY259" s="162" t="s">
        <v>232</v>
      </c>
      <c r="BK259" s="171">
        <f>BK260</f>
        <v>0</v>
      </c>
    </row>
    <row r="260" spans="1:65" s="2" customFormat="1" ht="33" customHeight="1">
      <c r="A260" s="31"/>
      <c r="B260" s="142"/>
      <c r="C260" s="174" t="s">
        <v>673</v>
      </c>
      <c r="D260" s="174" t="s">
        <v>234</v>
      </c>
      <c r="E260" s="175" t="s">
        <v>759</v>
      </c>
      <c r="F260" s="176" t="s">
        <v>760</v>
      </c>
      <c r="G260" s="177" t="s">
        <v>360</v>
      </c>
      <c r="H260" s="178">
        <v>14936.591</v>
      </c>
      <c r="I260" s="179"/>
      <c r="J260" s="180">
        <f>ROUND(I260*H260,2)</f>
        <v>0</v>
      </c>
      <c r="K260" s="181"/>
      <c r="L260" s="32"/>
      <c r="M260" s="182" t="s">
        <v>1</v>
      </c>
      <c r="N260" s="183" t="s">
        <v>43</v>
      </c>
      <c r="O260" s="60"/>
      <c r="P260" s="184">
        <f>O260*H260</f>
        <v>0</v>
      </c>
      <c r="Q260" s="184">
        <v>0</v>
      </c>
      <c r="R260" s="184">
        <f>Q260*H260</f>
        <v>0</v>
      </c>
      <c r="S260" s="184">
        <v>0</v>
      </c>
      <c r="T260" s="185">
        <f>S260*H260</f>
        <v>0</v>
      </c>
      <c r="U260" s="31"/>
      <c r="V260" s="31"/>
      <c r="W260" s="31"/>
      <c r="X260" s="31"/>
      <c r="Y260" s="31"/>
      <c r="Z260" s="31"/>
      <c r="AA260" s="31"/>
      <c r="AB260" s="31"/>
      <c r="AC260" s="31"/>
      <c r="AD260" s="31"/>
      <c r="AE260" s="31"/>
      <c r="AR260" s="186" t="s">
        <v>238</v>
      </c>
      <c r="AT260" s="186" t="s">
        <v>234</v>
      </c>
      <c r="AU260" s="186" t="s">
        <v>88</v>
      </c>
      <c r="AY260" s="14" t="s">
        <v>232</v>
      </c>
      <c r="BE260" s="104">
        <f>IF(N260="základná",J260,0)</f>
        <v>0</v>
      </c>
      <c r="BF260" s="104">
        <f>IF(N260="znížená",J260,0)</f>
        <v>0</v>
      </c>
      <c r="BG260" s="104">
        <f>IF(N260="zákl. prenesená",J260,0)</f>
        <v>0</v>
      </c>
      <c r="BH260" s="104">
        <f>IF(N260="zníž. prenesená",J260,0)</f>
        <v>0</v>
      </c>
      <c r="BI260" s="104">
        <f>IF(N260="nulová",J260,0)</f>
        <v>0</v>
      </c>
      <c r="BJ260" s="14" t="s">
        <v>88</v>
      </c>
      <c r="BK260" s="104">
        <f>ROUND(I260*H260,2)</f>
        <v>0</v>
      </c>
      <c r="BL260" s="14" t="s">
        <v>238</v>
      </c>
      <c r="BM260" s="186" t="s">
        <v>2552</v>
      </c>
    </row>
    <row r="261" spans="1:65" s="12" customFormat="1" ht="25.9" customHeight="1">
      <c r="B261" s="161"/>
      <c r="D261" s="162" t="s">
        <v>76</v>
      </c>
      <c r="E261" s="163" t="s">
        <v>766</v>
      </c>
      <c r="F261" s="163" t="s">
        <v>767</v>
      </c>
      <c r="I261" s="164"/>
      <c r="J261" s="165">
        <f>BK261</f>
        <v>0</v>
      </c>
      <c r="L261" s="161"/>
      <c r="M261" s="166"/>
      <c r="N261" s="167"/>
      <c r="O261" s="167"/>
      <c r="P261" s="168">
        <f>P262</f>
        <v>0</v>
      </c>
      <c r="Q261" s="167"/>
      <c r="R261" s="168">
        <f>R262</f>
        <v>0</v>
      </c>
      <c r="S261" s="167"/>
      <c r="T261" s="169">
        <f>T262</f>
        <v>14.309999999999999</v>
      </c>
      <c r="AR261" s="162" t="s">
        <v>88</v>
      </c>
      <c r="AT261" s="170" t="s">
        <v>76</v>
      </c>
      <c r="AU261" s="170" t="s">
        <v>77</v>
      </c>
      <c r="AY261" s="162" t="s">
        <v>232</v>
      </c>
      <c r="BK261" s="171">
        <f>BK262</f>
        <v>0</v>
      </c>
    </row>
    <row r="262" spans="1:65" s="12" customFormat="1" ht="22.9" customHeight="1">
      <c r="B262" s="161"/>
      <c r="D262" s="162" t="s">
        <v>76</v>
      </c>
      <c r="E262" s="172" t="s">
        <v>1094</v>
      </c>
      <c r="F262" s="172" t="s">
        <v>1095</v>
      </c>
      <c r="I262" s="164"/>
      <c r="J262" s="173">
        <f>BK262</f>
        <v>0</v>
      </c>
      <c r="L262" s="161"/>
      <c r="M262" s="166"/>
      <c r="N262" s="167"/>
      <c r="O262" s="167"/>
      <c r="P262" s="168">
        <f>SUM(P263:P264)</f>
        <v>0</v>
      </c>
      <c r="Q262" s="167"/>
      <c r="R262" s="168">
        <f>SUM(R263:R264)</f>
        <v>0</v>
      </c>
      <c r="S262" s="167"/>
      <c r="T262" s="169">
        <f>SUM(T263:T264)</f>
        <v>14.309999999999999</v>
      </c>
      <c r="AR262" s="162" t="s">
        <v>88</v>
      </c>
      <c r="AT262" s="170" t="s">
        <v>76</v>
      </c>
      <c r="AU262" s="170" t="s">
        <v>81</v>
      </c>
      <c r="AY262" s="162" t="s">
        <v>232</v>
      </c>
      <c r="BK262" s="171">
        <f>SUM(BK263:BK264)</f>
        <v>0</v>
      </c>
    </row>
    <row r="263" spans="1:65" s="2" customFormat="1" ht="24.2" customHeight="1">
      <c r="A263" s="31"/>
      <c r="B263" s="142"/>
      <c r="C263" s="174" t="s">
        <v>677</v>
      </c>
      <c r="D263" s="174" t="s">
        <v>234</v>
      </c>
      <c r="E263" s="175" t="s">
        <v>1535</v>
      </c>
      <c r="F263" s="176" t="s">
        <v>1536</v>
      </c>
      <c r="G263" s="177" t="s">
        <v>256</v>
      </c>
      <c r="H263" s="178">
        <v>1590</v>
      </c>
      <c r="I263" s="179"/>
      <c r="J263" s="180">
        <f>ROUND(I263*H263,2)</f>
        <v>0</v>
      </c>
      <c r="K263" s="181"/>
      <c r="L263" s="32"/>
      <c r="M263" s="182" t="s">
        <v>1</v>
      </c>
      <c r="N263" s="183" t="s">
        <v>43</v>
      </c>
      <c r="O263" s="60"/>
      <c r="P263" s="184">
        <f>O263*H263</f>
        <v>0</v>
      </c>
      <c r="Q263" s="184">
        <v>0</v>
      </c>
      <c r="R263" s="184">
        <f>Q263*H263</f>
        <v>0</v>
      </c>
      <c r="S263" s="184">
        <v>0</v>
      </c>
      <c r="T263" s="185">
        <f>S263*H263</f>
        <v>0</v>
      </c>
      <c r="U263" s="31"/>
      <c r="V263" s="31"/>
      <c r="W263" s="31"/>
      <c r="X263" s="31"/>
      <c r="Y263" s="31"/>
      <c r="Z263" s="31"/>
      <c r="AA263" s="31"/>
      <c r="AB263" s="31"/>
      <c r="AC263" s="31"/>
      <c r="AD263" s="31"/>
      <c r="AE263" s="31"/>
      <c r="AR263" s="186" t="s">
        <v>297</v>
      </c>
      <c r="AT263" s="186" t="s">
        <v>234</v>
      </c>
      <c r="AU263" s="186" t="s">
        <v>88</v>
      </c>
      <c r="AY263" s="14" t="s">
        <v>232</v>
      </c>
      <c r="BE263" s="104">
        <f>IF(N263="základná",J263,0)</f>
        <v>0</v>
      </c>
      <c r="BF263" s="104">
        <f>IF(N263="znížená",J263,0)</f>
        <v>0</v>
      </c>
      <c r="BG263" s="104">
        <f>IF(N263="zákl. prenesená",J263,0)</f>
        <v>0</v>
      </c>
      <c r="BH263" s="104">
        <f>IF(N263="zníž. prenesená",J263,0)</f>
        <v>0</v>
      </c>
      <c r="BI263" s="104">
        <f>IF(N263="nulová",J263,0)</f>
        <v>0</v>
      </c>
      <c r="BJ263" s="14" t="s">
        <v>88</v>
      </c>
      <c r="BK263" s="104">
        <f>ROUND(I263*H263,2)</f>
        <v>0</v>
      </c>
      <c r="BL263" s="14" t="s">
        <v>297</v>
      </c>
      <c r="BM263" s="186" t="s">
        <v>2553</v>
      </c>
    </row>
    <row r="264" spans="1:65" s="2" customFormat="1" ht="24.2" customHeight="1">
      <c r="A264" s="31"/>
      <c r="B264" s="142"/>
      <c r="C264" s="174" t="s">
        <v>681</v>
      </c>
      <c r="D264" s="174" t="s">
        <v>234</v>
      </c>
      <c r="E264" s="175" t="s">
        <v>1538</v>
      </c>
      <c r="F264" s="176" t="s">
        <v>1539</v>
      </c>
      <c r="G264" s="177" t="s">
        <v>256</v>
      </c>
      <c r="H264" s="178">
        <v>1590</v>
      </c>
      <c r="I264" s="179"/>
      <c r="J264" s="180">
        <f>ROUND(I264*H264,2)</f>
        <v>0</v>
      </c>
      <c r="K264" s="181"/>
      <c r="L264" s="32"/>
      <c r="M264" s="182" t="s">
        <v>1</v>
      </c>
      <c r="N264" s="183" t="s">
        <v>43</v>
      </c>
      <c r="O264" s="60"/>
      <c r="P264" s="184">
        <f>O264*H264</f>
        <v>0</v>
      </c>
      <c r="Q264" s="184">
        <v>0</v>
      </c>
      <c r="R264" s="184">
        <f>Q264*H264</f>
        <v>0</v>
      </c>
      <c r="S264" s="184">
        <v>8.9999999999999993E-3</v>
      </c>
      <c r="T264" s="185">
        <f>S264*H264</f>
        <v>14.309999999999999</v>
      </c>
      <c r="U264" s="31"/>
      <c r="V264" s="31"/>
      <c r="W264" s="31"/>
      <c r="X264" s="31"/>
      <c r="Y264" s="31"/>
      <c r="Z264" s="31"/>
      <c r="AA264" s="31"/>
      <c r="AB264" s="31"/>
      <c r="AC264" s="31"/>
      <c r="AD264" s="31"/>
      <c r="AE264" s="31"/>
      <c r="AR264" s="186" t="s">
        <v>297</v>
      </c>
      <c r="AT264" s="186" t="s">
        <v>234</v>
      </c>
      <c r="AU264" s="186" t="s">
        <v>88</v>
      </c>
      <c r="AY264" s="14" t="s">
        <v>232</v>
      </c>
      <c r="BE264" s="104">
        <f>IF(N264="základná",J264,0)</f>
        <v>0</v>
      </c>
      <c r="BF264" s="104">
        <f>IF(N264="znížená",J264,0)</f>
        <v>0</v>
      </c>
      <c r="BG264" s="104">
        <f>IF(N264="zákl. prenesená",J264,0)</f>
        <v>0</v>
      </c>
      <c r="BH264" s="104">
        <f>IF(N264="zníž. prenesená",J264,0)</f>
        <v>0</v>
      </c>
      <c r="BI264" s="104">
        <f>IF(N264="nulová",J264,0)</f>
        <v>0</v>
      </c>
      <c r="BJ264" s="14" t="s">
        <v>88</v>
      </c>
      <c r="BK264" s="104">
        <f>ROUND(I264*H264,2)</f>
        <v>0</v>
      </c>
      <c r="BL264" s="14" t="s">
        <v>297</v>
      </c>
      <c r="BM264" s="186" t="s">
        <v>2554</v>
      </c>
    </row>
    <row r="265" spans="1:65" s="12" customFormat="1" ht="25.9" customHeight="1">
      <c r="B265" s="161"/>
      <c r="D265" s="162" t="s">
        <v>76</v>
      </c>
      <c r="E265" s="163" t="s">
        <v>357</v>
      </c>
      <c r="F265" s="163" t="s">
        <v>782</v>
      </c>
      <c r="I265" s="164"/>
      <c r="J265" s="165">
        <f>BK265</f>
        <v>0</v>
      </c>
      <c r="L265" s="161"/>
      <c r="M265" s="166"/>
      <c r="N265" s="167"/>
      <c r="O265" s="167"/>
      <c r="P265" s="168">
        <f>P266</f>
        <v>0</v>
      </c>
      <c r="Q265" s="167"/>
      <c r="R265" s="168">
        <f>R266</f>
        <v>2.7222313799999998</v>
      </c>
      <c r="S265" s="167"/>
      <c r="T265" s="169">
        <f>T266</f>
        <v>0</v>
      </c>
      <c r="AR265" s="162" t="s">
        <v>93</v>
      </c>
      <c r="AT265" s="170" t="s">
        <v>76</v>
      </c>
      <c r="AU265" s="170" t="s">
        <v>77</v>
      </c>
      <c r="AY265" s="162" t="s">
        <v>232</v>
      </c>
      <c r="BK265" s="171">
        <f>BK266</f>
        <v>0</v>
      </c>
    </row>
    <row r="266" spans="1:65" s="12" customFormat="1" ht="22.9" customHeight="1">
      <c r="B266" s="161"/>
      <c r="D266" s="162" t="s">
        <v>76</v>
      </c>
      <c r="E266" s="172" t="s">
        <v>783</v>
      </c>
      <c r="F266" s="172" t="s">
        <v>784</v>
      </c>
      <c r="I266" s="164"/>
      <c r="J266" s="173">
        <f>BK266</f>
        <v>0</v>
      </c>
      <c r="L266" s="161"/>
      <c r="M266" s="166"/>
      <c r="N266" s="167"/>
      <c r="O266" s="167"/>
      <c r="P266" s="168">
        <f>SUM(P267:P274)</f>
        <v>0</v>
      </c>
      <c r="Q266" s="167"/>
      <c r="R266" s="168">
        <f>SUM(R267:R274)</f>
        <v>2.7222313799999998</v>
      </c>
      <c r="S266" s="167"/>
      <c r="T266" s="169">
        <f>SUM(T267:T274)</f>
        <v>0</v>
      </c>
      <c r="AR266" s="162" t="s">
        <v>93</v>
      </c>
      <c r="AT266" s="170" t="s">
        <v>76</v>
      </c>
      <c r="AU266" s="170" t="s">
        <v>81</v>
      </c>
      <c r="AY266" s="162" t="s">
        <v>232</v>
      </c>
      <c r="BK266" s="171">
        <f>SUM(BK267:BK274)</f>
        <v>0</v>
      </c>
    </row>
    <row r="267" spans="1:65" s="2" customFormat="1" ht="24.2" customHeight="1">
      <c r="A267" s="31"/>
      <c r="B267" s="142"/>
      <c r="C267" s="174" t="s">
        <v>685</v>
      </c>
      <c r="D267" s="174" t="s">
        <v>234</v>
      </c>
      <c r="E267" s="175" t="s">
        <v>874</v>
      </c>
      <c r="F267" s="176" t="s">
        <v>2555</v>
      </c>
      <c r="G267" s="177" t="s">
        <v>256</v>
      </c>
      <c r="H267" s="178">
        <v>12</v>
      </c>
      <c r="I267" s="179"/>
      <c r="J267" s="180">
        <f t="shared" ref="J267:J274" si="55">ROUND(I267*H267,2)</f>
        <v>0</v>
      </c>
      <c r="K267" s="181"/>
      <c r="L267" s="32"/>
      <c r="M267" s="182" t="s">
        <v>1</v>
      </c>
      <c r="N267" s="183" t="s">
        <v>43</v>
      </c>
      <c r="O267" s="60"/>
      <c r="P267" s="184">
        <f t="shared" ref="P267:P274" si="56">O267*H267</f>
        <v>0</v>
      </c>
      <c r="Q267" s="184">
        <v>2.4723120000000001E-2</v>
      </c>
      <c r="R267" s="184">
        <f t="shared" ref="R267:R274" si="57">Q267*H267</f>
        <v>0.29667744000000001</v>
      </c>
      <c r="S267" s="184">
        <v>0</v>
      </c>
      <c r="T267" s="185">
        <f t="shared" ref="T267:T274" si="58">S267*H267</f>
        <v>0</v>
      </c>
      <c r="U267" s="31"/>
      <c r="V267" s="31"/>
      <c r="W267" s="31"/>
      <c r="X267" s="31"/>
      <c r="Y267" s="31"/>
      <c r="Z267" s="31"/>
      <c r="AA267" s="31"/>
      <c r="AB267" s="31"/>
      <c r="AC267" s="31"/>
      <c r="AD267" s="31"/>
      <c r="AE267" s="31"/>
      <c r="AR267" s="186" t="s">
        <v>463</v>
      </c>
      <c r="AT267" s="186" t="s">
        <v>234</v>
      </c>
      <c r="AU267" s="186" t="s">
        <v>88</v>
      </c>
      <c r="AY267" s="14" t="s">
        <v>232</v>
      </c>
      <c r="BE267" s="104">
        <f t="shared" ref="BE267:BE274" si="59">IF(N267="základná",J267,0)</f>
        <v>0</v>
      </c>
      <c r="BF267" s="104">
        <f t="shared" ref="BF267:BF274" si="60">IF(N267="znížená",J267,0)</f>
        <v>0</v>
      </c>
      <c r="BG267" s="104">
        <f t="shared" ref="BG267:BG274" si="61">IF(N267="zákl. prenesená",J267,0)</f>
        <v>0</v>
      </c>
      <c r="BH267" s="104">
        <f t="shared" ref="BH267:BH274" si="62">IF(N267="zníž. prenesená",J267,0)</f>
        <v>0</v>
      </c>
      <c r="BI267" s="104">
        <f t="shared" ref="BI267:BI274" si="63">IF(N267="nulová",J267,0)</f>
        <v>0</v>
      </c>
      <c r="BJ267" s="14" t="s">
        <v>88</v>
      </c>
      <c r="BK267" s="104">
        <f t="shared" ref="BK267:BK274" si="64">ROUND(I267*H267,2)</f>
        <v>0</v>
      </c>
      <c r="BL267" s="14" t="s">
        <v>463</v>
      </c>
      <c r="BM267" s="186" t="s">
        <v>2556</v>
      </c>
    </row>
    <row r="268" spans="1:65" s="2" customFormat="1" ht="24.2" customHeight="1">
      <c r="A268" s="31"/>
      <c r="B268" s="142"/>
      <c r="C268" s="174" t="s">
        <v>689</v>
      </c>
      <c r="D268" s="174" t="s">
        <v>234</v>
      </c>
      <c r="E268" s="175" t="s">
        <v>1541</v>
      </c>
      <c r="F268" s="176" t="s">
        <v>1542</v>
      </c>
      <c r="G268" s="177" t="s">
        <v>256</v>
      </c>
      <c r="H268" s="178">
        <v>87</v>
      </c>
      <c r="I268" s="179"/>
      <c r="J268" s="180">
        <f t="shared" si="55"/>
        <v>0</v>
      </c>
      <c r="K268" s="181"/>
      <c r="L268" s="32"/>
      <c r="M268" s="182" t="s">
        <v>1</v>
      </c>
      <c r="N268" s="183" t="s">
        <v>43</v>
      </c>
      <c r="O268" s="60"/>
      <c r="P268" s="184">
        <f t="shared" si="56"/>
        <v>0</v>
      </c>
      <c r="Q268" s="184">
        <v>2.6500619999999999E-2</v>
      </c>
      <c r="R268" s="184">
        <f t="shared" si="57"/>
        <v>2.3055539399999998</v>
      </c>
      <c r="S268" s="184">
        <v>0</v>
      </c>
      <c r="T268" s="185">
        <f t="shared" si="58"/>
        <v>0</v>
      </c>
      <c r="U268" s="31"/>
      <c r="V268" s="31"/>
      <c r="W268" s="31"/>
      <c r="X268" s="31"/>
      <c r="Y268" s="31"/>
      <c r="Z268" s="31"/>
      <c r="AA268" s="31"/>
      <c r="AB268" s="31"/>
      <c r="AC268" s="31"/>
      <c r="AD268" s="31"/>
      <c r="AE268" s="31"/>
      <c r="AR268" s="186" t="s">
        <v>463</v>
      </c>
      <c r="AT268" s="186" t="s">
        <v>234</v>
      </c>
      <c r="AU268" s="186" t="s">
        <v>88</v>
      </c>
      <c r="AY268" s="14" t="s">
        <v>232</v>
      </c>
      <c r="BE268" s="104">
        <f t="shared" si="59"/>
        <v>0</v>
      </c>
      <c r="BF268" s="104">
        <f t="shared" si="60"/>
        <v>0</v>
      </c>
      <c r="BG268" s="104">
        <f t="shared" si="61"/>
        <v>0</v>
      </c>
      <c r="BH268" s="104">
        <f t="shared" si="62"/>
        <v>0</v>
      </c>
      <c r="BI268" s="104">
        <f t="shared" si="63"/>
        <v>0</v>
      </c>
      <c r="BJ268" s="14" t="s">
        <v>88</v>
      </c>
      <c r="BK268" s="104">
        <f t="shared" si="64"/>
        <v>0</v>
      </c>
      <c r="BL268" s="14" t="s">
        <v>463</v>
      </c>
      <c r="BM268" s="186" t="s">
        <v>2557</v>
      </c>
    </row>
    <row r="269" spans="1:65" s="2" customFormat="1" ht="24.2" customHeight="1">
      <c r="A269" s="31"/>
      <c r="B269" s="142"/>
      <c r="C269" s="174" t="s">
        <v>693</v>
      </c>
      <c r="D269" s="174" t="s">
        <v>234</v>
      </c>
      <c r="E269" s="175" t="s">
        <v>2558</v>
      </c>
      <c r="F269" s="176" t="s">
        <v>2559</v>
      </c>
      <c r="G269" s="177" t="s">
        <v>394</v>
      </c>
      <c r="H269" s="178">
        <v>2</v>
      </c>
      <c r="I269" s="179"/>
      <c r="J269" s="180">
        <f t="shared" si="55"/>
        <v>0</v>
      </c>
      <c r="K269" s="181"/>
      <c r="L269" s="32"/>
      <c r="M269" s="182" t="s">
        <v>1</v>
      </c>
      <c r="N269" s="183" t="s">
        <v>43</v>
      </c>
      <c r="O269" s="60"/>
      <c r="P269" s="184">
        <f t="shared" si="56"/>
        <v>0</v>
      </c>
      <c r="Q269" s="184">
        <v>0</v>
      </c>
      <c r="R269" s="184">
        <f t="shared" si="57"/>
        <v>0</v>
      </c>
      <c r="S269" s="184">
        <v>0</v>
      </c>
      <c r="T269" s="185">
        <f t="shared" si="58"/>
        <v>0</v>
      </c>
      <c r="U269" s="31"/>
      <c r="V269" s="31"/>
      <c r="W269" s="31"/>
      <c r="X269" s="31"/>
      <c r="Y269" s="31"/>
      <c r="Z269" s="31"/>
      <c r="AA269" s="31"/>
      <c r="AB269" s="31"/>
      <c r="AC269" s="31"/>
      <c r="AD269" s="31"/>
      <c r="AE269" s="31"/>
      <c r="AR269" s="186" t="s">
        <v>463</v>
      </c>
      <c r="AT269" s="186" t="s">
        <v>234</v>
      </c>
      <c r="AU269" s="186" t="s">
        <v>88</v>
      </c>
      <c r="AY269" s="14" t="s">
        <v>232</v>
      </c>
      <c r="BE269" s="104">
        <f t="shared" si="59"/>
        <v>0</v>
      </c>
      <c r="BF269" s="104">
        <f t="shared" si="60"/>
        <v>0</v>
      </c>
      <c r="BG269" s="104">
        <f t="shared" si="61"/>
        <v>0</v>
      </c>
      <c r="BH269" s="104">
        <f t="shared" si="62"/>
        <v>0</v>
      </c>
      <c r="BI269" s="104">
        <f t="shared" si="63"/>
        <v>0</v>
      </c>
      <c r="BJ269" s="14" t="s">
        <v>88</v>
      </c>
      <c r="BK269" s="104">
        <f t="shared" si="64"/>
        <v>0</v>
      </c>
      <c r="BL269" s="14" t="s">
        <v>463</v>
      </c>
      <c r="BM269" s="186" t="s">
        <v>2560</v>
      </c>
    </row>
    <row r="270" spans="1:65" s="2" customFormat="1" ht="24.2" customHeight="1">
      <c r="A270" s="31"/>
      <c r="B270" s="142"/>
      <c r="C270" s="174" t="s">
        <v>697</v>
      </c>
      <c r="D270" s="174" t="s">
        <v>234</v>
      </c>
      <c r="E270" s="175" t="s">
        <v>2561</v>
      </c>
      <c r="F270" s="176" t="s">
        <v>1545</v>
      </c>
      <c r="G270" s="177" t="s">
        <v>394</v>
      </c>
      <c r="H270" s="178">
        <v>18</v>
      </c>
      <c r="I270" s="179"/>
      <c r="J270" s="180">
        <f t="shared" si="55"/>
        <v>0</v>
      </c>
      <c r="K270" s="181"/>
      <c r="L270" s="32"/>
      <c r="M270" s="182" t="s">
        <v>1</v>
      </c>
      <c r="N270" s="183" t="s">
        <v>43</v>
      </c>
      <c r="O270" s="60"/>
      <c r="P270" s="184">
        <f t="shared" si="56"/>
        <v>0</v>
      </c>
      <c r="Q270" s="184">
        <v>0</v>
      </c>
      <c r="R270" s="184">
        <f t="shared" si="57"/>
        <v>0</v>
      </c>
      <c r="S270" s="184">
        <v>0</v>
      </c>
      <c r="T270" s="185">
        <f t="shared" si="58"/>
        <v>0</v>
      </c>
      <c r="U270" s="31"/>
      <c r="V270" s="31"/>
      <c r="W270" s="31"/>
      <c r="X270" s="31"/>
      <c r="Y270" s="31"/>
      <c r="Z270" s="31"/>
      <c r="AA270" s="31"/>
      <c r="AB270" s="31"/>
      <c r="AC270" s="31"/>
      <c r="AD270" s="31"/>
      <c r="AE270" s="31"/>
      <c r="AR270" s="186" t="s">
        <v>463</v>
      </c>
      <c r="AT270" s="186" t="s">
        <v>234</v>
      </c>
      <c r="AU270" s="186" t="s">
        <v>88</v>
      </c>
      <c r="AY270" s="14" t="s">
        <v>232</v>
      </c>
      <c r="BE270" s="104">
        <f t="shared" si="59"/>
        <v>0</v>
      </c>
      <c r="BF270" s="104">
        <f t="shared" si="60"/>
        <v>0</v>
      </c>
      <c r="BG270" s="104">
        <f t="shared" si="61"/>
        <v>0</v>
      </c>
      <c r="BH270" s="104">
        <f t="shared" si="62"/>
        <v>0</v>
      </c>
      <c r="BI270" s="104">
        <f t="shared" si="63"/>
        <v>0</v>
      </c>
      <c r="BJ270" s="14" t="s">
        <v>88</v>
      </c>
      <c r="BK270" s="104">
        <f t="shared" si="64"/>
        <v>0</v>
      </c>
      <c r="BL270" s="14" t="s">
        <v>463</v>
      </c>
      <c r="BM270" s="186" t="s">
        <v>2562</v>
      </c>
    </row>
    <row r="271" spans="1:65" s="2" customFormat="1" ht="16.5" customHeight="1">
      <c r="A271" s="31"/>
      <c r="B271" s="142"/>
      <c r="C271" s="187" t="s">
        <v>701</v>
      </c>
      <c r="D271" s="187" t="s">
        <v>357</v>
      </c>
      <c r="E271" s="188" t="s">
        <v>2563</v>
      </c>
      <c r="F271" s="189" t="s">
        <v>2564</v>
      </c>
      <c r="G271" s="190" t="s">
        <v>394</v>
      </c>
      <c r="H271" s="191">
        <v>2</v>
      </c>
      <c r="I271" s="192"/>
      <c r="J271" s="193">
        <f t="shared" si="55"/>
        <v>0</v>
      </c>
      <c r="K271" s="194"/>
      <c r="L271" s="195"/>
      <c r="M271" s="196" t="s">
        <v>1</v>
      </c>
      <c r="N271" s="197" t="s">
        <v>43</v>
      </c>
      <c r="O271" s="60"/>
      <c r="P271" s="184">
        <f t="shared" si="56"/>
        <v>0</v>
      </c>
      <c r="Q271" s="184">
        <v>6.0000000000000001E-3</v>
      </c>
      <c r="R271" s="184">
        <f t="shared" si="57"/>
        <v>1.2E-2</v>
      </c>
      <c r="S271" s="184">
        <v>0</v>
      </c>
      <c r="T271" s="185">
        <f t="shared" si="58"/>
        <v>0</v>
      </c>
      <c r="U271" s="31"/>
      <c r="V271" s="31"/>
      <c r="W271" s="31"/>
      <c r="X271" s="31"/>
      <c r="Y271" s="31"/>
      <c r="Z271" s="31"/>
      <c r="AA271" s="31"/>
      <c r="AB271" s="31"/>
      <c r="AC271" s="31"/>
      <c r="AD271" s="31"/>
      <c r="AE271" s="31"/>
      <c r="AR271" s="186" t="s">
        <v>1292</v>
      </c>
      <c r="AT271" s="186" t="s">
        <v>357</v>
      </c>
      <c r="AU271" s="186" t="s">
        <v>88</v>
      </c>
      <c r="AY271" s="14" t="s">
        <v>232</v>
      </c>
      <c r="BE271" s="104">
        <f t="shared" si="59"/>
        <v>0</v>
      </c>
      <c r="BF271" s="104">
        <f t="shared" si="60"/>
        <v>0</v>
      </c>
      <c r="BG271" s="104">
        <f t="shared" si="61"/>
        <v>0</v>
      </c>
      <c r="BH271" s="104">
        <f t="shared" si="62"/>
        <v>0</v>
      </c>
      <c r="BI271" s="104">
        <f t="shared" si="63"/>
        <v>0</v>
      </c>
      <c r="BJ271" s="14" t="s">
        <v>88</v>
      </c>
      <c r="BK271" s="104">
        <f t="shared" si="64"/>
        <v>0</v>
      </c>
      <c r="BL271" s="14" t="s">
        <v>463</v>
      </c>
      <c r="BM271" s="186" t="s">
        <v>2565</v>
      </c>
    </row>
    <row r="272" spans="1:65" s="2" customFormat="1" ht="16.5" customHeight="1">
      <c r="A272" s="31"/>
      <c r="B272" s="142"/>
      <c r="C272" s="187" t="s">
        <v>705</v>
      </c>
      <c r="D272" s="187" t="s">
        <v>357</v>
      </c>
      <c r="E272" s="188" t="s">
        <v>2566</v>
      </c>
      <c r="F272" s="189" t="s">
        <v>1548</v>
      </c>
      <c r="G272" s="190" t="s">
        <v>394</v>
      </c>
      <c r="H272" s="191">
        <v>18</v>
      </c>
      <c r="I272" s="192"/>
      <c r="J272" s="193">
        <f t="shared" si="55"/>
        <v>0</v>
      </c>
      <c r="K272" s="194"/>
      <c r="L272" s="195"/>
      <c r="M272" s="196" t="s">
        <v>1</v>
      </c>
      <c r="N272" s="197" t="s">
        <v>43</v>
      </c>
      <c r="O272" s="60"/>
      <c r="P272" s="184">
        <f t="shared" si="56"/>
        <v>0</v>
      </c>
      <c r="Q272" s="184">
        <v>6.0000000000000001E-3</v>
      </c>
      <c r="R272" s="184">
        <f t="shared" si="57"/>
        <v>0.108</v>
      </c>
      <c r="S272" s="184">
        <v>0</v>
      </c>
      <c r="T272" s="185">
        <f t="shared" si="58"/>
        <v>0</v>
      </c>
      <c r="U272" s="31"/>
      <c r="V272" s="31"/>
      <c r="W272" s="31"/>
      <c r="X272" s="31"/>
      <c r="Y272" s="31"/>
      <c r="Z272" s="31"/>
      <c r="AA272" s="31"/>
      <c r="AB272" s="31"/>
      <c r="AC272" s="31"/>
      <c r="AD272" s="31"/>
      <c r="AE272" s="31"/>
      <c r="AR272" s="186" t="s">
        <v>1292</v>
      </c>
      <c r="AT272" s="186" t="s">
        <v>357</v>
      </c>
      <c r="AU272" s="186" t="s">
        <v>88</v>
      </c>
      <c r="AY272" s="14" t="s">
        <v>232</v>
      </c>
      <c r="BE272" s="104">
        <f t="shared" si="59"/>
        <v>0</v>
      </c>
      <c r="BF272" s="104">
        <f t="shared" si="60"/>
        <v>0</v>
      </c>
      <c r="BG272" s="104">
        <f t="shared" si="61"/>
        <v>0</v>
      </c>
      <c r="BH272" s="104">
        <f t="shared" si="62"/>
        <v>0</v>
      </c>
      <c r="BI272" s="104">
        <f t="shared" si="63"/>
        <v>0</v>
      </c>
      <c r="BJ272" s="14" t="s">
        <v>88</v>
      </c>
      <c r="BK272" s="104">
        <f t="shared" si="64"/>
        <v>0</v>
      </c>
      <c r="BL272" s="14" t="s">
        <v>463</v>
      </c>
      <c r="BM272" s="186" t="s">
        <v>2567</v>
      </c>
    </row>
    <row r="273" spans="1:65" s="2" customFormat="1" ht="24.2" customHeight="1">
      <c r="A273" s="31"/>
      <c r="B273" s="142"/>
      <c r="C273" s="174" t="s">
        <v>709</v>
      </c>
      <c r="D273" s="174" t="s">
        <v>234</v>
      </c>
      <c r="E273" s="175" t="s">
        <v>1550</v>
      </c>
      <c r="F273" s="176" t="s">
        <v>1551</v>
      </c>
      <c r="G273" s="177" t="s">
        <v>394</v>
      </c>
      <c r="H273" s="178">
        <v>47</v>
      </c>
      <c r="I273" s="179"/>
      <c r="J273" s="180">
        <f t="shared" si="55"/>
        <v>0</v>
      </c>
      <c r="K273" s="181"/>
      <c r="L273" s="32"/>
      <c r="M273" s="182" t="s">
        <v>1</v>
      </c>
      <c r="N273" s="183" t="s">
        <v>43</v>
      </c>
      <c r="O273" s="60"/>
      <c r="P273" s="184">
        <f t="shared" si="56"/>
        <v>0</v>
      </c>
      <c r="Q273" s="184">
        <v>0</v>
      </c>
      <c r="R273" s="184">
        <f t="shared" si="57"/>
        <v>0</v>
      </c>
      <c r="S273" s="184">
        <v>0</v>
      </c>
      <c r="T273" s="185">
        <f t="shared" si="58"/>
        <v>0</v>
      </c>
      <c r="U273" s="31"/>
      <c r="V273" s="31"/>
      <c r="W273" s="31"/>
      <c r="X273" s="31"/>
      <c r="Y273" s="31"/>
      <c r="Z273" s="31"/>
      <c r="AA273" s="31"/>
      <c r="AB273" s="31"/>
      <c r="AC273" s="31"/>
      <c r="AD273" s="31"/>
      <c r="AE273" s="31"/>
      <c r="AR273" s="186" t="s">
        <v>463</v>
      </c>
      <c r="AT273" s="186" t="s">
        <v>234</v>
      </c>
      <c r="AU273" s="186" t="s">
        <v>88</v>
      </c>
      <c r="AY273" s="14" t="s">
        <v>232</v>
      </c>
      <c r="BE273" s="104">
        <f t="shared" si="59"/>
        <v>0</v>
      </c>
      <c r="BF273" s="104">
        <f t="shared" si="60"/>
        <v>0</v>
      </c>
      <c r="BG273" s="104">
        <f t="shared" si="61"/>
        <v>0</v>
      </c>
      <c r="BH273" s="104">
        <f t="shared" si="62"/>
        <v>0</v>
      </c>
      <c r="BI273" s="104">
        <f t="shared" si="63"/>
        <v>0</v>
      </c>
      <c r="BJ273" s="14" t="s">
        <v>88</v>
      </c>
      <c r="BK273" s="104">
        <f t="shared" si="64"/>
        <v>0</v>
      </c>
      <c r="BL273" s="14" t="s">
        <v>463</v>
      </c>
      <c r="BM273" s="186" t="s">
        <v>2568</v>
      </c>
    </row>
    <row r="274" spans="1:65" s="2" customFormat="1" ht="24.2" customHeight="1">
      <c r="A274" s="31"/>
      <c r="B274" s="142"/>
      <c r="C274" s="187" t="s">
        <v>713</v>
      </c>
      <c r="D274" s="187" t="s">
        <v>357</v>
      </c>
      <c r="E274" s="188" t="s">
        <v>1553</v>
      </c>
      <c r="F274" s="189" t="s">
        <v>2569</v>
      </c>
      <c r="G274" s="190" t="s">
        <v>394</v>
      </c>
      <c r="H274" s="191">
        <v>47</v>
      </c>
      <c r="I274" s="192"/>
      <c r="J274" s="193">
        <f t="shared" si="55"/>
        <v>0</v>
      </c>
      <c r="K274" s="194"/>
      <c r="L274" s="195"/>
      <c r="M274" s="203" t="s">
        <v>1</v>
      </c>
      <c r="N274" s="204" t="s">
        <v>43</v>
      </c>
      <c r="O274" s="200"/>
      <c r="P274" s="201">
        <f t="shared" si="56"/>
        <v>0</v>
      </c>
      <c r="Q274" s="201">
        <v>0</v>
      </c>
      <c r="R274" s="201">
        <f t="shared" si="57"/>
        <v>0</v>
      </c>
      <c r="S274" s="201">
        <v>0</v>
      </c>
      <c r="T274" s="202">
        <f t="shared" si="58"/>
        <v>0</v>
      </c>
      <c r="U274" s="31"/>
      <c r="V274" s="31"/>
      <c r="W274" s="31"/>
      <c r="X274" s="31"/>
      <c r="Y274" s="31"/>
      <c r="Z274" s="31"/>
      <c r="AA274" s="31"/>
      <c r="AB274" s="31"/>
      <c r="AC274" s="31"/>
      <c r="AD274" s="31"/>
      <c r="AE274" s="31"/>
      <c r="AR274" s="186" t="s">
        <v>1292</v>
      </c>
      <c r="AT274" s="186" t="s">
        <v>357</v>
      </c>
      <c r="AU274" s="186" t="s">
        <v>88</v>
      </c>
      <c r="AY274" s="14" t="s">
        <v>232</v>
      </c>
      <c r="BE274" s="104">
        <f t="shared" si="59"/>
        <v>0</v>
      </c>
      <c r="BF274" s="104">
        <f t="shared" si="60"/>
        <v>0</v>
      </c>
      <c r="BG274" s="104">
        <f t="shared" si="61"/>
        <v>0</v>
      </c>
      <c r="BH274" s="104">
        <f t="shared" si="62"/>
        <v>0</v>
      </c>
      <c r="BI274" s="104">
        <f t="shared" si="63"/>
        <v>0</v>
      </c>
      <c r="BJ274" s="14" t="s">
        <v>88</v>
      </c>
      <c r="BK274" s="104">
        <f t="shared" si="64"/>
        <v>0</v>
      </c>
      <c r="BL274" s="14" t="s">
        <v>463</v>
      </c>
      <c r="BM274" s="186" t="s">
        <v>2570</v>
      </c>
    </row>
    <row r="275" spans="1:65" s="2" customFormat="1" ht="6.95" customHeight="1">
      <c r="A275" s="31"/>
      <c r="B275" s="49"/>
      <c r="C275" s="50"/>
      <c r="D275" s="50"/>
      <c r="E275" s="50"/>
      <c r="F275" s="50"/>
      <c r="G275" s="50"/>
      <c r="H275" s="50"/>
      <c r="I275" s="50"/>
      <c r="J275" s="50"/>
      <c r="K275" s="50"/>
      <c r="L275" s="32"/>
      <c r="M275" s="31"/>
      <c r="O275" s="31"/>
      <c r="P275" s="31"/>
      <c r="Q275" s="31"/>
      <c r="R275" s="31"/>
      <c r="S275" s="31"/>
      <c r="T275" s="31"/>
      <c r="U275" s="31"/>
      <c r="V275" s="31"/>
      <c r="W275" s="31"/>
      <c r="X275" s="31"/>
      <c r="Y275" s="31"/>
      <c r="Z275" s="31"/>
      <c r="AA275" s="31"/>
      <c r="AB275" s="31"/>
      <c r="AC275" s="31"/>
      <c r="AD275" s="31"/>
      <c r="AE275" s="31"/>
    </row>
  </sheetData>
  <autoFilter ref="C141:K274"/>
  <mergeCells count="17">
    <mergeCell ref="E134:H134"/>
    <mergeCell ref="L2:V2"/>
    <mergeCell ref="D116:F116"/>
    <mergeCell ref="D117:F117"/>
    <mergeCell ref="D118:F118"/>
    <mergeCell ref="E130:H130"/>
    <mergeCell ref="E132:H132"/>
    <mergeCell ref="E85:H85"/>
    <mergeCell ref="E87:H87"/>
    <mergeCell ref="E89:H89"/>
    <mergeCell ref="D114:F114"/>
    <mergeCell ref="D115:F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2:BM21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136</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s="1" customFormat="1" ht="12" customHeight="1">
      <c r="B8" s="17"/>
      <c r="D8" s="24" t="s">
        <v>184</v>
      </c>
      <c r="L8" s="17"/>
    </row>
    <row r="9" spans="1:46" s="2" customFormat="1" ht="16.5" customHeight="1">
      <c r="A9" s="31"/>
      <c r="B9" s="32"/>
      <c r="C9" s="31"/>
      <c r="D9" s="31"/>
      <c r="E9" s="258" t="s">
        <v>2354</v>
      </c>
      <c r="F9" s="261"/>
      <c r="G9" s="261"/>
      <c r="H9" s="261"/>
      <c r="I9" s="31"/>
      <c r="J9" s="31"/>
      <c r="K9" s="31"/>
      <c r="L9" s="44"/>
      <c r="S9" s="31"/>
      <c r="T9" s="31"/>
      <c r="U9" s="31"/>
      <c r="V9" s="31"/>
      <c r="W9" s="31"/>
      <c r="X9" s="31"/>
      <c r="Y9" s="31"/>
      <c r="Z9" s="31"/>
      <c r="AA9" s="31"/>
      <c r="AB9" s="31"/>
      <c r="AC9" s="31"/>
      <c r="AD9" s="31"/>
      <c r="AE9" s="31"/>
    </row>
    <row r="10" spans="1:46" s="2" customFormat="1" ht="12" customHeight="1">
      <c r="A10" s="31"/>
      <c r="B10" s="32"/>
      <c r="C10" s="31"/>
      <c r="D10" s="24" t="s">
        <v>186</v>
      </c>
      <c r="E10" s="31"/>
      <c r="F10" s="31"/>
      <c r="G10" s="31"/>
      <c r="H10" s="31"/>
      <c r="I10" s="31"/>
      <c r="J10" s="31"/>
      <c r="K10" s="31"/>
      <c r="L10" s="44"/>
      <c r="S10" s="31"/>
      <c r="T10" s="31"/>
      <c r="U10" s="31"/>
      <c r="V10" s="31"/>
      <c r="W10" s="31"/>
      <c r="X10" s="31"/>
      <c r="Y10" s="31"/>
      <c r="Z10" s="31"/>
      <c r="AA10" s="31"/>
      <c r="AB10" s="31"/>
      <c r="AC10" s="31"/>
      <c r="AD10" s="31"/>
      <c r="AE10" s="31"/>
    </row>
    <row r="11" spans="1:46" s="2" customFormat="1" ht="16.5" customHeight="1">
      <c r="A11" s="31"/>
      <c r="B11" s="32"/>
      <c r="C11" s="31"/>
      <c r="D11" s="31"/>
      <c r="E11" s="239" t="s">
        <v>2571</v>
      </c>
      <c r="F11" s="261"/>
      <c r="G11" s="261"/>
      <c r="H11" s="261"/>
      <c r="I11" s="31"/>
      <c r="J11" s="31"/>
      <c r="K11" s="31"/>
      <c r="L11" s="44"/>
      <c r="S11" s="31"/>
      <c r="T11" s="31"/>
      <c r="U11" s="31"/>
      <c r="V11" s="31"/>
      <c r="W11" s="31"/>
      <c r="X11" s="31"/>
      <c r="Y11" s="31"/>
      <c r="Z11" s="31"/>
      <c r="AA11" s="31"/>
      <c r="AB11" s="31"/>
      <c r="AC11" s="31"/>
      <c r="AD11" s="31"/>
      <c r="AE11" s="31"/>
    </row>
    <row r="12" spans="1:46" s="2" customFormat="1" ht="11.25">
      <c r="A12" s="31"/>
      <c r="B12" s="32"/>
      <c r="C12" s="31"/>
      <c r="D12" s="31"/>
      <c r="E12" s="31"/>
      <c r="F12" s="31"/>
      <c r="G12" s="31"/>
      <c r="H12" s="31"/>
      <c r="I12" s="31"/>
      <c r="J12" s="31"/>
      <c r="K12" s="31"/>
      <c r="L12" s="44"/>
      <c r="S12" s="31"/>
      <c r="T12" s="31"/>
      <c r="U12" s="31"/>
      <c r="V12" s="31"/>
      <c r="W12" s="31"/>
      <c r="X12" s="31"/>
      <c r="Y12" s="31"/>
      <c r="Z12" s="31"/>
      <c r="AA12" s="31"/>
      <c r="AB12" s="31"/>
      <c r="AC12" s="31"/>
      <c r="AD12" s="31"/>
      <c r="AE12" s="31"/>
    </row>
    <row r="13" spans="1:46" s="2" customFormat="1" ht="12" customHeight="1">
      <c r="A13" s="31"/>
      <c r="B13" s="32"/>
      <c r="C13" s="31"/>
      <c r="D13" s="24" t="s">
        <v>17</v>
      </c>
      <c r="E13" s="31"/>
      <c r="F13" s="22" t="s">
        <v>1</v>
      </c>
      <c r="G13" s="31"/>
      <c r="H13" s="31"/>
      <c r="I13" s="24" t="s">
        <v>18</v>
      </c>
      <c r="J13" s="22" t="s">
        <v>1</v>
      </c>
      <c r="K13" s="31"/>
      <c r="L13" s="44"/>
      <c r="S13" s="31"/>
      <c r="T13" s="31"/>
      <c r="U13" s="31"/>
      <c r="V13" s="31"/>
      <c r="W13" s="31"/>
      <c r="X13" s="31"/>
      <c r="Y13" s="31"/>
      <c r="Z13" s="31"/>
      <c r="AA13" s="31"/>
      <c r="AB13" s="31"/>
      <c r="AC13" s="31"/>
      <c r="AD13" s="31"/>
      <c r="AE13" s="31"/>
    </row>
    <row r="14" spans="1:46" s="2" customFormat="1" ht="12" customHeight="1">
      <c r="A14" s="31"/>
      <c r="B14" s="32"/>
      <c r="C14" s="31"/>
      <c r="D14" s="24" t="s">
        <v>19</v>
      </c>
      <c r="E14" s="31"/>
      <c r="F14" s="22" t="s">
        <v>20</v>
      </c>
      <c r="G14" s="31"/>
      <c r="H14" s="31"/>
      <c r="I14" s="24" t="s">
        <v>21</v>
      </c>
      <c r="J14" s="57" t="str">
        <f>'Rekapitulácia stavby'!AN8</f>
        <v>7. 4. 2025</v>
      </c>
      <c r="K14" s="31"/>
      <c r="L14" s="44"/>
      <c r="S14" s="31"/>
      <c r="T14" s="31"/>
      <c r="U14" s="31"/>
      <c r="V14" s="31"/>
      <c r="W14" s="31"/>
      <c r="X14" s="31"/>
      <c r="Y14" s="31"/>
      <c r="Z14" s="31"/>
      <c r="AA14" s="31"/>
      <c r="AB14" s="31"/>
      <c r="AC14" s="31"/>
      <c r="AD14" s="31"/>
      <c r="AE14" s="31"/>
    </row>
    <row r="15" spans="1:46" s="2" customFormat="1" ht="10.9" customHeight="1">
      <c r="A15" s="31"/>
      <c r="B15" s="32"/>
      <c r="C15" s="31"/>
      <c r="D15" s="31"/>
      <c r="E15" s="31"/>
      <c r="F15" s="31"/>
      <c r="G15" s="31"/>
      <c r="H15" s="31"/>
      <c r="I15" s="31"/>
      <c r="J15" s="31"/>
      <c r="K15" s="31"/>
      <c r="L15" s="44"/>
      <c r="S15" s="31"/>
      <c r="T15" s="31"/>
      <c r="U15" s="31"/>
      <c r="V15" s="31"/>
      <c r="W15" s="31"/>
      <c r="X15" s="31"/>
      <c r="Y15" s="31"/>
      <c r="Z15" s="31"/>
      <c r="AA15" s="31"/>
      <c r="AB15" s="31"/>
      <c r="AC15" s="31"/>
      <c r="AD15" s="31"/>
      <c r="AE15" s="31"/>
    </row>
    <row r="16" spans="1:46" s="2" customFormat="1" ht="12" customHeight="1">
      <c r="A16" s="31"/>
      <c r="B16" s="32"/>
      <c r="C16" s="31"/>
      <c r="D16" s="24" t="s">
        <v>23</v>
      </c>
      <c r="E16" s="31"/>
      <c r="F16" s="31"/>
      <c r="G16" s="31"/>
      <c r="H16" s="31"/>
      <c r="I16" s="24" t="s">
        <v>24</v>
      </c>
      <c r="J16" s="22" t="s">
        <v>1</v>
      </c>
      <c r="K16" s="31"/>
      <c r="L16" s="44"/>
      <c r="S16" s="31"/>
      <c r="T16" s="31"/>
      <c r="U16" s="31"/>
      <c r="V16" s="31"/>
      <c r="W16" s="31"/>
      <c r="X16" s="31"/>
      <c r="Y16" s="31"/>
      <c r="Z16" s="31"/>
      <c r="AA16" s="31"/>
      <c r="AB16" s="31"/>
      <c r="AC16" s="31"/>
      <c r="AD16" s="31"/>
      <c r="AE16" s="31"/>
    </row>
    <row r="17" spans="1:31" s="2" customFormat="1" ht="18" customHeight="1">
      <c r="A17" s="31"/>
      <c r="B17" s="32"/>
      <c r="C17" s="31"/>
      <c r="D17" s="31"/>
      <c r="E17" s="22" t="s">
        <v>25</v>
      </c>
      <c r="F17" s="31"/>
      <c r="G17" s="31"/>
      <c r="H17" s="31"/>
      <c r="I17" s="24" t="s">
        <v>26</v>
      </c>
      <c r="J17" s="22" t="s">
        <v>1</v>
      </c>
      <c r="K17" s="31"/>
      <c r="L17" s="44"/>
      <c r="S17" s="31"/>
      <c r="T17" s="31"/>
      <c r="U17" s="31"/>
      <c r="V17" s="31"/>
      <c r="W17" s="31"/>
      <c r="X17" s="31"/>
      <c r="Y17" s="31"/>
      <c r="Z17" s="31"/>
      <c r="AA17" s="31"/>
      <c r="AB17" s="31"/>
      <c r="AC17" s="31"/>
      <c r="AD17" s="31"/>
      <c r="AE17" s="31"/>
    </row>
    <row r="18" spans="1:31" s="2" customFormat="1" ht="6.95" customHeight="1">
      <c r="A18" s="31"/>
      <c r="B18" s="32"/>
      <c r="C18" s="31"/>
      <c r="D18" s="31"/>
      <c r="E18" s="31"/>
      <c r="F18" s="31"/>
      <c r="G18" s="31"/>
      <c r="H18" s="31"/>
      <c r="I18" s="31"/>
      <c r="J18" s="31"/>
      <c r="K18" s="31"/>
      <c r="L18" s="44"/>
      <c r="S18" s="31"/>
      <c r="T18" s="31"/>
      <c r="U18" s="31"/>
      <c r="V18" s="31"/>
      <c r="W18" s="31"/>
      <c r="X18" s="31"/>
      <c r="Y18" s="31"/>
      <c r="Z18" s="31"/>
      <c r="AA18" s="31"/>
      <c r="AB18" s="31"/>
      <c r="AC18" s="31"/>
      <c r="AD18" s="31"/>
      <c r="AE18" s="31"/>
    </row>
    <row r="19" spans="1:31" s="2" customFormat="1" ht="12" customHeight="1">
      <c r="A19" s="31"/>
      <c r="B19" s="32"/>
      <c r="C19" s="31"/>
      <c r="D19" s="24" t="s">
        <v>27</v>
      </c>
      <c r="E19" s="31"/>
      <c r="F19" s="31"/>
      <c r="G19" s="31"/>
      <c r="H19" s="31"/>
      <c r="I19" s="24" t="s">
        <v>24</v>
      </c>
      <c r="J19" s="25" t="str">
        <f>'Rekapitulácia stavby'!AN13</f>
        <v>Vyplň údaj</v>
      </c>
      <c r="K19" s="31"/>
      <c r="L19" s="44"/>
      <c r="S19" s="31"/>
      <c r="T19" s="31"/>
      <c r="U19" s="31"/>
      <c r="V19" s="31"/>
      <c r="W19" s="31"/>
      <c r="X19" s="31"/>
      <c r="Y19" s="31"/>
      <c r="Z19" s="31"/>
      <c r="AA19" s="31"/>
      <c r="AB19" s="31"/>
      <c r="AC19" s="31"/>
      <c r="AD19" s="31"/>
      <c r="AE19" s="31"/>
    </row>
    <row r="20" spans="1:31" s="2" customFormat="1" ht="18" customHeight="1">
      <c r="A20" s="31"/>
      <c r="B20" s="32"/>
      <c r="C20" s="31"/>
      <c r="D20" s="31"/>
      <c r="E20" s="262" t="str">
        <f>'Rekapitulácia stavby'!E14</f>
        <v>Vyplň údaj</v>
      </c>
      <c r="F20" s="209"/>
      <c r="G20" s="209"/>
      <c r="H20" s="209"/>
      <c r="I20" s="24" t="s">
        <v>26</v>
      </c>
      <c r="J20" s="25" t="str">
        <f>'Rekapitulácia stavby'!AN14</f>
        <v>Vyplň údaj</v>
      </c>
      <c r="K20" s="31"/>
      <c r="L20" s="44"/>
      <c r="S20" s="31"/>
      <c r="T20" s="31"/>
      <c r="U20" s="31"/>
      <c r="V20" s="31"/>
      <c r="W20" s="31"/>
      <c r="X20" s="31"/>
      <c r="Y20" s="31"/>
      <c r="Z20" s="31"/>
      <c r="AA20" s="31"/>
      <c r="AB20" s="31"/>
      <c r="AC20" s="31"/>
      <c r="AD20" s="31"/>
      <c r="AE20" s="31"/>
    </row>
    <row r="21" spans="1:31" s="2" customFormat="1" ht="6.95" customHeight="1">
      <c r="A21" s="31"/>
      <c r="B21" s="32"/>
      <c r="C21" s="31"/>
      <c r="D21" s="31"/>
      <c r="E21" s="31"/>
      <c r="F21" s="31"/>
      <c r="G21" s="31"/>
      <c r="H21" s="31"/>
      <c r="I21" s="31"/>
      <c r="J21" s="31"/>
      <c r="K21" s="31"/>
      <c r="L21" s="44"/>
      <c r="S21" s="31"/>
      <c r="T21" s="31"/>
      <c r="U21" s="31"/>
      <c r="V21" s="31"/>
      <c r="W21" s="31"/>
      <c r="X21" s="31"/>
      <c r="Y21" s="31"/>
      <c r="Z21" s="31"/>
      <c r="AA21" s="31"/>
      <c r="AB21" s="31"/>
      <c r="AC21" s="31"/>
      <c r="AD21" s="31"/>
      <c r="AE21" s="31"/>
    </row>
    <row r="22" spans="1:31" s="2" customFormat="1" ht="12" customHeight="1">
      <c r="A22" s="31"/>
      <c r="B22" s="32"/>
      <c r="C22" s="31"/>
      <c r="D22" s="24" t="s">
        <v>29</v>
      </c>
      <c r="E22" s="31"/>
      <c r="F22" s="31"/>
      <c r="G22" s="31"/>
      <c r="H22" s="31"/>
      <c r="I22" s="24" t="s">
        <v>24</v>
      </c>
      <c r="J22" s="22" t="s">
        <v>1</v>
      </c>
      <c r="K22" s="31"/>
      <c r="L22" s="44"/>
      <c r="S22" s="31"/>
      <c r="T22" s="31"/>
      <c r="U22" s="31"/>
      <c r="V22" s="31"/>
      <c r="W22" s="31"/>
      <c r="X22" s="31"/>
      <c r="Y22" s="31"/>
      <c r="Z22" s="31"/>
      <c r="AA22" s="31"/>
      <c r="AB22" s="31"/>
      <c r="AC22" s="31"/>
      <c r="AD22" s="31"/>
      <c r="AE22" s="31"/>
    </row>
    <row r="23" spans="1:31" s="2" customFormat="1" ht="18" customHeight="1">
      <c r="A23" s="31"/>
      <c r="B23" s="32"/>
      <c r="C23" s="31"/>
      <c r="D23" s="31"/>
      <c r="E23" s="22" t="s">
        <v>30</v>
      </c>
      <c r="F23" s="31"/>
      <c r="G23" s="31"/>
      <c r="H23" s="31"/>
      <c r="I23" s="24" t="s">
        <v>26</v>
      </c>
      <c r="J23" s="22" t="s">
        <v>1</v>
      </c>
      <c r="K23" s="31"/>
      <c r="L23" s="44"/>
      <c r="S23" s="31"/>
      <c r="T23" s="31"/>
      <c r="U23" s="31"/>
      <c r="V23" s="31"/>
      <c r="W23" s="31"/>
      <c r="X23" s="31"/>
      <c r="Y23" s="31"/>
      <c r="Z23" s="31"/>
      <c r="AA23" s="31"/>
      <c r="AB23" s="31"/>
      <c r="AC23" s="31"/>
      <c r="AD23" s="31"/>
      <c r="AE23" s="31"/>
    </row>
    <row r="24" spans="1:31" s="2" customFormat="1" ht="6.95" customHeight="1">
      <c r="A24" s="31"/>
      <c r="B24" s="32"/>
      <c r="C24" s="31"/>
      <c r="D24" s="31"/>
      <c r="E24" s="31"/>
      <c r="F24" s="31"/>
      <c r="G24" s="31"/>
      <c r="H24" s="31"/>
      <c r="I24" s="31"/>
      <c r="J24" s="31"/>
      <c r="K24" s="31"/>
      <c r="L24" s="44"/>
      <c r="S24" s="31"/>
      <c r="T24" s="31"/>
      <c r="U24" s="31"/>
      <c r="V24" s="31"/>
      <c r="W24" s="31"/>
      <c r="X24" s="31"/>
      <c r="Y24" s="31"/>
      <c r="Z24" s="31"/>
      <c r="AA24" s="31"/>
      <c r="AB24" s="31"/>
      <c r="AC24" s="31"/>
      <c r="AD24" s="31"/>
      <c r="AE24" s="31"/>
    </row>
    <row r="25" spans="1:31" s="2" customFormat="1" ht="12" customHeight="1">
      <c r="A25" s="31"/>
      <c r="B25" s="32"/>
      <c r="C25" s="31"/>
      <c r="D25" s="24" t="s">
        <v>32</v>
      </c>
      <c r="E25" s="31"/>
      <c r="F25" s="31"/>
      <c r="G25" s="31"/>
      <c r="H25" s="31"/>
      <c r="I25" s="24" t="s">
        <v>24</v>
      </c>
      <c r="J25" s="22" t="str">
        <f>IF('Rekapitulácia stavby'!AN19="","",'Rekapitulácia stavby'!AN19)</f>
        <v/>
      </c>
      <c r="K25" s="31"/>
      <c r="L25" s="44"/>
      <c r="S25" s="31"/>
      <c r="T25" s="31"/>
      <c r="U25" s="31"/>
      <c r="V25" s="31"/>
      <c r="W25" s="31"/>
      <c r="X25" s="31"/>
      <c r="Y25" s="31"/>
      <c r="Z25" s="31"/>
      <c r="AA25" s="31"/>
      <c r="AB25" s="31"/>
      <c r="AC25" s="31"/>
      <c r="AD25" s="31"/>
      <c r="AE25" s="31"/>
    </row>
    <row r="26" spans="1:31" s="2" customFormat="1" ht="18" customHeight="1">
      <c r="A26" s="31"/>
      <c r="B26" s="32"/>
      <c r="C26" s="31"/>
      <c r="D26" s="31"/>
      <c r="E26" s="22" t="str">
        <f>IF('Rekapitulácia stavby'!E20="","",'Rekapitulácia stavby'!E20)</f>
        <v xml:space="preserve"> </v>
      </c>
      <c r="F26" s="31"/>
      <c r="G26" s="31"/>
      <c r="H26" s="31"/>
      <c r="I26" s="24" t="s">
        <v>26</v>
      </c>
      <c r="J26" s="22" t="str">
        <f>IF('Rekapitulácia stavby'!AN20="","",'Rekapitulácia stavby'!AN20)</f>
        <v/>
      </c>
      <c r="K26" s="31"/>
      <c r="L26" s="44"/>
      <c r="S26" s="31"/>
      <c r="T26" s="31"/>
      <c r="U26" s="31"/>
      <c r="V26" s="31"/>
      <c r="W26" s="31"/>
      <c r="X26" s="31"/>
      <c r="Y26" s="31"/>
      <c r="Z26" s="31"/>
      <c r="AA26" s="31"/>
      <c r="AB26" s="31"/>
      <c r="AC26" s="31"/>
      <c r="AD26" s="31"/>
      <c r="AE26" s="31"/>
    </row>
    <row r="27" spans="1:31" s="2" customFormat="1" ht="6.95" customHeight="1">
      <c r="A27" s="31"/>
      <c r="B27" s="32"/>
      <c r="C27" s="31"/>
      <c r="D27" s="31"/>
      <c r="E27" s="31"/>
      <c r="F27" s="31"/>
      <c r="G27" s="31"/>
      <c r="H27" s="31"/>
      <c r="I27" s="31"/>
      <c r="J27" s="31"/>
      <c r="K27" s="31"/>
      <c r="L27" s="44"/>
      <c r="S27" s="31"/>
      <c r="T27" s="31"/>
      <c r="U27" s="31"/>
      <c r="V27" s="31"/>
      <c r="W27" s="31"/>
      <c r="X27" s="31"/>
      <c r="Y27" s="31"/>
      <c r="Z27" s="31"/>
      <c r="AA27" s="31"/>
      <c r="AB27" s="31"/>
      <c r="AC27" s="31"/>
      <c r="AD27" s="31"/>
      <c r="AE27" s="31"/>
    </row>
    <row r="28" spans="1:31" s="2" customFormat="1" ht="12" customHeight="1">
      <c r="A28" s="31"/>
      <c r="B28" s="32"/>
      <c r="C28" s="31"/>
      <c r="D28" s="24" t="s">
        <v>34</v>
      </c>
      <c r="E28" s="31"/>
      <c r="F28" s="31"/>
      <c r="G28" s="31"/>
      <c r="H28" s="31"/>
      <c r="I28" s="31"/>
      <c r="J28" s="31"/>
      <c r="K28" s="31"/>
      <c r="L28" s="44"/>
      <c r="S28" s="31"/>
      <c r="T28" s="31"/>
      <c r="U28" s="31"/>
      <c r="V28" s="31"/>
      <c r="W28" s="31"/>
      <c r="X28" s="31"/>
      <c r="Y28" s="31"/>
      <c r="Z28" s="31"/>
      <c r="AA28" s="31"/>
      <c r="AB28" s="31"/>
      <c r="AC28" s="31"/>
      <c r="AD28" s="31"/>
      <c r="AE28" s="31"/>
    </row>
    <row r="29" spans="1:31" s="8" customFormat="1" ht="16.5" customHeight="1">
      <c r="A29" s="113"/>
      <c r="B29" s="114"/>
      <c r="C29" s="113"/>
      <c r="D29" s="113"/>
      <c r="E29" s="214" t="s">
        <v>1</v>
      </c>
      <c r="F29" s="214"/>
      <c r="G29" s="214"/>
      <c r="H29" s="214"/>
      <c r="I29" s="113"/>
      <c r="J29" s="113"/>
      <c r="K29" s="113"/>
      <c r="L29" s="115"/>
      <c r="S29" s="113"/>
      <c r="T29" s="113"/>
      <c r="U29" s="113"/>
      <c r="V29" s="113"/>
      <c r="W29" s="113"/>
      <c r="X29" s="113"/>
      <c r="Y29" s="113"/>
      <c r="Z29" s="113"/>
      <c r="AA29" s="113"/>
      <c r="AB29" s="113"/>
      <c r="AC29" s="113"/>
      <c r="AD29" s="113"/>
      <c r="AE29" s="113"/>
    </row>
    <row r="30" spans="1:31" s="2" customFormat="1" ht="6.95" customHeight="1">
      <c r="A30" s="31"/>
      <c r="B30" s="32"/>
      <c r="C30" s="31"/>
      <c r="D30" s="31"/>
      <c r="E30" s="31"/>
      <c r="F30" s="31"/>
      <c r="G30" s="31"/>
      <c r="H30" s="31"/>
      <c r="I30" s="31"/>
      <c r="J30" s="31"/>
      <c r="K30" s="31"/>
      <c r="L30" s="44"/>
      <c r="S30" s="31"/>
      <c r="T30" s="31"/>
      <c r="U30" s="31"/>
      <c r="V30" s="31"/>
      <c r="W30" s="31"/>
      <c r="X30" s="31"/>
      <c r="Y30" s="31"/>
      <c r="Z30" s="31"/>
      <c r="AA30" s="31"/>
      <c r="AB30" s="31"/>
      <c r="AC30" s="31"/>
      <c r="AD30" s="31"/>
      <c r="AE30" s="31"/>
    </row>
    <row r="31" spans="1:31" s="2" customFormat="1" ht="6.95" customHeight="1">
      <c r="A31" s="31"/>
      <c r="B31" s="32"/>
      <c r="C31" s="31"/>
      <c r="D31" s="68"/>
      <c r="E31" s="68"/>
      <c r="F31" s="68"/>
      <c r="G31" s="68"/>
      <c r="H31" s="68"/>
      <c r="I31" s="68"/>
      <c r="J31" s="68"/>
      <c r="K31" s="68"/>
      <c r="L31" s="44"/>
      <c r="S31" s="31"/>
      <c r="T31" s="31"/>
      <c r="U31" s="31"/>
      <c r="V31" s="31"/>
      <c r="W31" s="31"/>
      <c r="X31" s="31"/>
      <c r="Y31" s="31"/>
      <c r="Z31" s="31"/>
      <c r="AA31" s="31"/>
      <c r="AB31" s="31"/>
      <c r="AC31" s="31"/>
      <c r="AD31" s="31"/>
      <c r="AE31" s="31"/>
    </row>
    <row r="32" spans="1:31" s="2" customFormat="1" ht="14.45" customHeight="1">
      <c r="A32" s="31"/>
      <c r="B32" s="32"/>
      <c r="C32" s="31"/>
      <c r="D32" s="22" t="s">
        <v>190</v>
      </c>
      <c r="E32" s="31"/>
      <c r="F32" s="31"/>
      <c r="G32" s="31"/>
      <c r="H32" s="31"/>
      <c r="I32" s="31"/>
      <c r="J32" s="30">
        <f>J98</f>
        <v>0</v>
      </c>
      <c r="K32" s="31"/>
      <c r="L32" s="44"/>
      <c r="S32" s="31"/>
      <c r="T32" s="31"/>
      <c r="U32" s="31"/>
      <c r="V32" s="31"/>
      <c r="W32" s="31"/>
      <c r="X32" s="31"/>
      <c r="Y32" s="31"/>
      <c r="Z32" s="31"/>
      <c r="AA32" s="31"/>
      <c r="AB32" s="31"/>
      <c r="AC32" s="31"/>
      <c r="AD32" s="31"/>
      <c r="AE32" s="31"/>
    </row>
    <row r="33" spans="1:31" s="2" customFormat="1" ht="14.45" customHeight="1">
      <c r="A33" s="31"/>
      <c r="B33" s="32"/>
      <c r="C33" s="31"/>
      <c r="D33" s="29" t="s">
        <v>177</v>
      </c>
      <c r="E33" s="31"/>
      <c r="F33" s="31"/>
      <c r="G33" s="31"/>
      <c r="H33" s="31"/>
      <c r="I33" s="31"/>
      <c r="J33" s="30">
        <f>J108</f>
        <v>0</v>
      </c>
      <c r="K33" s="31"/>
      <c r="L33" s="44"/>
      <c r="S33" s="31"/>
      <c r="T33" s="31"/>
      <c r="U33" s="31"/>
      <c r="V33" s="31"/>
      <c r="W33" s="31"/>
      <c r="X33" s="31"/>
      <c r="Y33" s="31"/>
      <c r="Z33" s="31"/>
      <c r="AA33" s="31"/>
      <c r="AB33" s="31"/>
      <c r="AC33" s="31"/>
      <c r="AD33" s="31"/>
      <c r="AE33" s="31"/>
    </row>
    <row r="34" spans="1:31" s="2" customFormat="1" ht="25.35" customHeight="1">
      <c r="A34" s="31"/>
      <c r="B34" s="32"/>
      <c r="C34" s="31"/>
      <c r="D34" s="116" t="s">
        <v>37</v>
      </c>
      <c r="E34" s="31"/>
      <c r="F34" s="31"/>
      <c r="G34" s="31"/>
      <c r="H34" s="31"/>
      <c r="I34" s="31"/>
      <c r="J34" s="73">
        <f>ROUND(J32 + J33, 2)</f>
        <v>0</v>
      </c>
      <c r="K34" s="31"/>
      <c r="L34" s="44"/>
      <c r="S34" s="31"/>
      <c r="T34" s="31"/>
      <c r="U34" s="31"/>
      <c r="V34" s="31"/>
      <c r="W34" s="31"/>
      <c r="X34" s="31"/>
      <c r="Y34" s="31"/>
      <c r="Z34" s="31"/>
      <c r="AA34" s="31"/>
      <c r="AB34" s="31"/>
      <c r="AC34" s="31"/>
      <c r="AD34" s="31"/>
      <c r="AE34" s="31"/>
    </row>
    <row r="35" spans="1:31" s="2" customFormat="1" ht="6.95" customHeight="1">
      <c r="A35" s="31"/>
      <c r="B35" s="32"/>
      <c r="C35" s="31"/>
      <c r="D35" s="68"/>
      <c r="E35" s="68"/>
      <c r="F35" s="68"/>
      <c r="G35" s="68"/>
      <c r="H35" s="68"/>
      <c r="I35" s="68"/>
      <c r="J35" s="68"/>
      <c r="K35" s="68"/>
      <c r="L35" s="44"/>
      <c r="S35" s="31"/>
      <c r="T35" s="31"/>
      <c r="U35" s="31"/>
      <c r="V35" s="31"/>
      <c r="W35" s="31"/>
      <c r="X35" s="31"/>
      <c r="Y35" s="31"/>
      <c r="Z35" s="31"/>
      <c r="AA35" s="31"/>
      <c r="AB35" s="31"/>
      <c r="AC35" s="31"/>
      <c r="AD35" s="31"/>
      <c r="AE35" s="31"/>
    </row>
    <row r="36" spans="1:31" s="2" customFormat="1" ht="14.45" customHeight="1">
      <c r="A36" s="31"/>
      <c r="B36" s="32"/>
      <c r="C36" s="31"/>
      <c r="D36" s="31"/>
      <c r="E36" s="31"/>
      <c r="F36" s="35" t="s">
        <v>39</v>
      </c>
      <c r="G36" s="31"/>
      <c r="H36" s="31"/>
      <c r="I36" s="35" t="s">
        <v>38</v>
      </c>
      <c r="J36" s="35" t="s">
        <v>40</v>
      </c>
      <c r="K36" s="31"/>
      <c r="L36" s="44"/>
      <c r="S36" s="31"/>
      <c r="T36" s="31"/>
      <c r="U36" s="31"/>
      <c r="V36" s="31"/>
      <c r="W36" s="31"/>
      <c r="X36" s="31"/>
      <c r="Y36" s="31"/>
      <c r="Z36" s="31"/>
      <c r="AA36" s="31"/>
      <c r="AB36" s="31"/>
      <c r="AC36" s="31"/>
      <c r="AD36" s="31"/>
      <c r="AE36" s="31"/>
    </row>
    <row r="37" spans="1:31" s="2" customFormat="1" ht="14.45" customHeight="1">
      <c r="A37" s="31"/>
      <c r="B37" s="32"/>
      <c r="C37" s="31"/>
      <c r="D37" s="112" t="s">
        <v>41</v>
      </c>
      <c r="E37" s="37" t="s">
        <v>42</v>
      </c>
      <c r="F37" s="117">
        <f>ROUND((SUM(BE108:BE115) + SUM(BE137:BE210)),  2)</f>
        <v>0</v>
      </c>
      <c r="G37" s="118"/>
      <c r="H37" s="118"/>
      <c r="I37" s="119">
        <v>0.23</v>
      </c>
      <c r="J37" s="117">
        <f>ROUND(((SUM(BE108:BE115) + SUM(BE137:BE210))*I37),  2)</f>
        <v>0</v>
      </c>
      <c r="K37" s="31"/>
      <c r="L37" s="44"/>
      <c r="S37" s="31"/>
      <c r="T37" s="31"/>
      <c r="U37" s="31"/>
      <c r="V37" s="31"/>
      <c r="W37" s="31"/>
      <c r="X37" s="31"/>
      <c r="Y37" s="31"/>
      <c r="Z37" s="31"/>
      <c r="AA37" s="31"/>
      <c r="AB37" s="31"/>
      <c r="AC37" s="31"/>
      <c r="AD37" s="31"/>
      <c r="AE37" s="31"/>
    </row>
    <row r="38" spans="1:31" s="2" customFormat="1" ht="14.45" customHeight="1">
      <c r="A38" s="31"/>
      <c r="B38" s="32"/>
      <c r="C38" s="31"/>
      <c r="D38" s="31"/>
      <c r="E38" s="37" t="s">
        <v>43</v>
      </c>
      <c r="F38" s="117">
        <f>ROUND((SUM(BF108:BF115) + SUM(BF137:BF210)),  2)</f>
        <v>0</v>
      </c>
      <c r="G38" s="118"/>
      <c r="H38" s="118"/>
      <c r="I38" s="119">
        <v>0.23</v>
      </c>
      <c r="J38" s="117">
        <f>ROUND(((SUM(BF108:BF115) + SUM(BF137:BF210))*I38),  2)</f>
        <v>0</v>
      </c>
      <c r="K38" s="31"/>
      <c r="L38" s="44"/>
      <c r="S38" s="31"/>
      <c r="T38" s="31"/>
      <c r="U38" s="31"/>
      <c r="V38" s="31"/>
      <c r="W38" s="31"/>
      <c r="X38" s="31"/>
      <c r="Y38" s="31"/>
      <c r="Z38" s="31"/>
      <c r="AA38" s="31"/>
      <c r="AB38" s="31"/>
      <c r="AC38" s="31"/>
      <c r="AD38" s="31"/>
      <c r="AE38" s="31"/>
    </row>
    <row r="39" spans="1:31" s="2" customFormat="1" ht="14.45" hidden="1" customHeight="1">
      <c r="A39" s="31"/>
      <c r="B39" s="32"/>
      <c r="C39" s="31"/>
      <c r="D39" s="31"/>
      <c r="E39" s="24" t="s">
        <v>44</v>
      </c>
      <c r="F39" s="120">
        <f>ROUND((SUM(BG108:BG115) + SUM(BG137:BG210)),  2)</f>
        <v>0</v>
      </c>
      <c r="G39" s="31"/>
      <c r="H39" s="31"/>
      <c r="I39" s="121">
        <v>0.23</v>
      </c>
      <c r="J39" s="120">
        <f>0</f>
        <v>0</v>
      </c>
      <c r="K39" s="31"/>
      <c r="L39" s="44"/>
      <c r="S39" s="31"/>
      <c r="T39" s="31"/>
      <c r="U39" s="31"/>
      <c r="V39" s="31"/>
      <c r="W39" s="31"/>
      <c r="X39" s="31"/>
      <c r="Y39" s="31"/>
      <c r="Z39" s="31"/>
      <c r="AA39" s="31"/>
      <c r="AB39" s="31"/>
      <c r="AC39" s="31"/>
      <c r="AD39" s="31"/>
      <c r="AE39" s="31"/>
    </row>
    <row r="40" spans="1:31" s="2" customFormat="1" ht="14.45" hidden="1" customHeight="1">
      <c r="A40" s="31"/>
      <c r="B40" s="32"/>
      <c r="C40" s="31"/>
      <c r="D40" s="31"/>
      <c r="E40" s="24" t="s">
        <v>45</v>
      </c>
      <c r="F40" s="120">
        <f>ROUND((SUM(BH108:BH115) + SUM(BH137:BH210)),  2)</f>
        <v>0</v>
      </c>
      <c r="G40" s="31"/>
      <c r="H40" s="31"/>
      <c r="I40" s="121">
        <v>0.23</v>
      </c>
      <c r="J40" s="120">
        <f>0</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37" t="s">
        <v>46</v>
      </c>
      <c r="F41" s="117">
        <f>ROUND((SUM(BI108:BI115) + SUM(BI137:BI210)),  2)</f>
        <v>0</v>
      </c>
      <c r="G41" s="118"/>
      <c r="H41" s="118"/>
      <c r="I41" s="119">
        <v>0</v>
      </c>
      <c r="J41" s="117">
        <f>0</f>
        <v>0</v>
      </c>
      <c r="K41" s="31"/>
      <c r="L41" s="44"/>
      <c r="S41" s="31"/>
      <c r="T41" s="31"/>
      <c r="U41" s="31"/>
      <c r="V41" s="31"/>
      <c r="W41" s="31"/>
      <c r="X41" s="31"/>
      <c r="Y41" s="31"/>
      <c r="Z41" s="31"/>
      <c r="AA41" s="31"/>
      <c r="AB41" s="31"/>
      <c r="AC41" s="31"/>
      <c r="AD41" s="31"/>
      <c r="AE41" s="31"/>
    </row>
    <row r="42" spans="1:31" s="2" customFormat="1" ht="6.95" customHeight="1">
      <c r="A42" s="31"/>
      <c r="B42" s="32"/>
      <c r="C42" s="31"/>
      <c r="D42" s="31"/>
      <c r="E42" s="31"/>
      <c r="F42" s="31"/>
      <c r="G42" s="31"/>
      <c r="H42" s="31"/>
      <c r="I42" s="31"/>
      <c r="J42" s="31"/>
      <c r="K42" s="31"/>
      <c r="L42" s="44"/>
      <c r="S42" s="31"/>
      <c r="T42" s="31"/>
      <c r="U42" s="31"/>
      <c r="V42" s="31"/>
      <c r="W42" s="31"/>
      <c r="X42" s="31"/>
      <c r="Y42" s="31"/>
      <c r="Z42" s="31"/>
      <c r="AA42" s="31"/>
      <c r="AB42" s="31"/>
      <c r="AC42" s="31"/>
      <c r="AD42" s="31"/>
      <c r="AE42" s="31"/>
    </row>
    <row r="43" spans="1:31" s="2" customFormat="1" ht="25.35" customHeight="1">
      <c r="A43" s="31"/>
      <c r="B43" s="32"/>
      <c r="C43" s="109"/>
      <c r="D43" s="122" t="s">
        <v>47</v>
      </c>
      <c r="E43" s="62"/>
      <c r="F43" s="62"/>
      <c r="G43" s="123" t="s">
        <v>48</v>
      </c>
      <c r="H43" s="124" t="s">
        <v>49</v>
      </c>
      <c r="I43" s="62"/>
      <c r="J43" s="125">
        <f>SUM(J34:J41)</f>
        <v>0</v>
      </c>
      <c r="K43" s="126"/>
      <c r="L43" s="44"/>
      <c r="S43" s="31"/>
      <c r="T43" s="31"/>
      <c r="U43" s="31"/>
      <c r="V43" s="31"/>
      <c r="W43" s="31"/>
      <c r="X43" s="31"/>
      <c r="Y43" s="31"/>
      <c r="Z43" s="31"/>
      <c r="AA43" s="31"/>
      <c r="AB43" s="31"/>
      <c r="AC43" s="31"/>
      <c r="AD43" s="31"/>
      <c r="AE43" s="31"/>
    </row>
    <row r="44" spans="1:31" s="2" customFormat="1" ht="14.4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2" customFormat="1" ht="16.5" customHeight="1">
      <c r="A87" s="31"/>
      <c r="B87" s="32"/>
      <c r="C87" s="31"/>
      <c r="D87" s="31"/>
      <c r="E87" s="258" t="s">
        <v>2354</v>
      </c>
      <c r="F87" s="261"/>
      <c r="G87" s="261"/>
      <c r="H87" s="261"/>
      <c r="I87" s="31"/>
      <c r="J87" s="31"/>
      <c r="K87" s="31"/>
      <c r="L87" s="44"/>
      <c r="S87" s="31"/>
      <c r="T87" s="31"/>
      <c r="U87" s="31"/>
      <c r="V87" s="31"/>
      <c r="W87" s="31"/>
      <c r="X87" s="31"/>
      <c r="Y87" s="31"/>
      <c r="Z87" s="31"/>
      <c r="AA87" s="31"/>
      <c r="AB87" s="31"/>
      <c r="AC87" s="31"/>
      <c r="AD87" s="31"/>
      <c r="AE87" s="31"/>
    </row>
    <row r="88" spans="1:31" s="2" customFormat="1" ht="12" customHeight="1">
      <c r="A88" s="31"/>
      <c r="B88" s="32"/>
      <c r="C88" s="24" t="s">
        <v>186</v>
      </c>
      <c r="D88" s="31"/>
      <c r="E88" s="31"/>
      <c r="F88" s="31"/>
      <c r="G88" s="31"/>
      <c r="H88" s="31"/>
      <c r="I88" s="31"/>
      <c r="J88" s="31"/>
      <c r="K88" s="31"/>
      <c r="L88" s="44"/>
      <c r="S88" s="31"/>
      <c r="T88" s="31"/>
      <c r="U88" s="31"/>
      <c r="V88" s="31"/>
      <c r="W88" s="31"/>
      <c r="X88" s="31"/>
      <c r="Y88" s="31"/>
      <c r="Z88" s="31"/>
      <c r="AA88" s="31"/>
      <c r="AB88" s="31"/>
      <c r="AC88" s="31"/>
      <c r="AD88" s="31"/>
      <c r="AE88" s="31"/>
    </row>
    <row r="89" spans="1:31" s="2" customFormat="1" ht="16.5" customHeight="1">
      <c r="A89" s="31"/>
      <c r="B89" s="32"/>
      <c r="C89" s="31"/>
      <c r="D89" s="31"/>
      <c r="E89" s="239" t="str">
        <f>E11</f>
        <v>SO 02 - Domové kanalizačné prípojky</v>
      </c>
      <c r="F89" s="261"/>
      <c r="G89" s="261"/>
      <c r="H89" s="261"/>
      <c r="I89" s="31"/>
      <c r="J89" s="31"/>
      <c r="K89" s="31"/>
      <c r="L89" s="44"/>
      <c r="S89" s="31"/>
      <c r="T89" s="31"/>
      <c r="U89" s="31"/>
      <c r="V89" s="31"/>
      <c r="W89" s="31"/>
      <c r="X89" s="31"/>
      <c r="Y89" s="31"/>
      <c r="Z89" s="31"/>
      <c r="AA89" s="31"/>
      <c r="AB89" s="31"/>
      <c r="AC89" s="31"/>
      <c r="AD89" s="31"/>
      <c r="AE89" s="31"/>
    </row>
    <row r="90" spans="1:31" s="2" customFormat="1" ht="6.95" customHeight="1">
      <c r="A90" s="31"/>
      <c r="B90" s="32"/>
      <c r="C90" s="31"/>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2" customHeight="1">
      <c r="A91" s="31"/>
      <c r="B91" s="32"/>
      <c r="C91" s="24" t="s">
        <v>19</v>
      </c>
      <c r="D91" s="31"/>
      <c r="E91" s="31"/>
      <c r="F91" s="22" t="str">
        <f>F14</f>
        <v>Nacina Ves</v>
      </c>
      <c r="G91" s="31"/>
      <c r="H91" s="31"/>
      <c r="I91" s="24" t="s">
        <v>21</v>
      </c>
      <c r="J91" s="57" t="str">
        <f>IF(J14="","",J14)</f>
        <v>7. 4. 2025</v>
      </c>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5.2" customHeight="1">
      <c r="A93" s="31"/>
      <c r="B93" s="32"/>
      <c r="C93" s="24" t="s">
        <v>23</v>
      </c>
      <c r="D93" s="31"/>
      <c r="E93" s="31"/>
      <c r="F93" s="22" t="str">
        <f>E17</f>
        <v>Obec Nacina Ves</v>
      </c>
      <c r="G93" s="31"/>
      <c r="H93" s="31"/>
      <c r="I93" s="24" t="s">
        <v>29</v>
      </c>
      <c r="J93" s="27" t="str">
        <f>E23</f>
        <v>Ing. Štefan Čižmár</v>
      </c>
      <c r="K93" s="31"/>
      <c r="L93" s="44"/>
      <c r="S93" s="31"/>
      <c r="T93" s="31"/>
      <c r="U93" s="31"/>
      <c r="V93" s="31"/>
      <c r="W93" s="31"/>
      <c r="X93" s="31"/>
      <c r="Y93" s="31"/>
      <c r="Z93" s="31"/>
      <c r="AA93" s="31"/>
      <c r="AB93" s="31"/>
      <c r="AC93" s="31"/>
      <c r="AD93" s="31"/>
      <c r="AE93" s="31"/>
    </row>
    <row r="94" spans="1:31" s="2" customFormat="1" ht="15.2" customHeight="1">
      <c r="A94" s="31"/>
      <c r="B94" s="32"/>
      <c r="C94" s="24" t="s">
        <v>27</v>
      </c>
      <c r="D94" s="31"/>
      <c r="E94" s="31"/>
      <c r="F94" s="22" t="str">
        <f>IF(E20="","",E20)</f>
        <v>Vyplň údaj</v>
      </c>
      <c r="G94" s="31"/>
      <c r="H94" s="31"/>
      <c r="I94" s="24" t="s">
        <v>32</v>
      </c>
      <c r="J94" s="27" t="str">
        <f>E26</f>
        <v xml:space="preserve"> </v>
      </c>
      <c r="K94" s="31"/>
      <c r="L94" s="44"/>
      <c r="S94" s="31"/>
      <c r="T94" s="31"/>
      <c r="U94" s="31"/>
      <c r="V94" s="31"/>
      <c r="W94" s="31"/>
      <c r="X94" s="31"/>
      <c r="Y94" s="31"/>
      <c r="Z94" s="31"/>
      <c r="AA94" s="31"/>
      <c r="AB94" s="31"/>
      <c r="AC94" s="31"/>
      <c r="AD94" s="31"/>
      <c r="AE94" s="31"/>
    </row>
    <row r="95" spans="1:31" s="2" customFormat="1" ht="10.35" customHeight="1">
      <c r="A95" s="31"/>
      <c r="B95" s="32"/>
      <c r="C95" s="31"/>
      <c r="D95" s="31"/>
      <c r="E95" s="31"/>
      <c r="F95" s="31"/>
      <c r="G95" s="31"/>
      <c r="H95" s="31"/>
      <c r="I95" s="31"/>
      <c r="J95" s="31"/>
      <c r="K95" s="31"/>
      <c r="L95" s="44"/>
      <c r="S95" s="31"/>
      <c r="T95" s="31"/>
      <c r="U95" s="31"/>
      <c r="V95" s="31"/>
      <c r="W95" s="31"/>
      <c r="X95" s="31"/>
      <c r="Y95" s="31"/>
      <c r="Z95" s="31"/>
      <c r="AA95" s="31"/>
      <c r="AB95" s="31"/>
      <c r="AC95" s="31"/>
      <c r="AD95" s="31"/>
      <c r="AE95" s="31"/>
    </row>
    <row r="96" spans="1:31" s="2" customFormat="1" ht="29.25" customHeight="1">
      <c r="A96" s="31"/>
      <c r="B96" s="32"/>
      <c r="C96" s="129" t="s">
        <v>192</v>
      </c>
      <c r="D96" s="109"/>
      <c r="E96" s="109"/>
      <c r="F96" s="109"/>
      <c r="G96" s="109"/>
      <c r="H96" s="109"/>
      <c r="I96" s="109"/>
      <c r="J96" s="130" t="s">
        <v>193</v>
      </c>
      <c r="K96" s="109"/>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2.9" customHeight="1">
      <c r="A98" s="31"/>
      <c r="B98" s="32"/>
      <c r="C98" s="131" t="s">
        <v>194</v>
      </c>
      <c r="D98" s="31"/>
      <c r="E98" s="31"/>
      <c r="F98" s="31"/>
      <c r="G98" s="31"/>
      <c r="H98" s="31"/>
      <c r="I98" s="31"/>
      <c r="J98" s="73">
        <f>J137</f>
        <v>0</v>
      </c>
      <c r="K98" s="31"/>
      <c r="L98" s="44"/>
      <c r="S98" s="31"/>
      <c r="T98" s="31"/>
      <c r="U98" s="31"/>
      <c r="V98" s="31"/>
      <c r="W98" s="31"/>
      <c r="X98" s="31"/>
      <c r="Y98" s="31"/>
      <c r="Z98" s="31"/>
      <c r="AA98" s="31"/>
      <c r="AB98" s="31"/>
      <c r="AC98" s="31"/>
      <c r="AD98" s="31"/>
      <c r="AE98" s="31"/>
      <c r="AU98" s="14" t="s">
        <v>195</v>
      </c>
    </row>
    <row r="99" spans="1:65" s="9" customFormat="1" ht="24.95" customHeight="1">
      <c r="B99" s="132"/>
      <c r="D99" s="133" t="s">
        <v>196</v>
      </c>
      <c r="E99" s="134"/>
      <c r="F99" s="134"/>
      <c r="G99" s="134"/>
      <c r="H99" s="134"/>
      <c r="I99" s="134"/>
      <c r="J99" s="135">
        <f>J138</f>
        <v>0</v>
      </c>
      <c r="L99" s="132"/>
    </row>
    <row r="100" spans="1:65" s="10" customFormat="1" ht="19.899999999999999" customHeight="1">
      <c r="B100" s="136"/>
      <c r="D100" s="137" t="s">
        <v>197</v>
      </c>
      <c r="E100" s="138"/>
      <c r="F100" s="138"/>
      <c r="G100" s="138"/>
      <c r="H100" s="138"/>
      <c r="I100" s="138"/>
      <c r="J100" s="139">
        <f>J139</f>
        <v>0</v>
      </c>
      <c r="L100" s="136"/>
    </row>
    <row r="101" spans="1:65" s="10" customFormat="1" ht="19.899999999999999" customHeight="1">
      <c r="B101" s="136"/>
      <c r="D101" s="137" t="s">
        <v>199</v>
      </c>
      <c r="E101" s="138"/>
      <c r="F101" s="138"/>
      <c r="G101" s="138"/>
      <c r="H101" s="138"/>
      <c r="I101" s="138"/>
      <c r="J101" s="139">
        <f>J167</f>
        <v>0</v>
      </c>
      <c r="L101" s="136"/>
    </row>
    <row r="102" spans="1:65" s="10" customFormat="1" ht="19.899999999999999" customHeight="1">
      <c r="B102" s="136"/>
      <c r="D102" s="137" t="s">
        <v>200</v>
      </c>
      <c r="E102" s="138"/>
      <c r="F102" s="138"/>
      <c r="G102" s="138"/>
      <c r="H102" s="138"/>
      <c r="I102" s="138"/>
      <c r="J102" s="139">
        <f>J171</f>
        <v>0</v>
      </c>
      <c r="L102" s="136"/>
    </row>
    <row r="103" spans="1:65" s="10" customFormat="1" ht="19.899999999999999" customHeight="1">
      <c r="B103" s="136"/>
      <c r="D103" s="137" t="s">
        <v>202</v>
      </c>
      <c r="E103" s="138"/>
      <c r="F103" s="138"/>
      <c r="G103" s="138"/>
      <c r="H103" s="138"/>
      <c r="I103" s="138"/>
      <c r="J103" s="139">
        <f>J175</f>
        <v>0</v>
      </c>
      <c r="L103" s="136"/>
    </row>
    <row r="104" spans="1:65" s="10" customFormat="1" ht="19.899999999999999" customHeight="1">
      <c r="B104" s="136"/>
      <c r="D104" s="137" t="s">
        <v>203</v>
      </c>
      <c r="E104" s="138"/>
      <c r="F104" s="138"/>
      <c r="G104" s="138"/>
      <c r="H104" s="138"/>
      <c r="I104" s="138"/>
      <c r="J104" s="139">
        <f>J203</f>
        <v>0</v>
      </c>
      <c r="L104" s="136"/>
    </row>
    <row r="105" spans="1:65" s="10" customFormat="1" ht="19.899999999999999" customHeight="1">
      <c r="B105" s="136"/>
      <c r="D105" s="137" t="s">
        <v>204</v>
      </c>
      <c r="E105" s="138"/>
      <c r="F105" s="138"/>
      <c r="G105" s="138"/>
      <c r="H105" s="138"/>
      <c r="I105" s="138"/>
      <c r="J105" s="139">
        <f>J209</f>
        <v>0</v>
      </c>
      <c r="L105" s="136"/>
    </row>
    <row r="106" spans="1:65" s="2" customFormat="1" ht="21.75" customHeight="1">
      <c r="A106" s="31"/>
      <c r="B106" s="32"/>
      <c r="C106" s="31"/>
      <c r="D106" s="31"/>
      <c r="E106" s="31"/>
      <c r="F106" s="31"/>
      <c r="G106" s="31"/>
      <c r="H106" s="31"/>
      <c r="I106" s="31"/>
      <c r="J106" s="31"/>
      <c r="K106" s="31"/>
      <c r="L106" s="44"/>
      <c r="S106" s="31"/>
      <c r="T106" s="31"/>
      <c r="U106" s="31"/>
      <c r="V106" s="31"/>
      <c r="W106" s="31"/>
      <c r="X106" s="31"/>
      <c r="Y106" s="31"/>
      <c r="Z106" s="31"/>
      <c r="AA106" s="31"/>
      <c r="AB106" s="31"/>
      <c r="AC106" s="31"/>
      <c r="AD106" s="31"/>
      <c r="AE106" s="31"/>
    </row>
    <row r="107" spans="1:65" s="2" customFormat="1" ht="6.95" customHeight="1">
      <c r="A107" s="31"/>
      <c r="B107" s="32"/>
      <c r="C107" s="31"/>
      <c r="D107" s="31"/>
      <c r="E107" s="31"/>
      <c r="F107" s="31"/>
      <c r="G107" s="31"/>
      <c r="H107" s="31"/>
      <c r="I107" s="31"/>
      <c r="J107" s="31"/>
      <c r="K107" s="31"/>
      <c r="L107" s="44"/>
      <c r="S107" s="31"/>
      <c r="T107" s="31"/>
      <c r="U107" s="31"/>
      <c r="V107" s="31"/>
      <c r="W107" s="31"/>
      <c r="X107" s="31"/>
      <c r="Y107" s="31"/>
      <c r="Z107" s="31"/>
      <c r="AA107" s="31"/>
      <c r="AB107" s="31"/>
      <c r="AC107" s="31"/>
      <c r="AD107" s="31"/>
      <c r="AE107" s="31"/>
    </row>
    <row r="108" spans="1:65" s="2" customFormat="1" ht="29.25" customHeight="1">
      <c r="A108" s="31"/>
      <c r="B108" s="32"/>
      <c r="C108" s="131" t="s">
        <v>209</v>
      </c>
      <c r="D108" s="31"/>
      <c r="E108" s="31"/>
      <c r="F108" s="31"/>
      <c r="G108" s="31"/>
      <c r="H108" s="31"/>
      <c r="I108" s="31"/>
      <c r="J108" s="140">
        <f>ROUND(J109 + J110 + J111 + J112 + J113 + J114,2)</f>
        <v>0</v>
      </c>
      <c r="K108" s="31"/>
      <c r="L108" s="44"/>
      <c r="N108" s="141" t="s">
        <v>41</v>
      </c>
      <c r="S108" s="31"/>
      <c r="T108" s="31"/>
      <c r="U108" s="31"/>
      <c r="V108" s="31"/>
      <c r="W108" s="31"/>
      <c r="X108" s="31"/>
      <c r="Y108" s="31"/>
      <c r="Z108" s="31"/>
      <c r="AA108" s="31"/>
      <c r="AB108" s="31"/>
      <c r="AC108" s="31"/>
      <c r="AD108" s="31"/>
      <c r="AE108" s="31"/>
    </row>
    <row r="109" spans="1:65" s="2" customFormat="1" ht="18" customHeight="1">
      <c r="A109" s="31"/>
      <c r="B109" s="142"/>
      <c r="C109" s="143"/>
      <c r="D109" s="257" t="s">
        <v>210</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ref="BE109:BE114" si="0">IF(N109="základná",J109,0)</f>
        <v>0</v>
      </c>
      <c r="BF109" s="149">
        <f t="shared" ref="BF109:BF114" si="1">IF(N109="znížená",J109,0)</f>
        <v>0</v>
      </c>
      <c r="BG109" s="149">
        <f t="shared" ref="BG109:BG114" si="2">IF(N109="zákl. prenesená",J109,0)</f>
        <v>0</v>
      </c>
      <c r="BH109" s="149">
        <f t="shared" ref="BH109:BH114" si="3">IF(N109="zníž. prenesená",J109,0)</f>
        <v>0</v>
      </c>
      <c r="BI109" s="149">
        <f t="shared" ref="BI109:BI114" si="4">IF(N109="nulová",J109,0)</f>
        <v>0</v>
      </c>
      <c r="BJ109" s="148" t="s">
        <v>88</v>
      </c>
      <c r="BK109" s="146"/>
      <c r="BL109" s="146"/>
      <c r="BM109" s="146"/>
    </row>
    <row r="110" spans="1:65" s="2" customFormat="1" ht="18" customHeight="1">
      <c r="A110" s="31"/>
      <c r="B110" s="142"/>
      <c r="C110" s="143"/>
      <c r="D110" s="257" t="s">
        <v>212</v>
      </c>
      <c r="E110" s="263"/>
      <c r="F110" s="263"/>
      <c r="G110" s="143"/>
      <c r="H110" s="143"/>
      <c r="I110" s="143"/>
      <c r="J110" s="101">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211</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8" customHeight="1">
      <c r="A111" s="31"/>
      <c r="B111" s="142"/>
      <c r="C111" s="143"/>
      <c r="D111" s="257" t="s">
        <v>213</v>
      </c>
      <c r="E111" s="263"/>
      <c r="F111" s="263"/>
      <c r="G111" s="143"/>
      <c r="H111" s="143"/>
      <c r="I111" s="143"/>
      <c r="J111" s="101">
        <v>0</v>
      </c>
      <c r="K111" s="143"/>
      <c r="L111" s="145"/>
      <c r="M111" s="146"/>
      <c r="N111" s="147" t="s">
        <v>43</v>
      </c>
      <c r="O111" s="146"/>
      <c r="P111" s="146"/>
      <c r="Q111" s="146"/>
      <c r="R111" s="146"/>
      <c r="S111" s="143"/>
      <c r="T111" s="143"/>
      <c r="U111" s="143"/>
      <c r="V111" s="143"/>
      <c r="W111" s="143"/>
      <c r="X111" s="143"/>
      <c r="Y111" s="143"/>
      <c r="Z111" s="143"/>
      <c r="AA111" s="143"/>
      <c r="AB111" s="143"/>
      <c r="AC111" s="143"/>
      <c r="AD111" s="143"/>
      <c r="AE111" s="143"/>
      <c r="AF111" s="146"/>
      <c r="AG111" s="146"/>
      <c r="AH111" s="146"/>
      <c r="AI111" s="146"/>
      <c r="AJ111" s="146"/>
      <c r="AK111" s="146"/>
      <c r="AL111" s="146"/>
      <c r="AM111" s="146"/>
      <c r="AN111" s="146"/>
      <c r="AO111" s="146"/>
      <c r="AP111" s="146"/>
      <c r="AQ111" s="146"/>
      <c r="AR111" s="146"/>
      <c r="AS111" s="146"/>
      <c r="AT111" s="146"/>
      <c r="AU111" s="146"/>
      <c r="AV111" s="146"/>
      <c r="AW111" s="146"/>
      <c r="AX111" s="146"/>
      <c r="AY111" s="148" t="s">
        <v>211</v>
      </c>
      <c r="AZ111" s="146"/>
      <c r="BA111" s="146"/>
      <c r="BB111" s="146"/>
      <c r="BC111" s="146"/>
      <c r="BD111" s="146"/>
      <c r="BE111" s="149">
        <f t="shared" si="0"/>
        <v>0</v>
      </c>
      <c r="BF111" s="149">
        <f t="shared" si="1"/>
        <v>0</v>
      </c>
      <c r="BG111" s="149">
        <f t="shared" si="2"/>
        <v>0</v>
      </c>
      <c r="BH111" s="149">
        <f t="shared" si="3"/>
        <v>0</v>
      </c>
      <c r="BI111" s="149">
        <f t="shared" si="4"/>
        <v>0</v>
      </c>
      <c r="BJ111" s="148" t="s">
        <v>88</v>
      </c>
      <c r="BK111" s="146"/>
      <c r="BL111" s="146"/>
      <c r="BM111" s="146"/>
    </row>
    <row r="112" spans="1:65" s="2" customFormat="1" ht="18" customHeight="1">
      <c r="A112" s="31"/>
      <c r="B112" s="142"/>
      <c r="C112" s="143"/>
      <c r="D112" s="257" t="s">
        <v>214</v>
      </c>
      <c r="E112" s="263"/>
      <c r="F112" s="263"/>
      <c r="G112" s="143"/>
      <c r="H112" s="143"/>
      <c r="I112" s="143"/>
      <c r="J112" s="101">
        <v>0</v>
      </c>
      <c r="K112" s="143"/>
      <c r="L112" s="145"/>
      <c r="M112" s="146"/>
      <c r="N112" s="147" t="s">
        <v>43</v>
      </c>
      <c r="O112" s="146"/>
      <c r="P112" s="146"/>
      <c r="Q112" s="146"/>
      <c r="R112" s="146"/>
      <c r="S112" s="143"/>
      <c r="T112" s="143"/>
      <c r="U112" s="143"/>
      <c r="V112" s="143"/>
      <c r="W112" s="143"/>
      <c r="X112" s="143"/>
      <c r="Y112" s="143"/>
      <c r="Z112" s="143"/>
      <c r="AA112" s="143"/>
      <c r="AB112" s="143"/>
      <c r="AC112" s="143"/>
      <c r="AD112" s="143"/>
      <c r="AE112" s="143"/>
      <c r="AF112" s="146"/>
      <c r="AG112" s="146"/>
      <c r="AH112" s="146"/>
      <c r="AI112" s="146"/>
      <c r="AJ112" s="146"/>
      <c r="AK112" s="146"/>
      <c r="AL112" s="146"/>
      <c r="AM112" s="146"/>
      <c r="AN112" s="146"/>
      <c r="AO112" s="146"/>
      <c r="AP112" s="146"/>
      <c r="AQ112" s="146"/>
      <c r="AR112" s="146"/>
      <c r="AS112" s="146"/>
      <c r="AT112" s="146"/>
      <c r="AU112" s="146"/>
      <c r="AV112" s="146"/>
      <c r="AW112" s="146"/>
      <c r="AX112" s="146"/>
      <c r="AY112" s="148" t="s">
        <v>211</v>
      </c>
      <c r="AZ112" s="146"/>
      <c r="BA112" s="146"/>
      <c r="BB112" s="146"/>
      <c r="BC112" s="146"/>
      <c r="BD112" s="146"/>
      <c r="BE112" s="149">
        <f t="shared" si="0"/>
        <v>0</v>
      </c>
      <c r="BF112" s="149">
        <f t="shared" si="1"/>
        <v>0</v>
      </c>
      <c r="BG112" s="149">
        <f t="shared" si="2"/>
        <v>0</v>
      </c>
      <c r="BH112" s="149">
        <f t="shared" si="3"/>
        <v>0</v>
      </c>
      <c r="BI112" s="149">
        <f t="shared" si="4"/>
        <v>0</v>
      </c>
      <c r="BJ112" s="148" t="s">
        <v>88</v>
      </c>
      <c r="BK112" s="146"/>
      <c r="BL112" s="146"/>
      <c r="BM112" s="146"/>
    </row>
    <row r="113" spans="1:65" s="2" customFormat="1" ht="18" customHeight="1">
      <c r="A113" s="31"/>
      <c r="B113" s="142"/>
      <c r="C113" s="143"/>
      <c r="D113" s="257" t="s">
        <v>215</v>
      </c>
      <c r="E113" s="263"/>
      <c r="F113" s="263"/>
      <c r="G113" s="143"/>
      <c r="H113" s="143"/>
      <c r="I113" s="143"/>
      <c r="J113" s="101">
        <v>0</v>
      </c>
      <c r="K113" s="143"/>
      <c r="L113" s="145"/>
      <c r="M113" s="146"/>
      <c r="N113" s="147" t="s">
        <v>43</v>
      </c>
      <c r="O113" s="146"/>
      <c r="P113" s="146"/>
      <c r="Q113" s="146"/>
      <c r="R113" s="146"/>
      <c r="S113" s="143"/>
      <c r="T113" s="143"/>
      <c r="U113" s="143"/>
      <c r="V113" s="143"/>
      <c r="W113" s="143"/>
      <c r="X113" s="143"/>
      <c r="Y113" s="143"/>
      <c r="Z113" s="143"/>
      <c r="AA113" s="143"/>
      <c r="AB113" s="143"/>
      <c r="AC113" s="143"/>
      <c r="AD113" s="143"/>
      <c r="AE113" s="143"/>
      <c r="AF113" s="146"/>
      <c r="AG113" s="146"/>
      <c r="AH113" s="146"/>
      <c r="AI113" s="146"/>
      <c r="AJ113" s="146"/>
      <c r="AK113" s="146"/>
      <c r="AL113" s="146"/>
      <c r="AM113" s="146"/>
      <c r="AN113" s="146"/>
      <c r="AO113" s="146"/>
      <c r="AP113" s="146"/>
      <c r="AQ113" s="146"/>
      <c r="AR113" s="146"/>
      <c r="AS113" s="146"/>
      <c r="AT113" s="146"/>
      <c r="AU113" s="146"/>
      <c r="AV113" s="146"/>
      <c r="AW113" s="146"/>
      <c r="AX113" s="146"/>
      <c r="AY113" s="148" t="s">
        <v>211</v>
      </c>
      <c r="AZ113" s="146"/>
      <c r="BA113" s="146"/>
      <c r="BB113" s="146"/>
      <c r="BC113" s="146"/>
      <c r="BD113" s="146"/>
      <c r="BE113" s="149">
        <f t="shared" si="0"/>
        <v>0</v>
      </c>
      <c r="BF113" s="149">
        <f t="shared" si="1"/>
        <v>0</v>
      </c>
      <c r="BG113" s="149">
        <f t="shared" si="2"/>
        <v>0</v>
      </c>
      <c r="BH113" s="149">
        <f t="shared" si="3"/>
        <v>0</v>
      </c>
      <c r="BI113" s="149">
        <f t="shared" si="4"/>
        <v>0</v>
      </c>
      <c r="BJ113" s="148" t="s">
        <v>88</v>
      </c>
      <c r="BK113" s="146"/>
      <c r="BL113" s="146"/>
      <c r="BM113" s="146"/>
    </row>
    <row r="114" spans="1:65" s="2" customFormat="1" ht="18" customHeight="1">
      <c r="A114" s="31"/>
      <c r="B114" s="142"/>
      <c r="C114" s="143"/>
      <c r="D114" s="144" t="s">
        <v>216</v>
      </c>
      <c r="E114" s="143"/>
      <c r="F114" s="143"/>
      <c r="G114" s="143"/>
      <c r="H114" s="143"/>
      <c r="I114" s="143"/>
      <c r="J114" s="101">
        <f>ROUND(J32*T114,2)</f>
        <v>0</v>
      </c>
      <c r="K114" s="143"/>
      <c r="L114" s="145"/>
      <c r="M114" s="146"/>
      <c r="N114" s="147" t="s">
        <v>43</v>
      </c>
      <c r="O114" s="146"/>
      <c r="P114" s="146"/>
      <c r="Q114" s="146"/>
      <c r="R114" s="146"/>
      <c r="S114" s="143"/>
      <c r="T114" s="143"/>
      <c r="U114" s="143"/>
      <c r="V114" s="143"/>
      <c r="W114" s="143"/>
      <c r="X114" s="143"/>
      <c r="Y114" s="143"/>
      <c r="Z114" s="143"/>
      <c r="AA114" s="143"/>
      <c r="AB114" s="143"/>
      <c r="AC114" s="143"/>
      <c r="AD114" s="143"/>
      <c r="AE114" s="143"/>
      <c r="AF114" s="146"/>
      <c r="AG114" s="146"/>
      <c r="AH114" s="146"/>
      <c r="AI114" s="146"/>
      <c r="AJ114" s="146"/>
      <c r="AK114" s="146"/>
      <c r="AL114" s="146"/>
      <c r="AM114" s="146"/>
      <c r="AN114" s="146"/>
      <c r="AO114" s="146"/>
      <c r="AP114" s="146"/>
      <c r="AQ114" s="146"/>
      <c r="AR114" s="146"/>
      <c r="AS114" s="146"/>
      <c r="AT114" s="146"/>
      <c r="AU114" s="146"/>
      <c r="AV114" s="146"/>
      <c r="AW114" s="146"/>
      <c r="AX114" s="146"/>
      <c r="AY114" s="148" t="s">
        <v>217</v>
      </c>
      <c r="AZ114" s="146"/>
      <c r="BA114" s="146"/>
      <c r="BB114" s="146"/>
      <c r="BC114" s="146"/>
      <c r="BD114" s="146"/>
      <c r="BE114" s="149">
        <f t="shared" si="0"/>
        <v>0</v>
      </c>
      <c r="BF114" s="149">
        <f t="shared" si="1"/>
        <v>0</v>
      </c>
      <c r="BG114" s="149">
        <f t="shared" si="2"/>
        <v>0</v>
      </c>
      <c r="BH114" s="149">
        <f t="shared" si="3"/>
        <v>0</v>
      </c>
      <c r="BI114" s="149">
        <f t="shared" si="4"/>
        <v>0</v>
      </c>
      <c r="BJ114" s="148" t="s">
        <v>88</v>
      </c>
      <c r="BK114" s="146"/>
      <c r="BL114" s="146"/>
      <c r="BM114" s="146"/>
    </row>
    <row r="115" spans="1:65" s="2" customFormat="1" ht="11.25">
      <c r="A115" s="31"/>
      <c r="B115" s="32"/>
      <c r="C115" s="31"/>
      <c r="D115" s="31"/>
      <c r="E115" s="31"/>
      <c r="F115" s="31"/>
      <c r="G115" s="31"/>
      <c r="H115" s="31"/>
      <c r="I115" s="31"/>
      <c r="J115" s="31"/>
      <c r="K115" s="31"/>
      <c r="L115" s="44"/>
      <c r="S115" s="31"/>
      <c r="T115" s="31"/>
      <c r="U115" s="31"/>
      <c r="V115" s="31"/>
      <c r="W115" s="31"/>
      <c r="X115" s="31"/>
      <c r="Y115" s="31"/>
      <c r="Z115" s="31"/>
      <c r="AA115" s="31"/>
      <c r="AB115" s="31"/>
      <c r="AC115" s="31"/>
      <c r="AD115" s="31"/>
      <c r="AE115" s="31"/>
    </row>
    <row r="116" spans="1:65" s="2" customFormat="1" ht="29.25" customHeight="1">
      <c r="A116" s="31"/>
      <c r="B116" s="32"/>
      <c r="C116" s="108" t="s">
        <v>182</v>
      </c>
      <c r="D116" s="109"/>
      <c r="E116" s="109"/>
      <c r="F116" s="109"/>
      <c r="G116" s="109"/>
      <c r="H116" s="109"/>
      <c r="I116" s="109"/>
      <c r="J116" s="110">
        <f>ROUND(J98+J108,2)</f>
        <v>0</v>
      </c>
      <c r="K116" s="109"/>
      <c r="L116" s="44"/>
      <c r="S116" s="31"/>
      <c r="T116" s="31"/>
      <c r="U116" s="31"/>
      <c r="V116" s="31"/>
      <c r="W116" s="31"/>
      <c r="X116" s="31"/>
      <c r="Y116" s="31"/>
      <c r="Z116" s="31"/>
      <c r="AA116" s="31"/>
      <c r="AB116" s="31"/>
      <c r="AC116" s="31"/>
      <c r="AD116" s="31"/>
      <c r="AE116" s="31"/>
    </row>
    <row r="117" spans="1:65" s="2" customFormat="1" ht="6.95" customHeight="1">
      <c r="A117" s="31"/>
      <c r="B117" s="49"/>
      <c r="C117" s="50"/>
      <c r="D117" s="50"/>
      <c r="E117" s="50"/>
      <c r="F117" s="50"/>
      <c r="G117" s="50"/>
      <c r="H117" s="50"/>
      <c r="I117" s="50"/>
      <c r="J117" s="50"/>
      <c r="K117" s="50"/>
      <c r="L117" s="44"/>
      <c r="S117" s="31"/>
      <c r="T117" s="31"/>
      <c r="U117" s="31"/>
      <c r="V117" s="31"/>
      <c r="W117" s="31"/>
      <c r="X117" s="31"/>
      <c r="Y117" s="31"/>
      <c r="Z117" s="31"/>
      <c r="AA117" s="31"/>
      <c r="AB117" s="31"/>
      <c r="AC117" s="31"/>
      <c r="AD117" s="31"/>
      <c r="AE117" s="31"/>
    </row>
    <row r="121" spans="1:65" s="2" customFormat="1" ht="6.95" customHeight="1">
      <c r="A121" s="31"/>
      <c r="B121" s="51"/>
      <c r="C121" s="52"/>
      <c r="D121" s="52"/>
      <c r="E121" s="52"/>
      <c r="F121" s="52"/>
      <c r="G121" s="52"/>
      <c r="H121" s="52"/>
      <c r="I121" s="52"/>
      <c r="J121" s="52"/>
      <c r="K121" s="52"/>
      <c r="L121" s="44"/>
      <c r="S121" s="31"/>
      <c r="T121" s="31"/>
      <c r="U121" s="31"/>
      <c r="V121" s="31"/>
      <c r="W121" s="31"/>
      <c r="X121" s="31"/>
      <c r="Y121" s="31"/>
      <c r="Z121" s="31"/>
      <c r="AA121" s="31"/>
      <c r="AB121" s="31"/>
      <c r="AC121" s="31"/>
      <c r="AD121" s="31"/>
      <c r="AE121" s="31"/>
    </row>
    <row r="122" spans="1:65" s="2" customFormat="1" ht="24.95" customHeight="1">
      <c r="A122" s="31"/>
      <c r="B122" s="32"/>
      <c r="C122" s="18" t="s">
        <v>218</v>
      </c>
      <c r="D122" s="31"/>
      <c r="E122" s="31"/>
      <c r="F122" s="31"/>
      <c r="G122" s="31"/>
      <c r="H122" s="31"/>
      <c r="I122" s="31"/>
      <c r="J122" s="31"/>
      <c r="K122" s="31"/>
      <c r="L122" s="44"/>
      <c r="S122" s="31"/>
      <c r="T122" s="31"/>
      <c r="U122" s="31"/>
      <c r="V122" s="31"/>
      <c r="W122" s="31"/>
      <c r="X122" s="31"/>
      <c r="Y122" s="31"/>
      <c r="Z122" s="31"/>
      <c r="AA122" s="31"/>
      <c r="AB122" s="31"/>
      <c r="AC122" s="31"/>
      <c r="AD122" s="31"/>
      <c r="AE122" s="31"/>
    </row>
    <row r="123" spans="1:65" s="2" customFormat="1" ht="6.95" customHeight="1">
      <c r="A123" s="31"/>
      <c r="B123" s="32"/>
      <c r="C123" s="31"/>
      <c r="D123" s="31"/>
      <c r="E123" s="31"/>
      <c r="F123" s="31"/>
      <c r="G123" s="31"/>
      <c r="H123" s="31"/>
      <c r="I123" s="31"/>
      <c r="J123" s="31"/>
      <c r="K123" s="31"/>
      <c r="L123" s="44"/>
      <c r="S123" s="31"/>
      <c r="T123" s="31"/>
      <c r="U123" s="31"/>
      <c r="V123" s="31"/>
      <c r="W123" s="31"/>
      <c r="X123" s="31"/>
      <c r="Y123" s="31"/>
      <c r="Z123" s="31"/>
      <c r="AA123" s="31"/>
      <c r="AB123" s="31"/>
      <c r="AC123" s="31"/>
      <c r="AD123" s="31"/>
      <c r="AE123" s="31"/>
    </row>
    <row r="124" spans="1:65" s="2" customFormat="1" ht="12" customHeight="1">
      <c r="A124" s="31"/>
      <c r="B124" s="32"/>
      <c r="C124" s="24" t="s">
        <v>15</v>
      </c>
      <c r="D124" s="31"/>
      <c r="E124" s="31"/>
      <c r="F124" s="31"/>
      <c r="G124" s="31"/>
      <c r="H124" s="31"/>
      <c r="I124" s="31"/>
      <c r="J124" s="31"/>
      <c r="K124" s="31"/>
      <c r="L124" s="44"/>
      <c r="S124" s="31"/>
      <c r="T124" s="31"/>
      <c r="U124" s="31"/>
      <c r="V124" s="31"/>
      <c r="W124" s="31"/>
      <c r="X124" s="31"/>
      <c r="Y124" s="31"/>
      <c r="Z124" s="31"/>
      <c r="AA124" s="31"/>
      <c r="AB124" s="31"/>
      <c r="AC124" s="31"/>
      <c r="AD124" s="31"/>
      <c r="AE124" s="31"/>
    </row>
    <row r="125" spans="1:65" s="2" customFormat="1" ht="16.5" customHeight="1">
      <c r="A125" s="31"/>
      <c r="B125" s="32"/>
      <c r="C125" s="31"/>
      <c r="D125" s="31"/>
      <c r="E125" s="258" t="str">
        <f>E7</f>
        <v>Kanalizácia a ČOV Nacina Ves</v>
      </c>
      <c r="F125" s="259"/>
      <c r="G125" s="259"/>
      <c r="H125" s="259"/>
      <c r="I125" s="31"/>
      <c r="J125" s="31"/>
      <c r="K125" s="31"/>
      <c r="L125" s="44"/>
      <c r="S125" s="31"/>
      <c r="T125" s="31"/>
      <c r="U125" s="31"/>
      <c r="V125" s="31"/>
      <c r="W125" s="31"/>
      <c r="X125" s="31"/>
      <c r="Y125" s="31"/>
      <c r="Z125" s="31"/>
      <c r="AA125" s="31"/>
      <c r="AB125" s="31"/>
      <c r="AC125" s="31"/>
      <c r="AD125" s="31"/>
      <c r="AE125" s="31"/>
    </row>
    <row r="126" spans="1:65" s="1" customFormat="1" ht="12" customHeight="1">
      <c r="B126" s="17"/>
      <c r="C126" s="24" t="s">
        <v>184</v>
      </c>
      <c r="L126" s="17"/>
    </row>
    <row r="127" spans="1:65" s="2" customFormat="1" ht="16.5" customHeight="1">
      <c r="A127" s="31"/>
      <c r="B127" s="32"/>
      <c r="C127" s="31"/>
      <c r="D127" s="31"/>
      <c r="E127" s="258" t="s">
        <v>2354</v>
      </c>
      <c r="F127" s="261"/>
      <c r="G127" s="261"/>
      <c r="H127" s="261"/>
      <c r="I127" s="31"/>
      <c r="J127" s="31"/>
      <c r="K127" s="31"/>
      <c r="L127" s="44"/>
      <c r="S127" s="31"/>
      <c r="T127" s="31"/>
      <c r="U127" s="31"/>
      <c r="V127" s="31"/>
      <c r="W127" s="31"/>
      <c r="X127" s="31"/>
      <c r="Y127" s="31"/>
      <c r="Z127" s="31"/>
      <c r="AA127" s="31"/>
      <c r="AB127" s="31"/>
      <c r="AC127" s="31"/>
      <c r="AD127" s="31"/>
      <c r="AE127" s="31"/>
    </row>
    <row r="128" spans="1:65" s="2" customFormat="1" ht="12" customHeight="1">
      <c r="A128" s="31"/>
      <c r="B128" s="32"/>
      <c r="C128" s="24" t="s">
        <v>186</v>
      </c>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5" s="2" customFormat="1" ht="16.5" customHeight="1">
      <c r="A129" s="31"/>
      <c r="B129" s="32"/>
      <c r="C129" s="31"/>
      <c r="D129" s="31"/>
      <c r="E129" s="239" t="str">
        <f>E11</f>
        <v>SO 02 - Domové kanalizačné prípojky</v>
      </c>
      <c r="F129" s="261"/>
      <c r="G129" s="261"/>
      <c r="H129" s="261"/>
      <c r="I129" s="31"/>
      <c r="J129" s="31"/>
      <c r="K129" s="31"/>
      <c r="L129" s="44"/>
      <c r="S129" s="31"/>
      <c r="T129" s="31"/>
      <c r="U129" s="31"/>
      <c r="V129" s="31"/>
      <c r="W129" s="31"/>
      <c r="X129" s="31"/>
      <c r="Y129" s="31"/>
      <c r="Z129" s="31"/>
      <c r="AA129" s="31"/>
      <c r="AB129" s="31"/>
      <c r="AC129" s="31"/>
      <c r="AD129" s="31"/>
      <c r="AE129" s="31"/>
    </row>
    <row r="130" spans="1:65" s="2" customFormat="1" ht="6.95" customHeight="1">
      <c r="A130" s="31"/>
      <c r="B130" s="32"/>
      <c r="C130" s="31"/>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65" s="2" customFormat="1" ht="12" customHeight="1">
      <c r="A131" s="31"/>
      <c r="B131" s="32"/>
      <c r="C131" s="24" t="s">
        <v>19</v>
      </c>
      <c r="D131" s="31"/>
      <c r="E131" s="31"/>
      <c r="F131" s="22" t="str">
        <f>F14</f>
        <v>Nacina Ves</v>
      </c>
      <c r="G131" s="31"/>
      <c r="H131" s="31"/>
      <c r="I131" s="24" t="s">
        <v>21</v>
      </c>
      <c r="J131" s="57" t="str">
        <f>IF(J14="","",J14)</f>
        <v>7. 4. 2025</v>
      </c>
      <c r="K131" s="31"/>
      <c r="L131" s="44"/>
      <c r="S131" s="31"/>
      <c r="T131" s="31"/>
      <c r="U131" s="31"/>
      <c r="V131" s="31"/>
      <c r="W131" s="31"/>
      <c r="X131" s="31"/>
      <c r="Y131" s="31"/>
      <c r="Z131" s="31"/>
      <c r="AA131" s="31"/>
      <c r="AB131" s="31"/>
      <c r="AC131" s="31"/>
      <c r="AD131" s="31"/>
      <c r="AE131" s="31"/>
    </row>
    <row r="132" spans="1:65" s="2" customFormat="1" ht="6.95" customHeight="1">
      <c r="A132" s="31"/>
      <c r="B132" s="32"/>
      <c r="C132" s="31"/>
      <c r="D132" s="31"/>
      <c r="E132" s="31"/>
      <c r="F132" s="31"/>
      <c r="G132" s="31"/>
      <c r="H132" s="31"/>
      <c r="I132" s="31"/>
      <c r="J132" s="31"/>
      <c r="K132" s="31"/>
      <c r="L132" s="44"/>
      <c r="S132" s="31"/>
      <c r="T132" s="31"/>
      <c r="U132" s="31"/>
      <c r="V132" s="31"/>
      <c r="W132" s="31"/>
      <c r="X132" s="31"/>
      <c r="Y132" s="31"/>
      <c r="Z132" s="31"/>
      <c r="AA132" s="31"/>
      <c r="AB132" s="31"/>
      <c r="AC132" s="31"/>
      <c r="AD132" s="31"/>
      <c r="AE132" s="31"/>
    </row>
    <row r="133" spans="1:65" s="2" customFormat="1" ht="15.2" customHeight="1">
      <c r="A133" s="31"/>
      <c r="B133" s="32"/>
      <c r="C133" s="24" t="s">
        <v>23</v>
      </c>
      <c r="D133" s="31"/>
      <c r="E133" s="31"/>
      <c r="F133" s="22" t="str">
        <f>E17</f>
        <v>Obec Nacina Ves</v>
      </c>
      <c r="G133" s="31"/>
      <c r="H133" s="31"/>
      <c r="I133" s="24" t="s">
        <v>29</v>
      </c>
      <c r="J133" s="27" t="str">
        <f>E23</f>
        <v>Ing. Štefan Čižmár</v>
      </c>
      <c r="K133" s="31"/>
      <c r="L133" s="44"/>
      <c r="S133" s="31"/>
      <c r="T133" s="31"/>
      <c r="U133" s="31"/>
      <c r="V133" s="31"/>
      <c r="W133" s="31"/>
      <c r="X133" s="31"/>
      <c r="Y133" s="31"/>
      <c r="Z133" s="31"/>
      <c r="AA133" s="31"/>
      <c r="AB133" s="31"/>
      <c r="AC133" s="31"/>
      <c r="AD133" s="31"/>
      <c r="AE133" s="31"/>
    </row>
    <row r="134" spans="1:65" s="2" customFormat="1" ht="15.2" customHeight="1">
      <c r="A134" s="31"/>
      <c r="B134" s="32"/>
      <c r="C134" s="24" t="s">
        <v>27</v>
      </c>
      <c r="D134" s="31"/>
      <c r="E134" s="31"/>
      <c r="F134" s="22" t="str">
        <f>IF(E20="","",E20)</f>
        <v>Vyplň údaj</v>
      </c>
      <c r="G134" s="31"/>
      <c r="H134" s="31"/>
      <c r="I134" s="24" t="s">
        <v>32</v>
      </c>
      <c r="J134" s="27" t="str">
        <f>E26</f>
        <v xml:space="preserve"> </v>
      </c>
      <c r="K134" s="31"/>
      <c r="L134" s="44"/>
      <c r="S134" s="31"/>
      <c r="T134" s="31"/>
      <c r="U134" s="31"/>
      <c r="V134" s="31"/>
      <c r="W134" s="31"/>
      <c r="X134" s="31"/>
      <c r="Y134" s="31"/>
      <c r="Z134" s="31"/>
      <c r="AA134" s="31"/>
      <c r="AB134" s="31"/>
      <c r="AC134" s="31"/>
      <c r="AD134" s="31"/>
      <c r="AE134" s="31"/>
    </row>
    <row r="135" spans="1:65" s="2" customFormat="1" ht="10.35" customHeight="1">
      <c r="A135" s="31"/>
      <c r="B135" s="32"/>
      <c r="C135" s="31"/>
      <c r="D135" s="31"/>
      <c r="E135" s="31"/>
      <c r="F135" s="31"/>
      <c r="G135" s="31"/>
      <c r="H135" s="31"/>
      <c r="I135" s="31"/>
      <c r="J135" s="31"/>
      <c r="K135" s="31"/>
      <c r="L135" s="44"/>
      <c r="S135" s="31"/>
      <c r="T135" s="31"/>
      <c r="U135" s="31"/>
      <c r="V135" s="31"/>
      <c r="W135" s="31"/>
      <c r="X135" s="31"/>
      <c r="Y135" s="31"/>
      <c r="Z135" s="31"/>
      <c r="AA135" s="31"/>
      <c r="AB135" s="31"/>
      <c r="AC135" s="31"/>
      <c r="AD135" s="31"/>
      <c r="AE135" s="31"/>
    </row>
    <row r="136" spans="1:65" s="11" customFormat="1" ht="29.25" customHeight="1">
      <c r="A136" s="150"/>
      <c r="B136" s="151"/>
      <c r="C136" s="152" t="s">
        <v>219</v>
      </c>
      <c r="D136" s="153" t="s">
        <v>62</v>
      </c>
      <c r="E136" s="153" t="s">
        <v>58</v>
      </c>
      <c r="F136" s="153" t="s">
        <v>59</v>
      </c>
      <c r="G136" s="153" t="s">
        <v>220</v>
      </c>
      <c r="H136" s="153" t="s">
        <v>221</v>
      </c>
      <c r="I136" s="153" t="s">
        <v>222</v>
      </c>
      <c r="J136" s="154" t="s">
        <v>193</v>
      </c>
      <c r="K136" s="155" t="s">
        <v>223</v>
      </c>
      <c r="L136" s="156"/>
      <c r="M136" s="64" t="s">
        <v>1</v>
      </c>
      <c r="N136" s="65" t="s">
        <v>41</v>
      </c>
      <c r="O136" s="65" t="s">
        <v>224</v>
      </c>
      <c r="P136" s="65" t="s">
        <v>225</v>
      </c>
      <c r="Q136" s="65" t="s">
        <v>226</v>
      </c>
      <c r="R136" s="65" t="s">
        <v>227</v>
      </c>
      <c r="S136" s="65" t="s">
        <v>228</v>
      </c>
      <c r="T136" s="66" t="s">
        <v>229</v>
      </c>
      <c r="U136" s="150"/>
      <c r="V136" s="150"/>
      <c r="W136" s="150"/>
      <c r="X136" s="150"/>
      <c r="Y136" s="150"/>
      <c r="Z136" s="150"/>
      <c r="AA136" s="150"/>
      <c r="AB136" s="150"/>
      <c r="AC136" s="150"/>
      <c r="AD136" s="150"/>
      <c r="AE136" s="150"/>
    </row>
    <row r="137" spans="1:65" s="2" customFormat="1" ht="22.9" customHeight="1">
      <c r="A137" s="31"/>
      <c r="B137" s="32"/>
      <c r="C137" s="71" t="s">
        <v>190</v>
      </c>
      <c r="D137" s="31"/>
      <c r="E137" s="31"/>
      <c r="F137" s="31"/>
      <c r="G137" s="31"/>
      <c r="H137" s="31"/>
      <c r="I137" s="31"/>
      <c r="J137" s="157">
        <f>BK137</f>
        <v>0</v>
      </c>
      <c r="K137" s="31"/>
      <c r="L137" s="32"/>
      <c r="M137" s="67"/>
      <c r="N137" s="58"/>
      <c r="O137" s="68"/>
      <c r="P137" s="158">
        <f>P138</f>
        <v>0</v>
      </c>
      <c r="Q137" s="68"/>
      <c r="R137" s="158">
        <f>R138</f>
        <v>3462.3501414399998</v>
      </c>
      <c r="S137" s="68"/>
      <c r="T137" s="159">
        <f>T138</f>
        <v>38.61</v>
      </c>
      <c r="U137" s="31"/>
      <c r="V137" s="31"/>
      <c r="W137" s="31"/>
      <c r="X137" s="31"/>
      <c r="Y137" s="31"/>
      <c r="Z137" s="31"/>
      <c r="AA137" s="31"/>
      <c r="AB137" s="31"/>
      <c r="AC137" s="31"/>
      <c r="AD137" s="31"/>
      <c r="AE137" s="31"/>
      <c r="AT137" s="14" t="s">
        <v>76</v>
      </c>
      <c r="AU137" s="14" t="s">
        <v>195</v>
      </c>
      <c r="BK137" s="160">
        <f>BK138</f>
        <v>0</v>
      </c>
    </row>
    <row r="138" spans="1:65" s="12" customFormat="1" ht="25.9" customHeight="1">
      <c r="B138" s="161"/>
      <c r="D138" s="162" t="s">
        <v>76</v>
      </c>
      <c r="E138" s="163" t="s">
        <v>230</v>
      </c>
      <c r="F138" s="163" t="s">
        <v>231</v>
      </c>
      <c r="I138" s="164"/>
      <c r="J138" s="165">
        <f>BK138</f>
        <v>0</v>
      </c>
      <c r="L138" s="161"/>
      <c r="M138" s="166"/>
      <c r="N138" s="167"/>
      <c r="O138" s="167"/>
      <c r="P138" s="168">
        <f>P139+P167+P171+P175+P203+P209</f>
        <v>0</v>
      </c>
      <c r="Q138" s="167"/>
      <c r="R138" s="168">
        <f>R139+R167+R171+R175+R203+R209</f>
        <v>3462.3501414399998</v>
      </c>
      <c r="S138" s="167"/>
      <c r="T138" s="169">
        <f>T139+T167+T171+T175+T203+T209</f>
        <v>38.61</v>
      </c>
      <c r="AR138" s="162" t="s">
        <v>81</v>
      </c>
      <c r="AT138" s="170" t="s">
        <v>76</v>
      </c>
      <c r="AU138" s="170" t="s">
        <v>77</v>
      </c>
      <c r="AY138" s="162" t="s">
        <v>232</v>
      </c>
      <c r="BK138" s="171">
        <f>BK139+BK167+BK171+BK175+BK203+BK209</f>
        <v>0</v>
      </c>
    </row>
    <row r="139" spans="1:65" s="12" customFormat="1" ht="22.9" customHeight="1">
      <c r="B139" s="161"/>
      <c r="D139" s="162" t="s">
        <v>76</v>
      </c>
      <c r="E139" s="172" t="s">
        <v>81</v>
      </c>
      <c r="F139" s="172" t="s">
        <v>233</v>
      </c>
      <c r="I139" s="164"/>
      <c r="J139" s="173">
        <f>BK139</f>
        <v>0</v>
      </c>
      <c r="L139" s="161"/>
      <c r="M139" s="166"/>
      <c r="N139" s="167"/>
      <c r="O139" s="167"/>
      <c r="P139" s="168">
        <f>SUM(P140:P166)</f>
        <v>0</v>
      </c>
      <c r="Q139" s="167"/>
      <c r="R139" s="168">
        <f>SUM(R140:R166)</f>
        <v>2825.5638410249999</v>
      </c>
      <c r="S139" s="167"/>
      <c r="T139" s="169">
        <f>SUM(T140:T166)</f>
        <v>38.61</v>
      </c>
      <c r="AR139" s="162" t="s">
        <v>81</v>
      </c>
      <c r="AT139" s="170" t="s">
        <v>76</v>
      </c>
      <c r="AU139" s="170" t="s">
        <v>81</v>
      </c>
      <c r="AY139" s="162" t="s">
        <v>232</v>
      </c>
      <c r="BK139" s="171">
        <f>SUM(BK140:BK166)</f>
        <v>0</v>
      </c>
    </row>
    <row r="140" spans="1:65" s="2" customFormat="1" ht="24.2" customHeight="1">
      <c r="A140" s="31"/>
      <c r="B140" s="142"/>
      <c r="C140" s="174" t="s">
        <v>81</v>
      </c>
      <c r="D140" s="174" t="s">
        <v>234</v>
      </c>
      <c r="E140" s="175" t="s">
        <v>250</v>
      </c>
      <c r="F140" s="176" t="s">
        <v>251</v>
      </c>
      <c r="G140" s="177" t="s">
        <v>237</v>
      </c>
      <c r="H140" s="178">
        <v>59.4</v>
      </c>
      <c r="I140" s="179"/>
      <c r="J140" s="180">
        <f t="shared" ref="J140:J166" si="5">ROUND(I140*H140,2)</f>
        <v>0</v>
      </c>
      <c r="K140" s="181"/>
      <c r="L140" s="32"/>
      <c r="M140" s="182" t="s">
        <v>1</v>
      </c>
      <c r="N140" s="183" t="s">
        <v>43</v>
      </c>
      <c r="O140" s="60"/>
      <c r="P140" s="184">
        <f t="shared" ref="P140:P166" si="6">O140*H140</f>
        <v>0</v>
      </c>
      <c r="Q140" s="184">
        <v>0</v>
      </c>
      <c r="R140" s="184">
        <f t="shared" ref="R140:R166" si="7">Q140*H140</f>
        <v>0</v>
      </c>
      <c r="S140" s="184">
        <v>0.25</v>
      </c>
      <c r="T140" s="185">
        <f t="shared" ref="T140:T166" si="8">S140*H140</f>
        <v>14.85</v>
      </c>
      <c r="U140" s="31"/>
      <c r="V140" s="31"/>
      <c r="W140" s="31"/>
      <c r="X140" s="31"/>
      <c r="Y140" s="31"/>
      <c r="Z140" s="31"/>
      <c r="AA140" s="31"/>
      <c r="AB140" s="31"/>
      <c r="AC140" s="31"/>
      <c r="AD140" s="31"/>
      <c r="AE140" s="31"/>
      <c r="AR140" s="186" t="s">
        <v>238</v>
      </c>
      <c r="AT140" s="186" t="s">
        <v>234</v>
      </c>
      <c r="AU140" s="186" t="s">
        <v>88</v>
      </c>
      <c r="AY140" s="14" t="s">
        <v>232</v>
      </c>
      <c r="BE140" s="104">
        <f t="shared" ref="BE140:BE166" si="9">IF(N140="základná",J140,0)</f>
        <v>0</v>
      </c>
      <c r="BF140" s="104">
        <f t="shared" ref="BF140:BF166" si="10">IF(N140="znížená",J140,0)</f>
        <v>0</v>
      </c>
      <c r="BG140" s="104">
        <f t="shared" ref="BG140:BG166" si="11">IF(N140="zákl. prenesená",J140,0)</f>
        <v>0</v>
      </c>
      <c r="BH140" s="104">
        <f t="shared" ref="BH140:BH166" si="12">IF(N140="zníž. prenesená",J140,0)</f>
        <v>0</v>
      </c>
      <c r="BI140" s="104">
        <f t="shared" ref="BI140:BI166" si="13">IF(N140="nulová",J140,0)</f>
        <v>0</v>
      </c>
      <c r="BJ140" s="14" t="s">
        <v>88</v>
      </c>
      <c r="BK140" s="104">
        <f t="shared" ref="BK140:BK166" si="14">ROUND(I140*H140,2)</f>
        <v>0</v>
      </c>
      <c r="BL140" s="14" t="s">
        <v>238</v>
      </c>
      <c r="BM140" s="186" t="s">
        <v>2572</v>
      </c>
    </row>
    <row r="141" spans="1:65" s="2" customFormat="1" ht="37.9" customHeight="1">
      <c r="A141" s="31"/>
      <c r="B141" s="142"/>
      <c r="C141" s="174" t="s">
        <v>88</v>
      </c>
      <c r="D141" s="174" t="s">
        <v>234</v>
      </c>
      <c r="E141" s="175" t="s">
        <v>2371</v>
      </c>
      <c r="F141" s="176" t="s">
        <v>2372</v>
      </c>
      <c r="G141" s="177" t="s">
        <v>237</v>
      </c>
      <c r="H141" s="178">
        <v>59.4</v>
      </c>
      <c r="I141" s="179"/>
      <c r="J141" s="180">
        <f t="shared" si="5"/>
        <v>0</v>
      </c>
      <c r="K141" s="181"/>
      <c r="L141" s="32"/>
      <c r="M141" s="182" t="s">
        <v>1</v>
      </c>
      <c r="N141" s="183" t="s">
        <v>43</v>
      </c>
      <c r="O141" s="60"/>
      <c r="P141" s="184">
        <f t="shared" si="6"/>
        <v>0</v>
      </c>
      <c r="Q141" s="184">
        <v>0</v>
      </c>
      <c r="R141" s="184">
        <f t="shared" si="7"/>
        <v>0</v>
      </c>
      <c r="S141" s="184">
        <v>0.4</v>
      </c>
      <c r="T141" s="185">
        <f t="shared" si="8"/>
        <v>23.76</v>
      </c>
      <c r="U141" s="31"/>
      <c r="V141" s="31"/>
      <c r="W141" s="31"/>
      <c r="X141" s="31"/>
      <c r="Y141" s="31"/>
      <c r="Z141" s="31"/>
      <c r="AA141" s="31"/>
      <c r="AB141" s="31"/>
      <c r="AC141" s="31"/>
      <c r="AD141" s="31"/>
      <c r="AE141" s="31"/>
      <c r="AR141" s="186" t="s">
        <v>238</v>
      </c>
      <c r="AT141" s="186" t="s">
        <v>234</v>
      </c>
      <c r="AU141" s="186" t="s">
        <v>88</v>
      </c>
      <c r="AY141" s="14" t="s">
        <v>232</v>
      </c>
      <c r="BE141" s="104">
        <f t="shared" si="9"/>
        <v>0</v>
      </c>
      <c r="BF141" s="104">
        <f t="shared" si="10"/>
        <v>0</v>
      </c>
      <c r="BG141" s="104">
        <f t="shared" si="11"/>
        <v>0</v>
      </c>
      <c r="BH141" s="104">
        <f t="shared" si="12"/>
        <v>0</v>
      </c>
      <c r="BI141" s="104">
        <f t="shared" si="13"/>
        <v>0</v>
      </c>
      <c r="BJ141" s="14" t="s">
        <v>88</v>
      </c>
      <c r="BK141" s="104">
        <f t="shared" si="14"/>
        <v>0</v>
      </c>
      <c r="BL141" s="14" t="s">
        <v>238</v>
      </c>
      <c r="BM141" s="186" t="s">
        <v>2573</v>
      </c>
    </row>
    <row r="142" spans="1:65" s="2" customFormat="1" ht="24.2" customHeight="1">
      <c r="A142" s="31"/>
      <c r="B142" s="142"/>
      <c r="C142" s="174" t="s">
        <v>93</v>
      </c>
      <c r="D142" s="174" t="s">
        <v>234</v>
      </c>
      <c r="E142" s="175" t="s">
        <v>898</v>
      </c>
      <c r="F142" s="176" t="s">
        <v>899</v>
      </c>
      <c r="G142" s="177" t="s">
        <v>256</v>
      </c>
      <c r="H142" s="178">
        <v>50</v>
      </c>
      <c r="I142" s="179"/>
      <c r="J142" s="180">
        <f t="shared" si="5"/>
        <v>0</v>
      </c>
      <c r="K142" s="181"/>
      <c r="L142" s="32"/>
      <c r="M142" s="182" t="s">
        <v>1</v>
      </c>
      <c r="N142" s="183" t="s">
        <v>43</v>
      </c>
      <c r="O142" s="60"/>
      <c r="P142" s="184">
        <f t="shared" si="6"/>
        <v>0</v>
      </c>
      <c r="Q142" s="184">
        <v>1.2562714000000001E-2</v>
      </c>
      <c r="R142" s="184">
        <f t="shared" si="7"/>
        <v>0.62813570000000007</v>
      </c>
      <c r="S142" s="184">
        <v>0</v>
      </c>
      <c r="T142" s="185">
        <f t="shared" si="8"/>
        <v>0</v>
      </c>
      <c r="U142" s="31"/>
      <c r="V142" s="31"/>
      <c r="W142" s="31"/>
      <c r="X142" s="31"/>
      <c r="Y142" s="31"/>
      <c r="Z142" s="31"/>
      <c r="AA142" s="31"/>
      <c r="AB142" s="31"/>
      <c r="AC142" s="31"/>
      <c r="AD142" s="31"/>
      <c r="AE142" s="31"/>
      <c r="AR142" s="186" t="s">
        <v>238</v>
      </c>
      <c r="AT142" s="186" t="s">
        <v>234</v>
      </c>
      <c r="AU142" s="186" t="s">
        <v>88</v>
      </c>
      <c r="AY142" s="14" t="s">
        <v>232</v>
      </c>
      <c r="BE142" s="104">
        <f t="shared" si="9"/>
        <v>0</v>
      </c>
      <c r="BF142" s="104">
        <f t="shared" si="10"/>
        <v>0</v>
      </c>
      <c r="BG142" s="104">
        <f t="shared" si="11"/>
        <v>0</v>
      </c>
      <c r="BH142" s="104">
        <f t="shared" si="12"/>
        <v>0</v>
      </c>
      <c r="BI142" s="104">
        <f t="shared" si="13"/>
        <v>0</v>
      </c>
      <c r="BJ142" s="14" t="s">
        <v>88</v>
      </c>
      <c r="BK142" s="104">
        <f t="shared" si="14"/>
        <v>0</v>
      </c>
      <c r="BL142" s="14" t="s">
        <v>238</v>
      </c>
      <c r="BM142" s="186" t="s">
        <v>2574</v>
      </c>
    </row>
    <row r="143" spans="1:65" s="2" customFormat="1" ht="33" customHeight="1">
      <c r="A143" s="31"/>
      <c r="B143" s="142"/>
      <c r="C143" s="174" t="s">
        <v>238</v>
      </c>
      <c r="D143" s="174" t="s">
        <v>234</v>
      </c>
      <c r="E143" s="175" t="s">
        <v>259</v>
      </c>
      <c r="F143" s="176" t="s">
        <v>260</v>
      </c>
      <c r="G143" s="177" t="s">
        <v>261</v>
      </c>
      <c r="H143" s="178">
        <v>240</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238</v>
      </c>
      <c r="AT143" s="186" t="s">
        <v>234</v>
      </c>
      <c r="AU143" s="186" t="s">
        <v>88</v>
      </c>
      <c r="AY143" s="14" t="s">
        <v>232</v>
      </c>
      <c r="BE143" s="104">
        <f t="shared" si="9"/>
        <v>0</v>
      </c>
      <c r="BF143" s="104">
        <f t="shared" si="10"/>
        <v>0</v>
      </c>
      <c r="BG143" s="104">
        <f t="shared" si="11"/>
        <v>0</v>
      </c>
      <c r="BH143" s="104">
        <f t="shared" si="12"/>
        <v>0</v>
      </c>
      <c r="BI143" s="104">
        <f t="shared" si="13"/>
        <v>0</v>
      </c>
      <c r="BJ143" s="14" t="s">
        <v>88</v>
      </c>
      <c r="BK143" s="104">
        <f t="shared" si="14"/>
        <v>0</v>
      </c>
      <c r="BL143" s="14" t="s">
        <v>238</v>
      </c>
      <c r="BM143" s="186" t="s">
        <v>2575</v>
      </c>
    </row>
    <row r="144" spans="1:65" s="2" customFormat="1" ht="33" customHeight="1">
      <c r="A144" s="31"/>
      <c r="B144" s="142"/>
      <c r="C144" s="174" t="s">
        <v>249</v>
      </c>
      <c r="D144" s="174" t="s">
        <v>234</v>
      </c>
      <c r="E144" s="175" t="s">
        <v>264</v>
      </c>
      <c r="F144" s="176" t="s">
        <v>265</v>
      </c>
      <c r="G144" s="177" t="s">
        <v>266</v>
      </c>
      <c r="H144" s="178">
        <v>30</v>
      </c>
      <c r="I144" s="179"/>
      <c r="J144" s="180">
        <f t="shared" si="5"/>
        <v>0</v>
      </c>
      <c r="K144" s="181"/>
      <c r="L144" s="32"/>
      <c r="M144" s="182" t="s">
        <v>1</v>
      </c>
      <c r="N144" s="183"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238</v>
      </c>
      <c r="AT144" s="186" t="s">
        <v>234</v>
      </c>
      <c r="AU144" s="186" t="s">
        <v>88</v>
      </c>
      <c r="AY144" s="14" t="s">
        <v>232</v>
      </c>
      <c r="BE144" s="104">
        <f t="shared" si="9"/>
        <v>0</v>
      </c>
      <c r="BF144" s="104">
        <f t="shared" si="10"/>
        <v>0</v>
      </c>
      <c r="BG144" s="104">
        <f t="shared" si="11"/>
        <v>0</v>
      </c>
      <c r="BH144" s="104">
        <f t="shared" si="12"/>
        <v>0</v>
      </c>
      <c r="BI144" s="104">
        <f t="shared" si="13"/>
        <v>0</v>
      </c>
      <c r="BJ144" s="14" t="s">
        <v>88</v>
      </c>
      <c r="BK144" s="104">
        <f t="shared" si="14"/>
        <v>0</v>
      </c>
      <c r="BL144" s="14" t="s">
        <v>238</v>
      </c>
      <c r="BM144" s="186" t="s">
        <v>2576</v>
      </c>
    </row>
    <row r="145" spans="1:65" s="2" customFormat="1" ht="21.75" customHeight="1">
      <c r="A145" s="31"/>
      <c r="B145" s="142"/>
      <c r="C145" s="174" t="s">
        <v>253</v>
      </c>
      <c r="D145" s="174" t="s">
        <v>234</v>
      </c>
      <c r="E145" s="175" t="s">
        <v>269</v>
      </c>
      <c r="F145" s="176" t="s">
        <v>270</v>
      </c>
      <c r="G145" s="177" t="s">
        <v>256</v>
      </c>
      <c r="H145" s="178">
        <v>52.2</v>
      </c>
      <c r="I145" s="179"/>
      <c r="J145" s="180">
        <f t="shared" si="5"/>
        <v>0</v>
      </c>
      <c r="K145" s="181"/>
      <c r="L145" s="32"/>
      <c r="M145" s="182" t="s">
        <v>1</v>
      </c>
      <c r="N145" s="183" t="s">
        <v>43</v>
      </c>
      <c r="O145" s="60"/>
      <c r="P145" s="184">
        <f t="shared" si="6"/>
        <v>0</v>
      </c>
      <c r="Q145" s="184">
        <v>1.0121E-2</v>
      </c>
      <c r="R145" s="184">
        <f t="shared" si="7"/>
        <v>0.52831620000000001</v>
      </c>
      <c r="S145" s="184">
        <v>0</v>
      </c>
      <c r="T145" s="185">
        <f t="shared" si="8"/>
        <v>0</v>
      </c>
      <c r="U145" s="31"/>
      <c r="V145" s="31"/>
      <c r="W145" s="31"/>
      <c r="X145" s="31"/>
      <c r="Y145" s="31"/>
      <c r="Z145" s="31"/>
      <c r="AA145" s="31"/>
      <c r="AB145" s="31"/>
      <c r="AC145" s="31"/>
      <c r="AD145" s="31"/>
      <c r="AE145" s="31"/>
      <c r="AR145" s="186" t="s">
        <v>238</v>
      </c>
      <c r="AT145" s="186" t="s">
        <v>234</v>
      </c>
      <c r="AU145" s="186" t="s">
        <v>88</v>
      </c>
      <c r="AY145" s="14" t="s">
        <v>232</v>
      </c>
      <c r="BE145" s="104">
        <f t="shared" si="9"/>
        <v>0</v>
      </c>
      <c r="BF145" s="104">
        <f t="shared" si="10"/>
        <v>0</v>
      </c>
      <c r="BG145" s="104">
        <f t="shared" si="11"/>
        <v>0</v>
      </c>
      <c r="BH145" s="104">
        <f t="shared" si="12"/>
        <v>0</v>
      </c>
      <c r="BI145" s="104">
        <f t="shared" si="13"/>
        <v>0</v>
      </c>
      <c r="BJ145" s="14" t="s">
        <v>88</v>
      </c>
      <c r="BK145" s="104">
        <f t="shared" si="14"/>
        <v>0</v>
      </c>
      <c r="BL145" s="14" t="s">
        <v>238</v>
      </c>
      <c r="BM145" s="186" t="s">
        <v>2577</v>
      </c>
    </row>
    <row r="146" spans="1:65" s="2" customFormat="1" ht="21.75" customHeight="1">
      <c r="A146" s="31"/>
      <c r="B146" s="142"/>
      <c r="C146" s="174" t="s">
        <v>258</v>
      </c>
      <c r="D146" s="174" t="s">
        <v>234</v>
      </c>
      <c r="E146" s="175" t="s">
        <v>1374</v>
      </c>
      <c r="F146" s="176" t="s">
        <v>1375</v>
      </c>
      <c r="G146" s="177" t="s">
        <v>256</v>
      </c>
      <c r="H146" s="178">
        <v>31.5</v>
      </c>
      <c r="I146" s="179"/>
      <c r="J146" s="180">
        <f t="shared" si="5"/>
        <v>0</v>
      </c>
      <c r="K146" s="181"/>
      <c r="L146" s="32"/>
      <c r="M146" s="182" t="s">
        <v>1</v>
      </c>
      <c r="N146" s="183" t="s">
        <v>43</v>
      </c>
      <c r="O146" s="60"/>
      <c r="P146" s="184">
        <f t="shared" si="6"/>
        <v>0</v>
      </c>
      <c r="Q146" s="184">
        <v>5.9157750000000002E-2</v>
      </c>
      <c r="R146" s="184">
        <f t="shared" si="7"/>
        <v>1.8634691250000002</v>
      </c>
      <c r="S146" s="184">
        <v>0</v>
      </c>
      <c r="T146" s="185">
        <f t="shared" si="8"/>
        <v>0</v>
      </c>
      <c r="U146" s="31"/>
      <c r="V146" s="31"/>
      <c r="W146" s="31"/>
      <c r="X146" s="31"/>
      <c r="Y146" s="31"/>
      <c r="Z146" s="31"/>
      <c r="AA146" s="31"/>
      <c r="AB146" s="31"/>
      <c r="AC146" s="31"/>
      <c r="AD146" s="31"/>
      <c r="AE146" s="31"/>
      <c r="AR146" s="186" t="s">
        <v>238</v>
      </c>
      <c r="AT146" s="186" t="s">
        <v>234</v>
      </c>
      <c r="AU146" s="186" t="s">
        <v>88</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2578</v>
      </c>
    </row>
    <row r="147" spans="1:65" s="2" customFormat="1" ht="24.2" customHeight="1">
      <c r="A147" s="31"/>
      <c r="B147" s="142"/>
      <c r="C147" s="174" t="s">
        <v>263</v>
      </c>
      <c r="D147" s="174" t="s">
        <v>234</v>
      </c>
      <c r="E147" s="175" t="s">
        <v>281</v>
      </c>
      <c r="F147" s="176" t="s">
        <v>282</v>
      </c>
      <c r="G147" s="177" t="s">
        <v>256</v>
      </c>
      <c r="H147" s="178">
        <v>50</v>
      </c>
      <c r="I147" s="179"/>
      <c r="J147" s="180">
        <f t="shared" si="5"/>
        <v>0</v>
      </c>
      <c r="K147" s="181"/>
      <c r="L147" s="32"/>
      <c r="M147" s="182" t="s">
        <v>1</v>
      </c>
      <c r="N147" s="183" t="s">
        <v>43</v>
      </c>
      <c r="O147" s="60"/>
      <c r="P147" s="184">
        <f t="shared" si="6"/>
        <v>0</v>
      </c>
      <c r="Q147" s="184">
        <v>3.3070000000000002E-2</v>
      </c>
      <c r="R147" s="184">
        <f t="shared" si="7"/>
        <v>1.6535000000000002</v>
      </c>
      <c r="S147" s="184">
        <v>0</v>
      </c>
      <c r="T147" s="185">
        <f t="shared" si="8"/>
        <v>0</v>
      </c>
      <c r="U147" s="31"/>
      <c r="V147" s="31"/>
      <c r="W147" s="31"/>
      <c r="X147" s="31"/>
      <c r="Y147" s="31"/>
      <c r="Z147" s="31"/>
      <c r="AA147" s="31"/>
      <c r="AB147" s="31"/>
      <c r="AC147" s="31"/>
      <c r="AD147" s="31"/>
      <c r="AE147" s="31"/>
      <c r="AR147" s="186" t="s">
        <v>238</v>
      </c>
      <c r="AT147" s="186" t="s">
        <v>234</v>
      </c>
      <c r="AU147" s="186" t="s">
        <v>88</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2579</v>
      </c>
    </row>
    <row r="148" spans="1:65" s="2" customFormat="1" ht="24.2" customHeight="1">
      <c r="A148" s="31"/>
      <c r="B148" s="142"/>
      <c r="C148" s="174" t="s">
        <v>268</v>
      </c>
      <c r="D148" s="174" t="s">
        <v>234</v>
      </c>
      <c r="E148" s="175" t="s">
        <v>1378</v>
      </c>
      <c r="F148" s="176" t="s">
        <v>1379</v>
      </c>
      <c r="G148" s="177" t="s">
        <v>287</v>
      </c>
      <c r="H148" s="178">
        <v>275.85000000000002</v>
      </c>
      <c r="I148" s="179"/>
      <c r="J148" s="180">
        <f t="shared" si="5"/>
        <v>0</v>
      </c>
      <c r="K148" s="181"/>
      <c r="L148" s="32"/>
      <c r="M148" s="182" t="s">
        <v>1</v>
      </c>
      <c r="N148" s="183"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238</v>
      </c>
      <c r="AT148" s="186" t="s">
        <v>234</v>
      </c>
      <c r="AU148" s="186" t="s">
        <v>88</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2580</v>
      </c>
    </row>
    <row r="149" spans="1:65" s="2" customFormat="1" ht="33" customHeight="1">
      <c r="A149" s="31"/>
      <c r="B149" s="142"/>
      <c r="C149" s="174" t="s">
        <v>272</v>
      </c>
      <c r="D149" s="174" t="s">
        <v>234</v>
      </c>
      <c r="E149" s="175" t="s">
        <v>1381</v>
      </c>
      <c r="F149" s="176" t="s">
        <v>1382</v>
      </c>
      <c r="G149" s="177" t="s">
        <v>287</v>
      </c>
      <c r="H149" s="178">
        <v>539.82000000000005</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88</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2581</v>
      </c>
    </row>
    <row r="150" spans="1:65" s="2" customFormat="1" ht="24.2" customHeight="1">
      <c r="A150" s="31"/>
      <c r="B150" s="142"/>
      <c r="C150" s="174" t="s">
        <v>276</v>
      </c>
      <c r="D150" s="174" t="s">
        <v>234</v>
      </c>
      <c r="E150" s="175" t="s">
        <v>294</v>
      </c>
      <c r="F150" s="176" t="s">
        <v>295</v>
      </c>
      <c r="G150" s="177" t="s">
        <v>287</v>
      </c>
      <c r="H150" s="178">
        <v>205.72200000000001</v>
      </c>
      <c r="I150" s="179"/>
      <c r="J150" s="180">
        <f t="shared" si="5"/>
        <v>0</v>
      </c>
      <c r="K150" s="181"/>
      <c r="L150" s="32"/>
      <c r="M150" s="182" t="s">
        <v>1</v>
      </c>
      <c r="N150" s="183"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238</v>
      </c>
      <c r="AT150" s="186" t="s">
        <v>234</v>
      </c>
      <c r="AU150" s="186" t="s">
        <v>88</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2582</v>
      </c>
    </row>
    <row r="151" spans="1:65" s="2" customFormat="1" ht="24.2" customHeight="1">
      <c r="A151" s="31"/>
      <c r="B151" s="142"/>
      <c r="C151" s="174" t="s">
        <v>280</v>
      </c>
      <c r="D151" s="174" t="s">
        <v>234</v>
      </c>
      <c r="E151" s="175" t="s">
        <v>298</v>
      </c>
      <c r="F151" s="176" t="s">
        <v>299</v>
      </c>
      <c r="G151" s="177" t="s">
        <v>287</v>
      </c>
      <c r="H151" s="178">
        <v>2.25</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2583</v>
      </c>
    </row>
    <row r="152" spans="1:65" s="2" customFormat="1" ht="24.2" customHeight="1">
      <c r="A152" s="31"/>
      <c r="B152" s="142"/>
      <c r="C152" s="174" t="s">
        <v>284</v>
      </c>
      <c r="D152" s="174" t="s">
        <v>234</v>
      </c>
      <c r="E152" s="175" t="s">
        <v>302</v>
      </c>
      <c r="F152" s="176" t="s">
        <v>303</v>
      </c>
      <c r="G152" s="177" t="s">
        <v>287</v>
      </c>
      <c r="H152" s="178">
        <v>5517</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2584</v>
      </c>
    </row>
    <row r="153" spans="1:65" s="2" customFormat="1" ht="37.9" customHeight="1">
      <c r="A153" s="31"/>
      <c r="B153" s="142"/>
      <c r="C153" s="174" t="s">
        <v>289</v>
      </c>
      <c r="D153" s="174" t="s">
        <v>234</v>
      </c>
      <c r="E153" s="175" t="s">
        <v>306</v>
      </c>
      <c r="F153" s="176" t="s">
        <v>307</v>
      </c>
      <c r="G153" s="177" t="s">
        <v>287</v>
      </c>
      <c r="H153" s="178">
        <v>2758.5</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238</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2585</v>
      </c>
    </row>
    <row r="154" spans="1:65" s="2" customFormat="1" ht="24.2" customHeight="1">
      <c r="A154" s="31"/>
      <c r="B154" s="142"/>
      <c r="C154" s="174" t="s">
        <v>293</v>
      </c>
      <c r="D154" s="174" t="s">
        <v>234</v>
      </c>
      <c r="E154" s="175" t="s">
        <v>318</v>
      </c>
      <c r="F154" s="176" t="s">
        <v>319</v>
      </c>
      <c r="G154" s="177" t="s">
        <v>237</v>
      </c>
      <c r="H154" s="178">
        <v>12260</v>
      </c>
      <c r="I154" s="179"/>
      <c r="J154" s="180">
        <f t="shared" si="5"/>
        <v>0</v>
      </c>
      <c r="K154" s="181"/>
      <c r="L154" s="32"/>
      <c r="M154" s="182" t="s">
        <v>1</v>
      </c>
      <c r="N154" s="183" t="s">
        <v>43</v>
      </c>
      <c r="O154" s="60"/>
      <c r="P154" s="184">
        <f t="shared" si="6"/>
        <v>0</v>
      </c>
      <c r="Q154" s="184">
        <v>2.6516999999999999E-2</v>
      </c>
      <c r="R154" s="184">
        <f t="shared" si="7"/>
        <v>325.09841999999998</v>
      </c>
      <c r="S154" s="184">
        <v>0</v>
      </c>
      <c r="T154" s="185">
        <f t="shared" si="8"/>
        <v>0</v>
      </c>
      <c r="U154" s="31"/>
      <c r="V154" s="31"/>
      <c r="W154" s="31"/>
      <c r="X154" s="31"/>
      <c r="Y154" s="31"/>
      <c r="Z154" s="31"/>
      <c r="AA154" s="31"/>
      <c r="AB154" s="31"/>
      <c r="AC154" s="31"/>
      <c r="AD154" s="31"/>
      <c r="AE154" s="31"/>
      <c r="AR154" s="186" t="s">
        <v>238</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2586</v>
      </c>
    </row>
    <row r="155" spans="1:65" s="2" customFormat="1" ht="24.2" customHeight="1">
      <c r="A155" s="31"/>
      <c r="B155" s="142"/>
      <c r="C155" s="174" t="s">
        <v>297</v>
      </c>
      <c r="D155" s="174" t="s">
        <v>234</v>
      </c>
      <c r="E155" s="175" t="s">
        <v>322</v>
      </c>
      <c r="F155" s="176" t="s">
        <v>323</v>
      </c>
      <c r="G155" s="177" t="s">
        <v>237</v>
      </c>
      <c r="H155" s="178">
        <v>12260</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238</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2587</v>
      </c>
    </row>
    <row r="156" spans="1:65" s="2" customFormat="1" ht="33" customHeight="1">
      <c r="A156" s="31"/>
      <c r="B156" s="142"/>
      <c r="C156" s="174" t="s">
        <v>301</v>
      </c>
      <c r="D156" s="174" t="s">
        <v>234</v>
      </c>
      <c r="E156" s="175" t="s">
        <v>333</v>
      </c>
      <c r="F156" s="176" t="s">
        <v>334</v>
      </c>
      <c r="G156" s="177" t="s">
        <v>287</v>
      </c>
      <c r="H156" s="178">
        <v>1517.175</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2588</v>
      </c>
    </row>
    <row r="157" spans="1:65" s="2" customFormat="1" ht="21.75" customHeight="1">
      <c r="A157" s="31"/>
      <c r="B157" s="142"/>
      <c r="C157" s="174" t="s">
        <v>305</v>
      </c>
      <c r="D157" s="174" t="s">
        <v>234</v>
      </c>
      <c r="E157" s="175" t="s">
        <v>337</v>
      </c>
      <c r="F157" s="176" t="s">
        <v>338</v>
      </c>
      <c r="G157" s="177" t="s">
        <v>287</v>
      </c>
      <c r="H157" s="178">
        <v>2758.5</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2589</v>
      </c>
    </row>
    <row r="158" spans="1:65" s="2" customFormat="1" ht="24.2" customHeight="1">
      <c r="A158" s="31"/>
      <c r="B158" s="142"/>
      <c r="C158" s="174" t="s">
        <v>309</v>
      </c>
      <c r="D158" s="174" t="s">
        <v>234</v>
      </c>
      <c r="E158" s="175" t="s">
        <v>2415</v>
      </c>
      <c r="F158" s="176" t="s">
        <v>2416</v>
      </c>
      <c r="G158" s="177" t="s">
        <v>287</v>
      </c>
      <c r="H158" s="178">
        <v>1517.175</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2590</v>
      </c>
    </row>
    <row r="159" spans="1:65" s="2" customFormat="1" ht="33" customHeight="1">
      <c r="A159" s="31"/>
      <c r="B159" s="142"/>
      <c r="C159" s="174" t="s">
        <v>313</v>
      </c>
      <c r="D159" s="174" t="s">
        <v>234</v>
      </c>
      <c r="E159" s="175" t="s">
        <v>345</v>
      </c>
      <c r="F159" s="176" t="s">
        <v>346</v>
      </c>
      <c r="G159" s="177" t="s">
        <v>287</v>
      </c>
      <c r="H159" s="178">
        <v>1517.175</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238</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2591</v>
      </c>
    </row>
    <row r="160" spans="1:65" s="2" customFormat="1" ht="33" customHeight="1">
      <c r="A160" s="31"/>
      <c r="B160" s="142"/>
      <c r="C160" s="174" t="s">
        <v>317</v>
      </c>
      <c r="D160" s="174" t="s">
        <v>234</v>
      </c>
      <c r="E160" s="175" t="s">
        <v>349</v>
      </c>
      <c r="F160" s="176" t="s">
        <v>350</v>
      </c>
      <c r="G160" s="177" t="s">
        <v>287</v>
      </c>
      <c r="H160" s="178">
        <v>3999.8249999999998</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2592</v>
      </c>
    </row>
    <row r="161" spans="1:65" s="2" customFormat="1" ht="16.5" customHeight="1">
      <c r="A161" s="31"/>
      <c r="B161" s="142"/>
      <c r="C161" s="187" t="s">
        <v>321</v>
      </c>
      <c r="D161" s="187" t="s">
        <v>357</v>
      </c>
      <c r="E161" s="188" t="s">
        <v>2422</v>
      </c>
      <c r="F161" s="189" t="s">
        <v>2423</v>
      </c>
      <c r="G161" s="190" t="s">
        <v>360</v>
      </c>
      <c r="H161" s="191">
        <v>149.68799999999999</v>
      </c>
      <c r="I161" s="192"/>
      <c r="J161" s="193">
        <f t="shared" si="5"/>
        <v>0</v>
      </c>
      <c r="K161" s="194"/>
      <c r="L161" s="195"/>
      <c r="M161" s="196" t="s">
        <v>1</v>
      </c>
      <c r="N161" s="197" t="s">
        <v>43</v>
      </c>
      <c r="O161" s="60"/>
      <c r="P161" s="184">
        <f t="shared" si="6"/>
        <v>0</v>
      </c>
      <c r="Q161" s="184">
        <v>1</v>
      </c>
      <c r="R161" s="184">
        <f t="shared" si="7"/>
        <v>149.68799999999999</v>
      </c>
      <c r="S161" s="184">
        <v>0</v>
      </c>
      <c r="T161" s="185">
        <f t="shared" si="8"/>
        <v>0</v>
      </c>
      <c r="U161" s="31"/>
      <c r="V161" s="31"/>
      <c r="W161" s="31"/>
      <c r="X161" s="31"/>
      <c r="Y161" s="31"/>
      <c r="Z161" s="31"/>
      <c r="AA161" s="31"/>
      <c r="AB161" s="31"/>
      <c r="AC161" s="31"/>
      <c r="AD161" s="31"/>
      <c r="AE161" s="31"/>
      <c r="AR161" s="186" t="s">
        <v>263</v>
      </c>
      <c r="AT161" s="186" t="s">
        <v>357</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2593</v>
      </c>
    </row>
    <row r="162" spans="1:65" s="2" customFormat="1" ht="24.2" customHeight="1">
      <c r="A162" s="31"/>
      <c r="B162" s="142"/>
      <c r="C162" s="174" t="s">
        <v>7</v>
      </c>
      <c r="D162" s="174" t="s">
        <v>234</v>
      </c>
      <c r="E162" s="175" t="s">
        <v>353</v>
      </c>
      <c r="F162" s="176" t="s">
        <v>354</v>
      </c>
      <c r="G162" s="177" t="s">
        <v>287</v>
      </c>
      <c r="H162" s="178">
        <v>1241.325</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2594</v>
      </c>
    </row>
    <row r="163" spans="1:65" s="2" customFormat="1" ht="16.5" customHeight="1">
      <c r="A163" s="31"/>
      <c r="B163" s="142"/>
      <c r="C163" s="187" t="s">
        <v>328</v>
      </c>
      <c r="D163" s="187" t="s">
        <v>357</v>
      </c>
      <c r="E163" s="188" t="s">
        <v>2595</v>
      </c>
      <c r="F163" s="189" t="s">
        <v>2596</v>
      </c>
      <c r="G163" s="190" t="s">
        <v>360</v>
      </c>
      <c r="H163" s="191">
        <v>2346.1039999999998</v>
      </c>
      <c r="I163" s="192"/>
      <c r="J163" s="193">
        <f t="shared" si="5"/>
        <v>0</v>
      </c>
      <c r="K163" s="194"/>
      <c r="L163" s="195"/>
      <c r="M163" s="196" t="s">
        <v>1</v>
      </c>
      <c r="N163" s="197" t="s">
        <v>43</v>
      </c>
      <c r="O163" s="60"/>
      <c r="P163" s="184">
        <f t="shared" si="6"/>
        <v>0</v>
      </c>
      <c r="Q163" s="184">
        <v>1</v>
      </c>
      <c r="R163" s="184">
        <f t="shared" si="7"/>
        <v>2346.1039999999998</v>
      </c>
      <c r="S163" s="184">
        <v>0</v>
      </c>
      <c r="T163" s="185">
        <f t="shared" si="8"/>
        <v>0</v>
      </c>
      <c r="U163" s="31"/>
      <c r="V163" s="31"/>
      <c r="W163" s="31"/>
      <c r="X163" s="31"/>
      <c r="Y163" s="31"/>
      <c r="Z163" s="31"/>
      <c r="AA163" s="31"/>
      <c r="AB163" s="31"/>
      <c r="AC163" s="31"/>
      <c r="AD163" s="31"/>
      <c r="AE163" s="31"/>
      <c r="AR163" s="186" t="s">
        <v>263</v>
      </c>
      <c r="AT163" s="186" t="s">
        <v>357</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2597</v>
      </c>
    </row>
    <row r="164" spans="1:65" s="2" customFormat="1" ht="21.75" customHeight="1">
      <c r="A164" s="31"/>
      <c r="B164" s="142"/>
      <c r="C164" s="174" t="s">
        <v>332</v>
      </c>
      <c r="D164" s="174" t="s">
        <v>234</v>
      </c>
      <c r="E164" s="175" t="s">
        <v>931</v>
      </c>
      <c r="F164" s="176" t="s">
        <v>932</v>
      </c>
      <c r="G164" s="177" t="s">
        <v>237</v>
      </c>
      <c r="H164" s="178">
        <v>2758.5</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2598</v>
      </c>
    </row>
    <row r="165" spans="1:65" s="2" customFormat="1" ht="21.75" customHeight="1">
      <c r="A165" s="31"/>
      <c r="B165" s="142"/>
      <c r="C165" s="174" t="s">
        <v>336</v>
      </c>
      <c r="D165" s="174" t="s">
        <v>234</v>
      </c>
      <c r="E165" s="175" t="s">
        <v>375</v>
      </c>
      <c r="F165" s="176" t="s">
        <v>376</v>
      </c>
      <c r="G165" s="177" t="s">
        <v>237</v>
      </c>
      <c r="H165" s="178">
        <v>8275.5</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2599</v>
      </c>
    </row>
    <row r="166" spans="1:65" s="2" customFormat="1" ht="24.2" customHeight="1">
      <c r="A166" s="31"/>
      <c r="B166" s="142"/>
      <c r="C166" s="174" t="s">
        <v>340</v>
      </c>
      <c r="D166" s="174" t="s">
        <v>234</v>
      </c>
      <c r="E166" s="175" t="s">
        <v>379</v>
      </c>
      <c r="F166" s="176" t="s">
        <v>380</v>
      </c>
      <c r="G166" s="177" t="s">
        <v>237</v>
      </c>
      <c r="H166" s="178">
        <v>2699.1</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2600</v>
      </c>
    </row>
    <row r="167" spans="1:65" s="12" customFormat="1" ht="22.9" customHeight="1">
      <c r="B167" s="161"/>
      <c r="D167" s="162" t="s">
        <v>76</v>
      </c>
      <c r="E167" s="172" t="s">
        <v>238</v>
      </c>
      <c r="F167" s="172" t="s">
        <v>400</v>
      </c>
      <c r="I167" s="164"/>
      <c r="J167" s="173">
        <f>BK167</f>
        <v>0</v>
      </c>
      <c r="L167" s="161"/>
      <c r="M167" s="166"/>
      <c r="N167" s="167"/>
      <c r="O167" s="167"/>
      <c r="P167" s="168">
        <f>SUM(P168:P170)</f>
        <v>0</v>
      </c>
      <c r="Q167" s="167"/>
      <c r="R167" s="168">
        <f>SUM(R168:R170)</f>
        <v>554.50565450000011</v>
      </c>
      <c r="S167" s="167"/>
      <c r="T167" s="169">
        <f>SUM(T168:T170)</f>
        <v>0</v>
      </c>
      <c r="AR167" s="162" t="s">
        <v>81</v>
      </c>
      <c r="AT167" s="170" t="s">
        <v>76</v>
      </c>
      <c r="AU167" s="170" t="s">
        <v>81</v>
      </c>
      <c r="AY167" s="162" t="s">
        <v>232</v>
      </c>
      <c r="BK167" s="171">
        <f>SUM(BK168:BK170)</f>
        <v>0</v>
      </c>
    </row>
    <row r="168" spans="1:65" s="2" customFormat="1" ht="37.9" customHeight="1">
      <c r="A168" s="31"/>
      <c r="B168" s="142"/>
      <c r="C168" s="174" t="s">
        <v>344</v>
      </c>
      <c r="D168" s="174" t="s">
        <v>234</v>
      </c>
      <c r="E168" s="175" t="s">
        <v>402</v>
      </c>
      <c r="F168" s="176" t="s">
        <v>403</v>
      </c>
      <c r="G168" s="177" t="s">
        <v>287</v>
      </c>
      <c r="H168" s="178">
        <v>275.85000000000002</v>
      </c>
      <c r="I168" s="179"/>
      <c r="J168" s="180">
        <f>ROUND(I168*H168,2)</f>
        <v>0</v>
      </c>
      <c r="K168" s="181"/>
      <c r="L168" s="32"/>
      <c r="M168" s="182" t="s">
        <v>1</v>
      </c>
      <c r="N168" s="183" t="s">
        <v>43</v>
      </c>
      <c r="O168" s="60"/>
      <c r="P168" s="184">
        <f>O168*H168</f>
        <v>0</v>
      </c>
      <c r="Q168" s="184">
        <v>1.8907700000000001</v>
      </c>
      <c r="R168" s="184">
        <f>Q168*H168</f>
        <v>521.56890450000003</v>
      </c>
      <c r="S168" s="184">
        <v>0</v>
      </c>
      <c r="T168" s="185">
        <f>S168*H168</f>
        <v>0</v>
      </c>
      <c r="U168" s="31"/>
      <c r="V168" s="31"/>
      <c r="W168" s="31"/>
      <c r="X168" s="31"/>
      <c r="Y168" s="31"/>
      <c r="Z168" s="31"/>
      <c r="AA168" s="31"/>
      <c r="AB168" s="31"/>
      <c r="AC168" s="31"/>
      <c r="AD168" s="31"/>
      <c r="AE168" s="31"/>
      <c r="AR168" s="186" t="s">
        <v>238</v>
      </c>
      <c r="AT168" s="186" t="s">
        <v>234</v>
      </c>
      <c r="AU168" s="186" t="s">
        <v>88</v>
      </c>
      <c r="AY168" s="14" t="s">
        <v>232</v>
      </c>
      <c r="BE168" s="104">
        <f>IF(N168="základná",J168,0)</f>
        <v>0</v>
      </c>
      <c r="BF168" s="104">
        <f>IF(N168="znížená",J168,0)</f>
        <v>0</v>
      </c>
      <c r="BG168" s="104">
        <f>IF(N168="zákl. prenesená",J168,0)</f>
        <v>0</v>
      </c>
      <c r="BH168" s="104">
        <f>IF(N168="zníž. prenesená",J168,0)</f>
        <v>0</v>
      </c>
      <c r="BI168" s="104">
        <f>IF(N168="nulová",J168,0)</f>
        <v>0</v>
      </c>
      <c r="BJ168" s="14" t="s">
        <v>88</v>
      </c>
      <c r="BK168" s="104">
        <f>ROUND(I168*H168,2)</f>
        <v>0</v>
      </c>
      <c r="BL168" s="14" t="s">
        <v>238</v>
      </c>
      <c r="BM168" s="186" t="s">
        <v>2601</v>
      </c>
    </row>
    <row r="169" spans="1:65" s="2" customFormat="1" ht="33" customHeight="1">
      <c r="A169" s="31"/>
      <c r="B169" s="142"/>
      <c r="C169" s="174" t="s">
        <v>348</v>
      </c>
      <c r="D169" s="174" t="s">
        <v>234</v>
      </c>
      <c r="E169" s="175" t="s">
        <v>2602</v>
      </c>
      <c r="F169" s="176" t="s">
        <v>407</v>
      </c>
      <c r="G169" s="177" t="s">
        <v>394</v>
      </c>
      <c r="H169" s="178">
        <v>295</v>
      </c>
      <c r="I169" s="179"/>
      <c r="J169" s="180">
        <f>ROUND(I169*H169,2)</f>
        <v>0</v>
      </c>
      <c r="K169" s="181"/>
      <c r="L169" s="32"/>
      <c r="M169" s="182" t="s">
        <v>1</v>
      </c>
      <c r="N169" s="183" t="s">
        <v>43</v>
      </c>
      <c r="O169" s="60"/>
      <c r="P169" s="184">
        <f>O169*H169</f>
        <v>0</v>
      </c>
      <c r="Q169" s="184">
        <v>1.65E-3</v>
      </c>
      <c r="R169" s="184">
        <f>Q169*H169</f>
        <v>0.48675000000000002</v>
      </c>
      <c r="S169" s="184">
        <v>0</v>
      </c>
      <c r="T169" s="185">
        <f>S169*H169</f>
        <v>0</v>
      </c>
      <c r="U169" s="31"/>
      <c r="V169" s="31"/>
      <c r="W169" s="31"/>
      <c r="X169" s="31"/>
      <c r="Y169" s="31"/>
      <c r="Z169" s="31"/>
      <c r="AA169" s="31"/>
      <c r="AB169" s="31"/>
      <c r="AC169" s="31"/>
      <c r="AD169" s="31"/>
      <c r="AE169" s="31"/>
      <c r="AR169" s="186" t="s">
        <v>238</v>
      </c>
      <c r="AT169" s="186" t="s">
        <v>234</v>
      </c>
      <c r="AU169" s="186" t="s">
        <v>88</v>
      </c>
      <c r="AY169" s="14" t="s">
        <v>232</v>
      </c>
      <c r="BE169" s="104">
        <f>IF(N169="základná",J169,0)</f>
        <v>0</v>
      </c>
      <c r="BF169" s="104">
        <f>IF(N169="znížená",J169,0)</f>
        <v>0</v>
      </c>
      <c r="BG169" s="104">
        <f>IF(N169="zákl. prenesená",J169,0)</f>
        <v>0</v>
      </c>
      <c r="BH169" s="104">
        <f>IF(N169="zníž. prenesená",J169,0)</f>
        <v>0</v>
      </c>
      <c r="BI169" s="104">
        <f>IF(N169="nulová",J169,0)</f>
        <v>0</v>
      </c>
      <c r="BJ169" s="14" t="s">
        <v>88</v>
      </c>
      <c r="BK169" s="104">
        <f>ROUND(I169*H169,2)</f>
        <v>0</v>
      </c>
      <c r="BL169" s="14" t="s">
        <v>238</v>
      </c>
      <c r="BM169" s="186" t="s">
        <v>2603</v>
      </c>
    </row>
    <row r="170" spans="1:65" s="2" customFormat="1" ht="16.5" customHeight="1">
      <c r="A170" s="31"/>
      <c r="B170" s="142"/>
      <c r="C170" s="187" t="s">
        <v>352</v>
      </c>
      <c r="D170" s="187" t="s">
        <v>357</v>
      </c>
      <c r="E170" s="188" t="s">
        <v>2604</v>
      </c>
      <c r="F170" s="189" t="s">
        <v>2605</v>
      </c>
      <c r="G170" s="190" t="s">
        <v>237</v>
      </c>
      <c r="H170" s="191">
        <v>295</v>
      </c>
      <c r="I170" s="192"/>
      <c r="J170" s="193">
        <f>ROUND(I170*H170,2)</f>
        <v>0</v>
      </c>
      <c r="K170" s="194"/>
      <c r="L170" s="195"/>
      <c r="M170" s="196" t="s">
        <v>1</v>
      </c>
      <c r="N170" s="197" t="s">
        <v>43</v>
      </c>
      <c r="O170" s="60"/>
      <c r="P170" s="184">
        <f>O170*H170</f>
        <v>0</v>
      </c>
      <c r="Q170" s="184">
        <v>0.11</v>
      </c>
      <c r="R170" s="184">
        <f>Q170*H170</f>
        <v>32.450000000000003</v>
      </c>
      <c r="S170" s="184">
        <v>0</v>
      </c>
      <c r="T170" s="185">
        <f>S170*H170</f>
        <v>0</v>
      </c>
      <c r="U170" s="31"/>
      <c r="V170" s="31"/>
      <c r="W170" s="31"/>
      <c r="X170" s="31"/>
      <c r="Y170" s="31"/>
      <c r="Z170" s="31"/>
      <c r="AA170" s="31"/>
      <c r="AB170" s="31"/>
      <c r="AC170" s="31"/>
      <c r="AD170" s="31"/>
      <c r="AE170" s="31"/>
      <c r="AR170" s="186" t="s">
        <v>263</v>
      </c>
      <c r="AT170" s="186" t="s">
        <v>357</v>
      </c>
      <c r="AU170" s="186" t="s">
        <v>88</v>
      </c>
      <c r="AY170" s="14" t="s">
        <v>232</v>
      </c>
      <c r="BE170" s="104">
        <f>IF(N170="základná",J170,0)</f>
        <v>0</v>
      </c>
      <c r="BF170" s="104">
        <f>IF(N170="znížená",J170,0)</f>
        <v>0</v>
      </c>
      <c r="BG170" s="104">
        <f>IF(N170="zákl. prenesená",J170,0)</f>
        <v>0</v>
      </c>
      <c r="BH170" s="104">
        <f>IF(N170="zníž. prenesená",J170,0)</f>
        <v>0</v>
      </c>
      <c r="BI170" s="104">
        <f>IF(N170="nulová",J170,0)</f>
        <v>0</v>
      </c>
      <c r="BJ170" s="14" t="s">
        <v>88</v>
      </c>
      <c r="BK170" s="104">
        <f>ROUND(I170*H170,2)</f>
        <v>0</v>
      </c>
      <c r="BL170" s="14" t="s">
        <v>238</v>
      </c>
      <c r="BM170" s="186" t="s">
        <v>2606</v>
      </c>
    </row>
    <row r="171" spans="1:65" s="12" customFormat="1" ht="22.9" customHeight="1">
      <c r="B171" s="161"/>
      <c r="D171" s="162" t="s">
        <v>76</v>
      </c>
      <c r="E171" s="172" t="s">
        <v>249</v>
      </c>
      <c r="F171" s="172" t="s">
        <v>433</v>
      </c>
      <c r="I171" s="164"/>
      <c r="J171" s="173">
        <f>BK171</f>
        <v>0</v>
      </c>
      <c r="L171" s="161"/>
      <c r="M171" s="166"/>
      <c r="N171" s="167"/>
      <c r="O171" s="167"/>
      <c r="P171" s="168">
        <f>SUM(P172:P174)</f>
        <v>0</v>
      </c>
      <c r="Q171" s="167"/>
      <c r="R171" s="168">
        <f>SUM(R172:R174)</f>
        <v>61.649693325000001</v>
      </c>
      <c r="S171" s="167"/>
      <c r="T171" s="169">
        <f>SUM(T172:T174)</f>
        <v>0</v>
      </c>
      <c r="AR171" s="162" t="s">
        <v>81</v>
      </c>
      <c r="AT171" s="170" t="s">
        <v>76</v>
      </c>
      <c r="AU171" s="170" t="s">
        <v>81</v>
      </c>
      <c r="AY171" s="162" t="s">
        <v>232</v>
      </c>
      <c r="BK171" s="171">
        <f>SUM(BK172:BK174)</f>
        <v>0</v>
      </c>
    </row>
    <row r="172" spans="1:65" s="2" customFormat="1" ht="37.9" customHeight="1">
      <c r="A172" s="31"/>
      <c r="B172" s="142"/>
      <c r="C172" s="174" t="s">
        <v>356</v>
      </c>
      <c r="D172" s="174" t="s">
        <v>234</v>
      </c>
      <c r="E172" s="175" t="s">
        <v>435</v>
      </c>
      <c r="F172" s="176" t="s">
        <v>436</v>
      </c>
      <c r="G172" s="177" t="s">
        <v>237</v>
      </c>
      <c r="H172" s="178">
        <v>59.4</v>
      </c>
      <c r="I172" s="179"/>
      <c r="J172" s="180">
        <f>ROUND(I172*H172,2)</f>
        <v>0</v>
      </c>
      <c r="K172" s="181"/>
      <c r="L172" s="32"/>
      <c r="M172" s="182" t="s">
        <v>1</v>
      </c>
      <c r="N172" s="183" t="s">
        <v>43</v>
      </c>
      <c r="O172" s="60"/>
      <c r="P172" s="184">
        <f>O172*H172</f>
        <v>0</v>
      </c>
      <c r="Q172" s="184">
        <v>0.43280000000000002</v>
      </c>
      <c r="R172" s="184">
        <f>Q172*H172</f>
        <v>25.708320000000001</v>
      </c>
      <c r="S172" s="184">
        <v>0</v>
      </c>
      <c r="T172" s="185">
        <f>S172*H172</f>
        <v>0</v>
      </c>
      <c r="U172" s="31"/>
      <c r="V172" s="31"/>
      <c r="W172" s="31"/>
      <c r="X172" s="31"/>
      <c r="Y172" s="31"/>
      <c r="Z172" s="31"/>
      <c r="AA172" s="31"/>
      <c r="AB172" s="31"/>
      <c r="AC172" s="31"/>
      <c r="AD172" s="31"/>
      <c r="AE172" s="31"/>
      <c r="AR172" s="186" t="s">
        <v>238</v>
      </c>
      <c r="AT172" s="186" t="s">
        <v>234</v>
      </c>
      <c r="AU172" s="186" t="s">
        <v>88</v>
      </c>
      <c r="AY172" s="14" t="s">
        <v>232</v>
      </c>
      <c r="BE172" s="104">
        <f>IF(N172="základná",J172,0)</f>
        <v>0</v>
      </c>
      <c r="BF172" s="104">
        <f>IF(N172="znížená",J172,0)</f>
        <v>0</v>
      </c>
      <c r="BG172" s="104">
        <f>IF(N172="zákl. prenesená",J172,0)</f>
        <v>0</v>
      </c>
      <c r="BH172" s="104">
        <f>IF(N172="zníž. prenesená",J172,0)</f>
        <v>0</v>
      </c>
      <c r="BI172" s="104">
        <f>IF(N172="nulová",J172,0)</f>
        <v>0</v>
      </c>
      <c r="BJ172" s="14" t="s">
        <v>88</v>
      </c>
      <c r="BK172" s="104">
        <f>ROUND(I172*H172,2)</f>
        <v>0</v>
      </c>
      <c r="BL172" s="14" t="s">
        <v>238</v>
      </c>
      <c r="BM172" s="186" t="s">
        <v>2607</v>
      </c>
    </row>
    <row r="173" spans="1:65" s="2" customFormat="1" ht="37.9" customHeight="1">
      <c r="A173" s="31"/>
      <c r="B173" s="142"/>
      <c r="C173" s="174" t="s">
        <v>362</v>
      </c>
      <c r="D173" s="174" t="s">
        <v>234</v>
      </c>
      <c r="E173" s="175" t="s">
        <v>439</v>
      </c>
      <c r="F173" s="176" t="s">
        <v>440</v>
      </c>
      <c r="G173" s="177" t="s">
        <v>237</v>
      </c>
      <c r="H173" s="178">
        <v>59.4</v>
      </c>
      <c r="I173" s="179"/>
      <c r="J173" s="180">
        <f>ROUND(I173*H173,2)</f>
        <v>0</v>
      </c>
      <c r="K173" s="181"/>
      <c r="L173" s="32"/>
      <c r="M173" s="182" t="s">
        <v>1</v>
      </c>
      <c r="N173" s="183" t="s">
        <v>43</v>
      </c>
      <c r="O173" s="60"/>
      <c r="P173" s="184">
        <f>O173*H173</f>
        <v>0</v>
      </c>
      <c r="Q173" s="184">
        <v>0.26375999999999999</v>
      </c>
      <c r="R173" s="184">
        <f>Q173*H173</f>
        <v>15.667344</v>
      </c>
      <c r="S173" s="184">
        <v>0</v>
      </c>
      <c r="T173" s="185">
        <f>S173*H173</f>
        <v>0</v>
      </c>
      <c r="U173" s="31"/>
      <c r="V173" s="31"/>
      <c r="W173" s="31"/>
      <c r="X173" s="31"/>
      <c r="Y173" s="31"/>
      <c r="Z173" s="31"/>
      <c r="AA173" s="31"/>
      <c r="AB173" s="31"/>
      <c r="AC173" s="31"/>
      <c r="AD173" s="31"/>
      <c r="AE173" s="31"/>
      <c r="AR173" s="186" t="s">
        <v>238</v>
      </c>
      <c r="AT173" s="186" t="s">
        <v>234</v>
      </c>
      <c r="AU173" s="186" t="s">
        <v>88</v>
      </c>
      <c r="AY173" s="14" t="s">
        <v>232</v>
      </c>
      <c r="BE173" s="104">
        <f>IF(N173="základná",J173,0)</f>
        <v>0</v>
      </c>
      <c r="BF173" s="104">
        <f>IF(N173="znížená",J173,0)</f>
        <v>0</v>
      </c>
      <c r="BG173" s="104">
        <f>IF(N173="zákl. prenesená",J173,0)</f>
        <v>0</v>
      </c>
      <c r="BH173" s="104">
        <f>IF(N173="zníž. prenesená",J173,0)</f>
        <v>0</v>
      </c>
      <c r="BI173" s="104">
        <f>IF(N173="nulová",J173,0)</f>
        <v>0</v>
      </c>
      <c r="BJ173" s="14" t="s">
        <v>88</v>
      </c>
      <c r="BK173" s="104">
        <f>ROUND(I173*H173,2)</f>
        <v>0</v>
      </c>
      <c r="BL173" s="14" t="s">
        <v>238</v>
      </c>
      <c r="BM173" s="186" t="s">
        <v>2608</v>
      </c>
    </row>
    <row r="174" spans="1:65" s="2" customFormat="1" ht="37.9" customHeight="1">
      <c r="A174" s="31"/>
      <c r="B174" s="142"/>
      <c r="C174" s="174" t="s">
        <v>366</v>
      </c>
      <c r="D174" s="174" t="s">
        <v>234</v>
      </c>
      <c r="E174" s="175" t="s">
        <v>443</v>
      </c>
      <c r="F174" s="176" t="s">
        <v>444</v>
      </c>
      <c r="G174" s="177" t="s">
        <v>237</v>
      </c>
      <c r="H174" s="178">
        <v>59.4</v>
      </c>
      <c r="I174" s="179"/>
      <c r="J174" s="180">
        <f>ROUND(I174*H174,2)</f>
        <v>0</v>
      </c>
      <c r="K174" s="181"/>
      <c r="L174" s="32"/>
      <c r="M174" s="182" t="s">
        <v>1</v>
      </c>
      <c r="N174" s="183" t="s">
        <v>43</v>
      </c>
      <c r="O174" s="60"/>
      <c r="P174" s="184">
        <f>O174*H174</f>
        <v>0</v>
      </c>
      <c r="Q174" s="184">
        <v>0.34131362500000001</v>
      </c>
      <c r="R174" s="184">
        <f>Q174*H174</f>
        <v>20.274029325000001</v>
      </c>
      <c r="S174" s="184">
        <v>0</v>
      </c>
      <c r="T174" s="185">
        <f>S174*H174</f>
        <v>0</v>
      </c>
      <c r="U174" s="31"/>
      <c r="V174" s="31"/>
      <c r="W174" s="31"/>
      <c r="X174" s="31"/>
      <c r="Y174" s="31"/>
      <c r="Z174" s="31"/>
      <c r="AA174" s="31"/>
      <c r="AB174" s="31"/>
      <c r="AC174" s="31"/>
      <c r="AD174" s="31"/>
      <c r="AE174" s="31"/>
      <c r="AR174" s="186" t="s">
        <v>238</v>
      </c>
      <c r="AT174" s="186" t="s">
        <v>234</v>
      </c>
      <c r="AU174" s="186" t="s">
        <v>88</v>
      </c>
      <c r="AY174" s="14" t="s">
        <v>232</v>
      </c>
      <c r="BE174" s="104">
        <f>IF(N174="základná",J174,0)</f>
        <v>0</v>
      </c>
      <c r="BF174" s="104">
        <f>IF(N174="znížená",J174,0)</f>
        <v>0</v>
      </c>
      <c r="BG174" s="104">
        <f>IF(N174="zákl. prenesená",J174,0)</f>
        <v>0</v>
      </c>
      <c r="BH174" s="104">
        <f>IF(N174="zníž. prenesená",J174,0)</f>
        <v>0</v>
      </c>
      <c r="BI174" s="104">
        <f>IF(N174="nulová",J174,0)</f>
        <v>0</v>
      </c>
      <c r="BJ174" s="14" t="s">
        <v>88</v>
      </c>
      <c r="BK174" s="104">
        <f>ROUND(I174*H174,2)</f>
        <v>0</v>
      </c>
      <c r="BL174" s="14" t="s">
        <v>238</v>
      </c>
      <c r="BM174" s="186" t="s">
        <v>2609</v>
      </c>
    </row>
    <row r="175" spans="1:65" s="12" customFormat="1" ht="22.9" customHeight="1">
      <c r="B175" s="161"/>
      <c r="D175" s="162" t="s">
        <v>76</v>
      </c>
      <c r="E175" s="172" t="s">
        <v>263</v>
      </c>
      <c r="F175" s="172" t="s">
        <v>459</v>
      </c>
      <c r="I175" s="164"/>
      <c r="J175" s="173">
        <f>BK175</f>
        <v>0</v>
      </c>
      <c r="L175" s="161"/>
      <c r="M175" s="166"/>
      <c r="N175" s="167"/>
      <c r="O175" s="167"/>
      <c r="P175" s="168">
        <f>SUM(P176:P202)</f>
        <v>0</v>
      </c>
      <c r="Q175" s="167"/>
      <c r="R175" s="168">
        <f>SUM(R176:R202)</f>
        <v>20.630919589999994</v>
      </c>
      <c r="S175" s="167"/>
      <c r="T175" s="169">
        <f>SUM(T176:T202)</f>
        <v>0</v>
      </c>
      <c r="AR175" s="162" t="s">
        <v>81</v>
      </c>
      <c r="AT175" s="170" t="s">
        <v>76</v>
      </c>
      <c r="AU175" s="170" t="s">
        <v>81</v>
      </c>
      <c r="AY175" s="162" t="s">
        <v>232</v>
      </c>
      <c r="BK175" s="171">
        <f>SUM(BK176:BK202)</f>
        <v>0</v>
      </c>
    </row>
    <row r="176" spans="1:65" s="2" customFormat="1" ht="24.2" customHeight="1">
      <c r="A176" s="31"/>
      <c r="B176" s="142"/>
      <c r="C176" s="174" t="s">
        <v>370</v>
      </c>
      <c r="D176" s="174" t="s">
        <v>234</v>
      </c>
      <c r="E176" s="175" t="s">
        <v>1435</v>
      </c>
      <c r="F176" s="176" t="s">
        <v>1436</v>
      </c>
      <c r="G176" s="177" t="s">
        <v>256</v>
      </c>
      <c r="H176" s="178">
        <v>2915</v>
      </c>
      <c r="I176" s="179"/>
      <c r="J176" s="180">
        <f t="shared" ref="J176:J202" si="15">ROUND(I176*H176,2)</f>
        <v>0</v>
      </c>
      <c r="K176" s="181"/>
      <c r="L176" s="32"/>
      <c r="M176" s="182" t="s">
        <v>1</v>
      </c>
      <c r="N176" s="183" t="s">
        <v>43</v>
      </c>
      <c r="O176" s="60"/>
      <c r="P176" s="184">
        <f t="shared" ref="P176:P202" si="16">O176*H176</f>
        <v>0</v>
      </c>
      <c r="Q176" s="184">
        <v>8.3999999999999992E-6</v>
      </c>
      <c r="R176" s="184">
        <f t="shared" ref="R176:R202" si="17">Q176*H176</f>
        <v>2.4485999999999997E-2</v>
      </c>
      <c r="S176" s="184">
        <v>0</v>
      </c>
      <c r="T176" s="185">
        <f t="shared" ref="T176:T202" si="18">S176*H176</f>
        <v>0</v>
      </c>
      <c r="U176" s="31"/>
      <c r="V176" s="31"/>
      <c r="W176" s="31"/>
      <c r="X176" s="31"/>
      <c r="Y176" s="31"/>
      <c r="Z176" s="31"/>
      <c r="AA176" s="31"/>
      <c r="AB176" s="31"/>
      <c r="AC176" s="31"/>
      <c r="AD176" s="31"/>
      <c r="AE176" s="31"/>
      <c r="AR176" s="186" t="s">
        <v>238</v>
      </c>
      <c r="AT176" s="186" t="s">
        <v>234</v>
      </c>
      <c r="AU176" s="186" t="s">
        <v>88</v>
      </c>
      <c r="AY176" s="14" t="s">
        <v>232</v>
      </c>
      <c r="BE176" s="104">
        <f t="shared" ref="BE176:BE202" si="19">IF(N176="základná",J176,0)</f>
        <v>0</v>
      </c>
      <c r="BF176" s="104">
        <f t="shared" ref="BF176:BF202" si="20">IF(N176="znížená",J176,0)</f>
        <v>0</v>
      </c>
      <c r="BG176" s="104">
        <f t="shared" ref="BG176:BG202" si="21">IF(N176="zákl. prenesená",J176,0)</f>
        <v>0</v>
      </c>
      <c r="BH176" s="104">
        <f t="shared" ref="BH176:BH202" si="22">IF(N176="zníž. prenesená",J176,0)</f>
        <v>0</v>
      </c>
      <c r="BI176" s="104">
        <f t="shared" ref="BI176:BI202" si="23">IF(N176="nulová",J176,0)</f>
        <v>0</v>
      </c>
      <c r="BJ176" s="14" t="s">
        <v>88</v>
      </c>
      <c r="BK176" s="104">
        <f t="shared" ref="BK176:BK202" si="24">ROUND(I176*H176,2)</f>
        <v>0</v>
      </c>
      <c r="BL176" s="14" t="s">
        <v>238</v>
      </c>
      <c r="BM176" s="186" t="s">
        <v>2610</v>
      </c>
    </row>
    <row r="177" spans="1:65" s="2" customFormat="1" ht="24.2" customHeight="1">
      <c r="A177" s="31"/>
      <c r="B177" s="142"/>
      <c r="C177" s="187" t="s">
        <v>374</v>
      </c>
      <c r="D177" s="187" t="s">
        <v>357</v>
      </c>
      <c r="E177" s="188" t="s">
        <v>1438</v>
      </c>
      <c r="F177" s="189" t="s">
        <v>1439</v>
      </c>
      <c r="G177" s="190" t="s">
        <v>394</v>
      </c>
      <c r="H177" s="191">
        <v>531.01599999999996</v>
      </c>
      <c r="I177" s="192"/>
      <c r="J177" s="193">
        <f t="shared" si="15"/>
        <v>0</v>
      </c>
      <c r="K177" s="194"/>
      <c r="L177" s="195"/>
      <c r="M177" s="196" t="s">
        <v>1</v>
      </c>
      <c r="N177" s="197" t="s">
        <v>43</v>
      </c>
      <c r="O177" s="60"/>
      <c r="P177" s="184">
        <f t="shared" si="16"/>
        <v>0</v>
      </c>
      <c r="Q177" s="184">
        <v>1.7809999999999999E-2</v>
      </c>
      <c r="R177" s="184">
        <f t="shared" si="17"/>
        <v>9.4573949599999985</v>
      </c>
      <c r="S177" s="184">
        <v>0</v>
      </c>
      <c r="T177" s="185">
        <f t="shared" si="18"/>
        <v>0</v>
      </c>
      <c r="U177" s="31"/>
      <c r="V177" s="31"/>
      <c r="W177" s="31"/>
      <c r="X177" s="31"/>
      <c r="Y177" s="31"/>
      <c r="Z177" s="31"/>
      <c r="AA177" s="31"/>
      <c r="AB177" s="31"/>
      <c r="AC177" s="31"/>
      <c r="AD177" s="31"/>
      <c r="AE177" s="31"/>
      <c r="AR177" s="186" t="s">
        <v>263</v>
      </c>
      <c r="AT177" s="186" t="s">
        <v>357</v>
      </c>
      <c r="AU177" s="186" t="s">
        <v>88</v>
      </c>
      <c r="AY177" s="14" t="s">
        <v>232</v>
      </c>
      <c r="BE177" s="104">
        <f t="shared" si="19"/>
        <v>0</v>
      </c>
      <c r="BF177" s="104">
        <f t="shared" si="20"/>
        <v>0</v>
      </c>
      <c r="BG177" s="104">
        <f t="shared" si="21"/>
        <v>0</v>
      </c>
      <c r="BH177" s="104">
        <f t="shared" si="22"/>
        <v>0</v>
      </c>
      <c r="BI177" s="104">
        <f t="shared" si="23"/>
        <v>0</v>
      </c>
      <c r="BJ177" s="14" t="s">
        <v>88</v>
      </c>
      <c r="BK177" s="104">
        <f t="shared" si="24"/>
        <v>0</v>
      </c>
      <c r="BL177" s="14" t="s">
        <v>238</v>
      </c>
      <c r="BM177" s="186" t="s">
        <v>2611</v>
      </c>
    </row>
    <row r="178" spans="1:65" s="2" customFormat="1" ht="24.2" customHeight="1">
      <c r="A178" s="31"/>
      <c r="B178" s="142"/>
      <c r="C178" s="174" t="s">
        <v>378</v>
      </c>
      <c r="D178" s="174" t="s">
        <v>234</v>
      </c>
      <c r="E178" s="175" t="s">
        <v>2612</v>
      </c>
      <c r="F178" s="176" t="s">
        <v>2613</v>
      </c>
      <c r="G178" s="177" t="s">
        <v>256</v>
      </c>
      <c r="H178" s="178">
        <v>150</v>
      </c>
      <c r="I178" s="179"/>
      <c r="J178" s="180">
        <f t="shared" si="15"/>
        <v>0</v>
      </c>
      <c r="K178" s="181"/>
      <c r="L178" s="32"/>
      <c r="M178" s="182" t="s">
        <v>1</v>
      </c>
      <c r="N178" s="183" t="s">
        <v>43</v>
      </c>
      <c r="O178" s="60"/>
      <c r="P178" s="184">
        <f t="shared" si="16"/>
        <v>0</v>
      </c>
      <c r="Q178" s="184">
        <v>1.2E-5</v>
      </c>
      <c r="R178" s="184">
        <f t="shared" si="17"/>
        <v>1.8E-3</v>
      </c>
      <c r="S178" s="184">
        <v>0</v>
      </c>
      <c r="T178" s="185">
        <f t="shared" si="18"/>
        <v>0</v>
      </c>
      <c r="U178" s="31"/>
      <c r="V178" s="31"/>
      <c r="W178" s="31"/>
      <c r="X178" s="31"/>
      <c r="Y178" s="31"/>
      <c r="Z178" s="31"/>
      <c r="AA178" s="31"/>
      <c r="AB178" s="31"/>
      <c r="AC178" s="31"/>
      <c r="AD178" s="31"/>
      <c r="AE178" s="31"/>
      <c r="AR178" s="186" t="s">
        <v>238</v>
      </c>
      <c r="AT178" s="186" t="s">
        <v>234</v>
      </c>
      <c r="AU178" s="186" t="s">
        <v>88</v>
      </c>
      <c r="AY178" s="14" t="s">
        <v>232</v>
      </c>
      <c r="BE178" s="104">
        <f t="shared" si="19"/>
        <v>0</v>
      </c>
      <c r="BF178" s="104">
        <f t="shared" si="20"/>
        <v>0</v>
      </c>
      <c r="BG178" s="104">
        <f t="shared" si="21"/>
        <v>0</v>
      </c>
      <c r="BH178" s="104">
        <f t="shared" si="22"/>
        <v>0</v>
      </c>
      <c r="BI178" s="104">
        <f t="shared" si="23"/>
        <v>0</v>
      </c>
      <c r="BJ178" s="14" t="s">
        <v>88</v>
      </c>
      <c r="BK178" s="104">
        <f t="shared" si="24"/>
        <v>0</v>
      </c>
      <c r="BL178" s="14" t="s">
        <v>238</v>
      </c>
      <c r="BM178" s="186" t="s">
        <v>2614</v>
      </c>
    </row>
    <row r="179" spans="1:65" s="2" customFormat="1" ht="24.2" customHeight="1">
      <c r="A179" s="31"/>
      <c r="B179" s="142"/>
      <c r="C179" s="187" t="s">
        <v>382</v>
      </c>
      <c r="D179" s="187" t="s">
        <v>357</v>
      </c>
      <c r="E179" s="188" t="s">
        <v>2615</v>
      </c>
      <c r="F179" s="189" t="s">
        <v>2616</v>
      </c>
      <c r="G179" s="190" t="s">
        <v>394</v>
      </c>
      <c r="H179" s="191">
        <v>27.324999999999999</v>
      </c>
      <c r="I179" s="192"/>
      <c r="J179" s="193">
        <f t="shared" si="15"/>
        <v>0</v>
      </c>
      <c r="K179" s="194"/>
      <c r="L179" s="195"/>
      <c r="M179" s="196" t="s">
        <v>1</v>
      </c>
      <c r="N179" s="197" t="s">
        <v>43</v>
      </c>
      <c r="O179" s="60"/>
      <c r="P179" s="184">
        <f t="shared" si="16"/>
        <v>0</v>
      </c>
      <c r="Q179" s="184">
        <v>2.7709999999999999E-2</v>
      </c>
      <c r="R179" s="184">
        <f t="shared" si="17"/>
        <v>0.75717574999999993</v>
      </c>
      <c r="S179" s="184">
        <v>0</v>
      </c>
      <c r="T179" s="185">
        <f t="shared" si="18"/>
        <v>0</v>
      </c>
      <c r="U179" s="31"/>
      <c r="V179" s="31"/>
      <c r="W179" s="31"/>
      <c r="X179" s="31"/>
      <c r="Y179" s="31"/>
      <c r="Z179" s="31"/>
      <c r="AA179" s="31"/>
      <c r="AB179" s="31"/>
      <c r="AC179" s="31"/>
      <c r="AD179" s="31"/>
      <c r="AE179" s="31"/>
      <c r="AR179" s="186" t="s">
        <v>263</v>
      </c>
      <c r="AT179" s="186" t="s">
        <v>357</v>
      </c>
      <c r="AU179" s="186" t="s">
        <v>88</v>
      </c>
      <c r="AY179" s="14" t="s">
        <v>232</v>
      </c>
      <c r="BE179" s="104">
        <f t="shared" si="19"/>
        <v>0</v>
      </c>
      <c r="BF179" s="104">
        <f t="shared" si="20"/>
        <v>0</v>
      </c>
      <c r="BG179" s="104">
        <f t="shared" si="21"/>
        <v>0</v>
      </c>
      <c r="BH179" s="104">
        <f t="shared" si="22"/>
        <v>0</v>
      </c>
      <c r="BI179" s="104">
        <f t="shared" si="23"/>
        <v>0</v>
      </c>
      <c r="BJ179" s="14" t="s">
        <v>88</v>
      </c>
      <c r="BK179" s="104">
        <f t="shared" si="24"/>
        <v>0</v>
      </c>
      <c r="BL179" s="14" t="s">
        <v>238</v>
      </c>
      <c r="BM179" s="186" t="s">
        <v>2617</v>
      </c>
    </row>
    <row r="180" spans="1:65" s="2" customFormat="1" ht="16.5" customHeight="1">
      <c r="A180" s="31"/>
      <c r="B180" s="142"/>
      <c r="C180" s="174" t="s">
        <v>386</v>
      </c>
      <c r="D180" s="174" t="s">
        <v>234</v>
      </c>
      <c r="E180" s="175" t="s">
        <v>1447</v>
      </c>
      <c r="F180" s="176" t="s">
        <v>1448</v>
      </c>
      <c r="G180" s="177" t="s">
        <v>394</v>
      </c>
      <c r="H180" s="178">
        <v>864</v>
      </c>
      <c r="I180" s="179"/>
      <c r="J180" s="180">
        <f t="shared" si="15"/>
        <v>0</v>
      </c>
      <c r="K180" s="181"/>
      <c r="L180" s="32"/>
      <c r="M180" s="182" t="s">
        <v>1</v>
      </c>
      <c r="N180" s="183" t="s">
        <v>43</v>
      </c>
      <c r="O180" s="60"/>
      <c r="P180" s="184">
        <f t="shared" si="16"/>
        <v>0</v>
      </c>
      <c r="Q180" s="184">
        <v>5.0000000000000002E-5</v>
      </c>
      <c r="R180" s="184">
        <f t="shared" si="17"/>
        <v>4.3200000000000002E-2</v>
      </c>
      <c r="S180" s="184">
        <v>0</v>
      </c>
      <c r="T180" s="185">
        <f t="shared" si="18"/>
        <v>0</v>
      </c>
      <c r="U180" s="31"/>
      <c r="V180" s="31"/>
      <c r="W180" s="31"/>
      <c r="X180" s="31"/>
      <c r="Y180" s="31"/>
      <c r="Z180" s="31"/>
      <c r="AA180" s="31"/>
      <c r="AB180" s="31"/>
      <c r="AC180" s="31"/>
      <c r="AD180" s="31"/>
      <c r="AE180" s="31"/>
      <c r="AR180" s="186" t="s">
        <v>238</v>
      </c>
      <c r="AT180" s="186" t="s">
        <v>234</v>
      </c>
      <c r="AU180" s="186" t="s">
        <v>88</v>
      </c>
      <c r="AY180" s="14" t="s">
        <v>232</v>
      </c>
      <c r="BE180" s="104">
        <f t="shared" si="19"/>
        <v>0</v>
      </c>
      <c r="BF180" s="104">
        <f t="shared" si="20"/>
        <v>0</v>
      </c>
      <c r="BG180" s="104">
        <f t="shared" si="21"/>
        <v>0</v>
      </c>
      <c r="BH180" s="104">
        <f t="shared" si="22"/>
        <v>0</v>
      </c>
      <c r="BI180" s="104">
        <f t="shared" si="23"/>
        <v>0</v>
      </c>
      <c r="BJ180" s="14" t="s">
        <v>88</v>
      </c>
      <c r="BK180" s="104">
        <f t="shared" si="24"/>
        <v>0</v>
      </c>
      <c r="BL180" s="14" t="s">
        <v>238</v>
      </c>
      <c r="BM180" s="186" t="s">
        <v>2618</v>
      </c>
    </row>
    <row r="181" spans="1:65" s="2" customFormat="1" ht="24.2" customHeight="1">
      <c r="A181" s="31"/>
      <c r="B181" s="142"/>
      <c r="C181" s="187" t="s">
        <v>391</v>
      </c>
      <c r="D181" s="187" t="s">
        <v>357</v>
      </c>
      <c r="E181" s="188" t="s">
        <v>1450</v>
      </c>
      <c r="F181" s="189" t="s">
        <v>1451</v>
      </c>
      <c r="G181" s="190" t="s">
        <v>394</v>
      </c>
      <c r="H181" s="191">
        <v>864</v>
      </c>
      <c r="I181" s="192"/>
      <c r="J181" s="193">
        <f t="shared" si="15"/>
        <v>0</v>
      </c>
      <c r="K181" s="194"/>
      <c r="L181" s="195"/>
      <c r="M181" s="196" t="s">
        <v>1</v>
      </c>
      <c r="N181" s="197" t="s">
        <v>43</v>
      </c>
      <c r="O181" s="60"/>
      <c r="P181" s="184">
        <f t="shared" si="16"/>
        <v>0</v>
      </c>
      <c r="Q181" s="184">
        <v>8.4000000000000003E-4</v>
      </c>
      <c r="R181" s="184">
        <f t="shared" si="17"/>
        <v>0.72576000000000007</v>
      </c>
      <c r="S181" s="184">
        <v>0</v>
      </c>
      <c r="T181" s="185">
        <f t="shared" si="18"/>
        <v>0</v>
      </c>
      <c r="U181" s="31"/>
      <c r="V181" s="31"/>
      <c r="W181" s="31"/>
      <c r="X181" s="31"/>
      <c r="Y181" s="31"/>
      <c r="Z181" s="31"/>
      <c r="AA181" s="31"/>
      <c r="AB181" s="31"/>
      <c r="AC181" s="31"/>
      <c r="AD181" s="31"/>
      <c r="AE181" s="31"/>
      <c r="AR181" s="186" t="s">
        <v>263</v>
      </c>
      <c r="AT181" s="186" t="s">
        <v>357</v>
      </c>
      <c r="AU181" s="186" t="s">
        <v>88</v>
      </c>
      <c r="AY181" s="14" t="s">
        <v>232</v>
      </c>
      <c r="BE181" s="104">
        <f t="shared" si="19"/>
        <v>0</v>
      </c>
      <c r="BF181" s="104">
        <f t="shared" si="20"/>
        <v>0</v>
      </c>
      <c r="BG181" s="104">
        <f t="shared" si="21"/>
        <v>0</v>
      </c>
      <c r="BH181" s="104">
        <f t="shared" si="22"/>
        <v>0</v>
      </c>
      <c r="BI181" s="104">
        <f t="shared" si="23"/>
        <v>0</v>
      </c>
      <c r="BJ181" s="14" t="s">
        <v>88</v>
      </c>
      <c r="BK181" s="104">
        <f t="shared" si="24"/>
        <v>0</v>
      </c>
      <c r="BL181" s="14" t="s">
        <v>238</v>
      </c>
      <c r="BM181" s="186" t="s">
        <v>2619</v>
      </c>
    </row>
    <row r="182" spans="1:65" s="2" customFormat="1" ht="16.5" customHeight="1">
      <c r="A182" s="31"/>
      <c r="B182" s="142"/>
      <c r="C182" s="174" t="s">
        <v>396</v>
      </c>
      <c r="D182" s="174" t="s">
        <v>234</v>
      </c>
      <c r="E182" s="175" t="s">
        <v>1453</v>
      </c>
      <c r="F182" s="176" t="s">
        <v>1454</v>
      </c>
      <c r="G182" s="177" t="s">
        <v>394</v>
      </c>
      <c r="H182" s="178">
        <v>288</v>
      </c>
      <c r="I182" s="179"/>
      <c r="J182" s="180">
        <f t="shared" si="15"/>
        <v>0</v>
      </c>
      <c r="K182" s="181"/>
      <c r="L182" s="32"/>
      <c r="M182" s="182" t="s">
        <v>1</v>
      </c>
      <c r="N182" s="183" t="s">
        <v>43</v>
      </c>
      <c r="O182" s="60"/>
      <c r="P182" s="184">
        <f t="shared" si="16"/>
        <v>0</v>
      </c>
      <c r="Q182" s="184">
        <v>5.0000000000000002E-5</v>
      </c>
      <c r="R182" s="184">
        <f t="shared" si="17"/>
        <v>1.4400000000000001E-2</v>
      </c>
      <c r="S182" s="184">
        <v>0</v>
      </c>
      <c r="T182" s="185">
        <f t="shared" si="18"/>
        <v>0</v>
      </c>
      <c r="U182" s="31"/>
      <c r="V182" s="31"/>
      <c r="W182" s="31"/>
      <c r="X182" s="31"/>
      <c r="Y182" s="31"/>
      <c r="Z182" s="31"/>
      <c r="AA182" s="31"/>
      <c r="AB182" s="31"/>
      <c r="AC182" s="31"/>
      <c r="AD182" s="31"/>
      <c r="AE182" s="31"/>
      <c r="AR182" s="186" t="s">
        <v>238</v>
      </c>
      <c r="AT182" s="186" t="s">
        <v>234</v>
      </c>
      <c r="AU182" s="186" t="s">
        <v>88</v>
      </c>
      <c r="AY182" s="14" t="s">
        <v>232</v>
      </c>
      <c r="BE182" s="104">
        <f t="shared" si="19"/>
        <v>0</v>
      </c>
      <c r="BF182" s="104">
        <f t="shared" si="20"/>
        <v>0</v>
      </c>
      <c r="BG182" s="104">
        <f t="shared" si="21"/>
        <v>0</v>
      </c>
      <c r="BH182" s="104">
        <f t="shared" si="22"/>
        <v>0</v>
      </c>
      <c r="BI182" s="104">
        <f t="shared" si="23"/>
        <v>0</v>
      </c>
      <c r="BJ182" s="14" t="s">
        <v>88</v>
      </c>
      <c r="BK182" s="104">
        <f t="shared" si="24"/>
        <v>0</v>
      </c>
      <c r="BL182" s="14" t="s">
        <v>238</v>
      </c>
      <c r="BM182" s="186" t="s">
        <v>2620</v>
      </c>
    </row>
    <row r="183" spans="1:65" s="2" customFormat="1" ht="24.2" customHeight="1">
      <c r="A183" s="31"/>
      <c r="B183" s="142"/>
      <c r="C183" s="187" t="s">
        <v>401</v>
      </c>
      <c r="D183" s="187" t="s">
        <v>357</v>
      </c>
      <c r="E183" s="188" t="s">
        <v>1456</v>
      </c>
      <c r="F183" s="189" t="s">
        <v>1457</v>
      </c>
      <c r="G183" s="190" t="s">
        <v>394</v>
      </c>
      <c r="H183" s="191">
        <v>288</v>
      </c>
      <c r="I183" s="192"/>
      <c r="J183" s="193">
        <f t="shared" si="15"/>
        <v>0</v>
      </c>
      <c r="K183" s="194"/>
      <c r="L183" s="195"/>
      <c r="M183" s="196" t="s">
        <v>1</v>
      </c>
      <c r="N183" s="197" t="s">
        <v>43</v>
      </c>
      <c r="O183" s="60"/>
      <c r="P183" s="184">
        <f t="shared" si="16"/>
        <v>0</v>
      </c>
      <c r="Q183" s="184">
        <v>1E-4</v>
      </c>
      <c r="R183" s="184">
        <f t="shared" si="17"/>
        <v>2.8800000000000003E-2</v>
      </c>
      <c r="S183" s="184">
        <v>0</v>
      </c>
      <c r="T183" s="185">
        <f t="shared" si="18"/>
        <v>0</v>
      </c>
      <c r="U183" s="31"/>
      <c r="V183" s="31"/>
      <c r="W183" s="31"/>
      <c r="X183" s="31"/>
      <c r="Y183" s="31"/>
      <c r="Z183" s="31"/>
      <c r="AA183" s="31"/>
      <c r="AB183" s="31"/>
      <c r="AC183" s="31"/>
      <c r="AD183" s="31"/>
      <c r="AE183" s="31"/>
      <c r="AR183" s="186" t="s">
        <v>263</v>
      </c>
      <c r="AT183" s="186" t="s">
        <v>357</v>
      </c>
      <c r="AU183" s="186" t="s">
        <v>88</v>
      </c>
      <c r="AY183" s="14" t="s">
        <v>232</v>
      </c>
      <c r="BE183" s="104">
        <f t="shared" si="19"/>
        <v>0</v>
      </c>
      <c r="BF183" s="104">
        <f t="shared" si="20"/>
        <v>0</v>
      </c>
      <c r="BG183" s="104">
        <f t="shared" si="21"/>
        <v>0</v>
      </c>
      <c r="BH183" s="104">
        <f t="shared" si="22"/>
        <v>0</v>
      </c>
      <c r="BI183" s="104">
        <f t="shared" si="23"/>
        <v>0</v>
      </c>
      <c r="BJ183" s="14" t="s">
        <v>88</v>
      </c>
      <c r="BK183" s="104">
        <f t="shared" si="24"/>
        <v>0</v>
      </c>
      <c r="BL183" s="14" t="s">
        <v>238</v>
      </c>
      <c r="BM183" s="186" t="s">
        <v>2621</v>
      </c>
    </row>
    <row r="184" spans="1:65" s="2" customFormat="1" ht="16.5" customHeight="1">
      <c r="A184" s="31"/>
      <c r="B184" s="142"/>
      <c r="C184" s="174" t="s">
        <v>405</v>
      </c>
      <c r="D184" s="174" t="s">
        <v>234</v>
      </c>
      <c r="E184" s="175" t="s">
        <v>1459</v>
      </c>
      <c r="F184" s="176" t="s">
        <v>1460</v>
      </c>
      <c r="G184" s="177" t="s">
        <v>394</v>
      </c>
      <c r="H184" s="178">
        <v>288</v>
      </c>
      <c r="I184" s="179"/>
      <c r="J184" s="180">
        <f t="shared" si="15"/>
        <v>0</v>
      </c>
      <c r="K184" s="181"/>
      <c r="L184" s="32"/>
      <c r="M184" s="182" t="s">
        <v>1</v>
      </c>
      <c r="N184" s="183" t="s">
        <v>43</v>
      </c>
      <c r="O184" s="60"/>
      <c r="P184" s="184">
        <f t="shared" si="16"/>
        <v>0</v>
      </c>
      <c r="Q184" s="184">
        <v>5.0000000000000002E-5</v>
      </c>
      <c r="R184" s="184">
        <f t="shared" si="17"/>
        <v>1.4400000000000001E-2</v>
      </c>
      <c r="S184" s="184">
        <v>0</v>
      </c>
      <c r="T184" s="185">
        <f t="shared" si="18"/>
        <v>0</v>
      </c>
      <c r="U184" s="31"/>
      <c r="V184" s="31"/>
      <c r="W184" s="31"/>
      <c r="X184" s="31"/>
      <c r="Y184" s="31"/>
      <c r="Z184" s="31"/>
      <c r="AA184" s="31"/>
      <c r="AB184" s="31"/>
      <c r="AC184" s="31"/>
      <c r="AD184" s="31"/>
      <c r="AE184" s="31"/>
      <c r="AR184" s="186" t="s">
        <v>238</v>
      </c>
      <c r="AT184" s="186" t="s">
        <v>234</v>
      </c>
      <c r="AU184" s="186" t="s">
        <v>88</v>
      </c>
      <c r="AY184" s="14" t="s">
        <v>232</v>
      </c>
      <c r="BE184" s="104">
        <f t="shared" si="19"/>
        <v>0</v>
      </c>
      <c r="BF184" s="104">
        <f t="shared" si="20"/>
        <v>0</v>
      </c>
      <c r="BG184" s="104">
        <f t="shared" si="21"/>
        <v>0</v>
      </c>
      <c r="BH184" s="104">
        <f t="shared" si="22"/>
        <v>0</v>
      </c>
      <c r="BI184" s="104">
        <f t="shared" si="23"/>
        <v>0</v>
      </c>
      <c r="BJ184" s="14" t="s">
        <v>88</v>
      </c>
      <c r="BK184" s="104">
        <f t="shared" si="24"/>
        <v>0</v>
      </c>
      <c r="BL184" s="14" t="s">
        <v>238</v>
      </c>
      <c r="BM184" s="186" t="s">
        <v>2622</v>
      </c>
    </row>
    <row r="185" spans="1:65" s="2" customFormat="1" ht="24.2" customHeight="1">
      <c r="A185" s="31"/>
      <c r="B185" s="142"/>
      <c r="C185" s="187" t="s">
        <v>409</v>
      </c>
      <c r="D185" s="187" t="s">
        <v>357</v>
      </c>
      <c r="E185" s="188" t="s">
        <v>1462</v>
      </c>
      <c r="F185" s="189" t="s">
        <v>1463</v>
      </c>
      <c r="G185" s="190" t="s">
        <v>394</v>
      </c>
      <c r="H185" s="191">
        <v>288</v>
      </c>
      <c r="I185" s="192"/>
      <c r="J185" s="193">
        <f t="shared" si="15"/>
        <v>0</v>
      </c>
      <c r="K185" s="194"/>
      <c r="L185" s="195"/>
      <c r="M185" s="196" t="s">
        <v>1</v>
      </c>
      <c r="N185" s="197" t="s">
        <v>43</v>
      </c>
      <c r="O185" s="60"/>
      <c r="P185" s="184">
        <f t="shared" si="16"/>
        <v>0</v>
      </c>
      <c r="Q185" s="184">
        <v>6.9999999999999999E-4</v>
      </c>
      <c r="R185" s="184">
        <f t="shared" si="17"/>
        <v>0.2016</v>
      </c>
      <c r="S185" s="184">
        <v>0</v>
      </c>
      <c r="T185" s="185">
        <f t="shared" si="18"/>
        <v>0</v>
      </c>
      <c r="U185" s="31"/>
      <c r="V185" s="31"/>
      <c r="W185" s="31"/>
      <c r="X185" s="31"/>
      <c r="Y185" s="31"/>
      <c r="Z185" s="31"/>
      <c r="AA185" s="31"/>
      <c r="AB185" s="31"/>
      <c r="AC185" s="31"/>
      <c r="AD185" s="31"/>
      <c r="AE185" s="31"/>
      <c r="AR185" s="186" t="s">
        <v>263</v>
      </c>
      <c r="AT185" s="186" t="s">
        <v>357</v>
      </c>
      <c r="AU185" s="186" t="s">
        <v>88</v>
      </c>
      <c r="AY185" s="14" t="s">
        <v>232</v>
      </c>
      <c r="BE185" s="104">
        <f t="shared" si="19"/>
        <v>0</v>
      </c>
      <c r="BF185" s="104">
        <f t="shared" si="20"/>
        <v>0</v>
      </c>
      <c r="BG185" s="104">
        <f t="shared" si="21"/>
        <v>0</v>
      </c>
      <c r="BH185" s="104">
        <f t="shared" si="22"/>
        <v>0</v>
      </c>
      <c r="BI185" s="104">
        <f t="shared" si="23"/>
        <v>0</v>
      </c>
      <c r="BJ185" s="14" t="s">
        <v>88</v>
      </c>
      <c r="BK185" s="104">
        <f t="shared" si="24"/>
        <v>0</v>
      </c>
      <c r="BL185" s="14" t="s">
        <v>238</v>
      </c>
      <c r="BM185" s="186" t="s">
        <v>2623</v>
      </c>
    </row>
    <row r="186" spans="1:65" s="2" customFormat="1" ht="16.5" customHeight="1">
      <c r="A186" s="31"/>
      <c r="B186" s="142"/>
      <c r="C186" s="174" t="s">
        <v>413</v>
      </c>
      <c r="D186" s="174" t="s">
        <v>234</v>
      </c>
      <c r="E186" s="175" t="s">
        <v>2624</v>
      </c>
      <c r="F186" s="176" t="s">
        <v>2625</v>
      </c>
      <c r="G186" s="177" t="s">
        <v>394</v>
      </c>
      <c r="H186" s="178">
        <v>21</v>
      </c>
      <c r="I186" s="179"/>
      <c r="J186" s="180">
        <f t="shared" si="15"/>
        <v>0</v>
      </c>
      <c r="K186" s="181"/>
      <c r="L186" s="32"/>
      <c r="M186" s="182" t="s">
        <v>1</v>
      </c>
      <c r="N186" s="183" t="s">
        <v>43</v>
      </c>
      <c r="O186" s="60"/>
      <c r="P186" s="184">
        <f t="shared" si="16"/>
        <v>0</v>
      </c>
      <c r="Q186" s="184">
        <v>6.9999999999999994E-5</v>
      </c>
      <c r="R186" s="184">
        <f t="shared" si="17"/>
        <v>1.47E-3</v>
      </c>
      <c r="S186" s="184">
        <v>0</v>
      </c>
      <c r="T186" s="185">
        <f t="shared" si="18"/>
        <v>0</v>
      </c>
      <c r="U186" s="31"/>
      <c r="V186" s="31"/>
      <c r="W186" s="31"/>
      <c r="X186" s="31"/>
      <c r="Y186" s="31"/>
      <c r="Z186" s="31"/>
      <c r="AA186" s="31"/>
      <c r="AB186" s="31"/>
      <c r="AC186" s="31"/>
      <c r="AD186" s="31"/>
      <c r="AE186" s="31"/>
      <c r="AR186" s="186" t="s">
        <v>238</v>
      </c>
      <c r="AT186" s="186" t="s">
        <v>234</v>
      </c>
      <c r="AU186" s="186" t="s">
        <v>88</v>
      </c>
      <c r="AY186" s="14" t="s">
        <v>232</v>
      </c>
      <c r="BE186" s="104">
        <f t="shared" si="19"/>
        <v>0</v>
      </c>
      <c r="BF186" s="104">
        <f t="shared" si="20"/>
        <v>0</v>
      </c>
      <c r="BG186" s="104">
        <f t="shared" si="21"/>
        <v>0</v>
      </c>
      <c r="BH186" s="104">
        <f t="shared" si="22"/>
        <v>0</v>
      </c>
      <c r="BI186" s="104">
        <f t="shared" si="23"/>
        <v>0</v>
      </c>
      <c r="BJ186" s="14" t="s">
        <v>88</v>
      </c>
      <c r="BK186" s="104">
        <f t="shared" si="24"/>
        <v>0</v>
      </c>
      <c r="BL186" s="14" t="s">
        <v>238</v>
      </c>
      <c r="BM186" s="186" t="s">
        <v>2626</v>
      </c>
    </row>
    <row r="187" spans="1:65" s="2" customFormat="1" ht="24.2" customHeight="1">
      <c r="A187" s="31"/>
      <c r="B187" s="142"/>
      <c r="C187" s="187" t="s">
        <v>417</v>
      </c>
      <c r="D187" s="187" t="s">
        <v>357</v>
      </c>
      <c r="E187" s="188" t="s">
        <v>2627</v>
      </c>
      <c r="F187" s="189" t="s">
        <v>2628</v>
      </c>
      <c r="G187" s="190" t="s">
        <v>394</v>
      </c>
      <c r="H187" s="191">
        <v>21</v>
      </c>
      <c r="I187" s="192"/>
      <c r="J187" s="193">
        <f t="shared" si="15"/>
        <v>0</v>
      </c>
      <c r="K187" s="194"/>
      <c r="L187" s="195"/>
      <c r="M187" s="196" t="s">
        <v>1</v>
      </c>
      <c r="N187" s="197" t="s">
        <v>43</v>
      </c>
      <c r="O187" s="60"/>
      <c r="P187" s="184">
        <f t="shared" si="16"/>
        <v>0</v>
      </c>
      <c r="Q187" s="184">
        <v>1.7600000000000001E-3</v>
      </c>
      <c r="R187" s="184">
        <f t="shared" si="17"/>
        <v>3.696E-2</v>
      </c>
      <c r="S187" s="184">
        <v>0</v>
      </c>
      <c r="T187" s="185">
        <f t="shared" si="18"/>
        <v>0</v>
      </c>
      <c r="U187" s="31"/>
      <c r="V187" s="31"/>
      <c r="W187" s="31"/>
      <c r="X187" s="31"/>
      <c r="Y187" s="31"/>
      <c r="Z187" s="31"/>
      <c r="AA187" s="31"/>
      <c r="AB187" s="31"/>
      <c r="AC187" s="31"/>
      <c r="AD187" s="31"/>
      <c r="AE187" s="31"/>
      <c r="AR187" s="186" t="s">
        <v>263</v>
      </c>
      <c r="AT187" s="186" t="s">
        <v>357</v>
      </c>
      <c r="AU187" s="186" t="s">
        <v>88</v>
      </c>
      <c r="AY187" s="14" t="s">
        <v>232</v>
      </c>
      <c r="BE187" s="104">
        <f t="shared" si="19"/>
        <v>0</v>
      </c>
      <c r="BF187" s="104">
        <f t="shared" si="20"/>
        <v>0</v>
      </c>
      <c r="BG187" s="104">
        <f t="shared" si="21"/>
        <v>0</v>
      </c>
      <c r="BH187" s="104">
        <f t="shared" si="22"/>
        <v>0</v>
      </c>
      <c r="BI187" s="104">
        <f t="shared" si="23"/>
        <v>0</v>
      </c>
      <c r="BJ187" s="14" t="s">
        <v>88</v>
      </c>
      <c r="BK187" s="104">
        <f t="shared" si="24"/>
        <v>0</v>
      </c>
      <c r="BL187" s="14" t="s">
        <v>238</v>
      </c>
      <c r="BM187" s="186" t="s">
        <v>2629</v>
      </c>
    </row>
    <row r="188" spans="1:65" s="2" customFormat="1" ht="16.5" customHeight="1">
      <c r="A188" s="31"/>
      <c r="B188" s="142"/>
      <c r="C188" s="174" t="s">
        <v>421</v>
      </c>
      <c r="D188" s="174" t="s">
        <v>234</v>
      </c>
      <c r="E188" s="175" t="s">
        <v>2630</v>
      </c>
      <c r="F188" s="176" t="s">
        <v>2631</v>
      </c>
      <c r="G188" s="177" t="s">
        <v>394</v>
      </c>
      <c r="H188" s="178">
        <v>3</v>
      </c>
      <c r="I188" s="179"/>
      <c r="J188" s="180">
        <f t="shared" si="15"/>
        <v>0</v>
      </c>
      <c r="K188" s="181"/>
      <c r="L188" s="32"/>
      <c r="M188" s="182" t="s">
        <v>1</v>
      </c>
      <c r="N188" s="183" t="s">
        <v>43</v>
      </c>
      <c r="O188" s="60"/>
      <c r="P188" s="184">
        <f t="shared" si="16"/>
        <v>0</v>
      </c>
      <c r="Q188" s="184">
        <v>6.9999999999999994E-5</v>
      </c>
      <c r="R188" s="184">
        <f t="shared" si="17"/>
        <v>2.0999999999999998E-4</v>
      </c>
      <c r="S188" s="184">
        <v>0</v>
      </c>
      <c r="T188" s="185">
        <f t="shared" si="18"/>
        <v>0</v>
      </c>
      <c r="U188" s="31"/>
      <c r="V188" s="31"/>
      <c r="W188" s="31"/>
      <c r="X188" s="31"/>
      <c r="Y188" s="31"/>
      <c r="Z188" s="31"/>
      <c r="AA188" s="31"/>
      <c r="AB188" s="31"/>
      <c r="AC188" s="31"/>
      <c r="AD188" s="31"/>
      <c r="AE188" s="31"/>
      <c r="AR188" s="186" t="s">
        <v>238</v>
      </c>
      <c r="AT188" s="186" t="s">
        <v>234</v>
      </c>
      <c r="AU188" s="186" t="s">
        <v>88</v>
      </c>
      <c r="AY188" s="14" t="s">
        <v>232</v>
      </c>
      <c r="BE188" s="104">
        <f t="shared" si="19"/>
        <v>0</v>
      </c>
      <c r="BF188" s="104">
        <f t="shared" si="20"/>
        <v>0</v>
      </c>
      <c r="BG188" s="104">
        <f t="shared" si="21"/>
        <v>0</v>
      </c>
      <c r="BH188" s="104">
        <f t="shared" si="22"/>
        <v>0</v>
      </c>
      <c r="BI188" s="104">
        <f t="shared" si="23"/>
        <v>0</v>
      </c>
      <c r="BJ188" s="14" t="s">
        <v>88</v>
      </c>
      <c r="BK188" s="104">
        <f t="shared" si="24"/>
        <v>0</v>
      </c>
      <c r="BL188" s="14" t="s">
        <v>238</v>
      </c>
      <c r="BM188" s="186" t="s">
        <v>2632</v>
      </c>
    </row>
    <row r="189" spans="1:65" s="2" customFormat="1" ht="24.2" customHeight="1">
      <c r="A189" s="31"/>
      <c r="B189" s="142"/>
      <c r="C189" s="187" t="s">
        <v>425</v>
      </c>
      <c r="D189" s="187" t="s">
        <v>357</v>
      </c>
      <c r="E189" s="188" t="s">
        <v>2633</v>
      </c>
      <c r="F189" s="189" t="s">
        <v>2634</v>
      </c>
      <c r="G189" s="190" t="s">
        <v>394</v>
      </c>
      <c r="H189" s="191">
        <v>3</v>
      </c>
      <c r="I189" s="192"/>
      <c r="J189" s="193">
        <f t="shared" si="15"/>
        <v>0</v>
      </c>
      <c r="K189" s="194"/>
      <c r="L189" s="195"/>
      <c r="M189" s="196" t="s">
        <v>1</v>
      </c>
      <c r="N189" s="197" t="s">
        <v>43</v>
      </c>
      <c r="O189" s="60"/>
      <c r="P189" s="184">
        <f t="shared" si="16"/>
        <v>0</v>
      </c>
      <c r="Q189" s="184">
        <v>2.8800000000000002E-3</v>
      </c>
      <c r="R189" s="184">
        <f t="shared" si="17"/>
        <v>8.6400000000000001E-3</v>
      </c>
      <c r="S189" s="184">
        <v>0</v>
      </c>
      <c r="T189" s="185">
        <f t="shared" si="18"/>
        <v>0</v>
      </c>
      <c r="U189" s="31"/>
      <c r="V189" s="31"/>
      <c r="W189" s="31"/>
      <c r="X189" s="31"/>
      <c r="Y189" s="31"/>
      <c r="Z189" s="31"/>
      <c r="AA189" s="31"/>
      <c r="AB189" s="31"/>
      <c r="AC189" s="31"/>
      <c r="AD189" s="31"/>
      <c r="AE189" s="31"/>
      <c r="AR189" s="186" t="s">
        <v>263</v>
      </c>
      <c r="AT189" s="186" t="s">
        <v>357</v>
      </c>
      <c r="AU189" s="186" t="s">
        <v>88</v>
      </c>
      <c r="AY189" s="14" t="s">
        <v>232</v>
      </c>
      <c r="BE189" s="104">
        <f t="shared" si="19"/>
        <v>0</v>
      </c>
      <c r="BF189" s="104">
        <f t="shared" si="20"/>
        <v>0</v>
      </c>
      <c r="BG189" s="104">
        <f t="shared" si="21"/>
        <v>0</v>
      </c>
      <c r="BH189" s="104">
        <f t="shared" si="22"/>
        <v>0</v>
      </c>
      <c r="BI189" s="104">
        <f t="shared" si="23"/>
        <v>0</v>
      </c>
      <c r="BJ189" s="14" t="s">
        <v>88</v>
      </c>
      <c r="BK189" s="104">
        <f t="shared" si="24"/>
        <v>0</v>
      </c>
      <c r="BL189" s="14" t="s">
        <v>238</v>
      </c>
      <c r="BM189" s="186" t="s">
        <v>2635</v>
      </c>
    </row>
    <row r="190" spans="1:65" s="2" customFormat="1" ht="16.5" customHeight="1">
      <c r="A190" s="31"/>
      <c r="B190" s="142"/>
      <c r="C190" s="174" t="s">
        <v>429</v>
      </c>
      <c r="D190" s="174" t="s">
        <v>234</v>
      </c>
      <c r="E190" s="175" t="s">
        <v>2636</v>
      </c>
      <c r="F190" s="176" t="s">
        <v>2637</v>
      </c>
      <c r="G190" s="177" t="s">
        <v>394</v>
      </c>
      <c r="H190" s="178">
        <v>7</v>
      </c>
      <c r="I190" s="179"/>
      <c r="J190" s="180">
        <f t="shared" si="15"/>
        <v>0</v>
      </c>
      <c r="K190" s="181"/>
      <c r="L190" s="32"/>
      <c r="M190" s="182" t="s">
        <v>1</v>
      </c>
      <c r="N190" s="183" t="s">
        <v>43</v>
      </c>
      <c r="O190" s="60"/>
      <c r="P190" s="184">
        <f t="shared" si="16"/>
        <v>0</v>
      </c>
      <c r="Q190" s="184">
        <v>6.9999999999999994E-5</v>
      </c>
      <c r="R190" s="184">
        <f t="shared" si="17"/>
        <v>4.8999999999999998E-4</v>
      </c>
      <c r="S190" s="184">
        <v>0</v>
      </c>
      <c r="T190" s="185">
        <f t="shared" si="18"/>
        <v>0</v>
      </c>
      <c r="U190" s="31"/>
      <c r="V190" s="31"/>
      <c r="W190" s="31"/>
      <c r="X190" s="31"/>
      <c r="Y190" s="31"/>
      <c r="Z190" s="31"/>
      <c r="AA190" s="31"/>
      <c r="AB190" s="31"/>
      <c r="AC190" s="31"/>
      <c r="AD190" s="31"/>
      <c r="AE190" s="31"/>
      <c r="AR190" s="186" t="s">
        <v>238</v>
      </c>
      <c r="AT190" s="186" t="s">
        <v>234</v>
      </c>
      <c r="AU190" s="186" t="s">
        <v>88</v>
      </c>
      <c r="AY190" s="14" t="s">
        <v>232</v>
      </c>
      <c r="BE190" s="104">
        <f t="shared" si="19"/>
        <v>0</v>
      </c>
      <c r="BF190" s="104">
        <f t="shared" si="20"/>
        <v>0</v>
      </c>
      <c r="BG190" s="104">
        <f t="shared" si="21"/>
        <v>0</v>
      </c>
      <c r="BH190" s="104">
        <f t="shared" si="22"/>
        <v>0</v>
      </c>
      <c r="BI190" s="104">
        <f t="shared" si="23"/>
        <v>0</v>
      </c>
      <c r="BJ190" s="14" t="s">
        <v>88</v>
      </c>
      <c r="BK190" s="104">
        <f t="shared" si="24"/>
        <v>0</v>
      </c>
      <c r="BL190" s="14" t="s">
        <v>238</v>
      </c>
      <c r="BM190" s="186" t="s">
        <v>2638</v>
      </c>
    </row>
    <row r="191" spans="1:65" s="2" customFormat="1" ht="24.2" customHeight="1">
      <c r="A191" s="31"/>
      <c r="B191" s="142"/>
      <c r="C191" s="187" t="s">
        <v>434</v>
      </c>
      <c r="D191" s="187" t="s">
        <v>357</v>
      </c>
      <c r="E191" s="188" t="s">
        <v>2639</v>
      </c>
      <c r="F191" s="189" t="s">
        <v>2640</v>
      </c>
      <c r="G191" s="190" t="s">
        <v>394</v>
      </c>
      <c r="H191" s="191">
        <v>7</v>
      </c>
      <c r="I191" s="192"/>
      <c r="J191" s="193">
        <f t="shared" si="15"/>
        <v>0</v>
      </c>
      <c r="K191" s="194"/>
      <c r="L191" s="195"/>
      <c r="M191" s="196" t="s">
        <v>1</v>
      </c>
      <c r="N191" s="197" t="s">
        <v>43</v>
      </c>
      <c r="O191" s="60"/>
      <c r="P191" s="184">
        <f t="shared" si="16"/>
        <v>0</v>
      </c>
      <c r="Q191" s="184">
        <v>1.4999999999999999E-4</v>
      </c>
      <c r="R191" s="184">
        <f t="shared" si="17"/>
        <v>1.0499999999999999E-3</v>
      </c>
      <c r="S191" s="184">
        <v>0</v>
      </c>
      <c r="T191" s="185">
        <f t="shared" si="18"/>
        <v>0</v>
      </c>
      <c r="U191" s="31"/>
      <c r="V191" s="31"/>
      <c r="W191" s="31"/>
      <c r="X191" s="31"/>
      <c r="Y191" s="31"/>
      <c r="Z191" s="31"/>
      <c r="AA191" s="31"/>
      <c r="AB191" s="31"/>
      <c r="AC191" s="31"/>
      <c r="AD191" s="31"/>
      <c r="AE191" s="31"/>
      <c r="AR191" s="186" t="s">
        <v>263</v>
      </c>
      <c r="AT191" s="186" t="s">
        <v>357</v>
      </c>
      <c r="AU191" s="186" t="s">
        <v>88</v>
      </c>
      <c r="AY191" s="14" t="s">
        <v>232</v>
      </c>
      <c r="BE191" s="104">
        <f t="shared" si="19"/>
        <v>0</v>
      </c>
      <c r="BF191" s="104">
        <f t="shared" si="20"/>
        <v>0</v>
      </c>
      <c r="BG191" s="104">
        <f t="shared" si="21"/>
        <v>0</v>
      </c>
      <c r="BH191" s="104">
        <f t="shared" si="22"/>
        <v>0</v>
      </c>
      <c r="BI191" s="104">
        <f t="shared" si="23"/>
        <v>0</v>
      </c>
      <c r="BJ191" s="14" t="s">
        <v>88</v>
      </c>
      <c r="BK191" s="104">
        <f t="shared" si="24"/>
        <v>0</v>
      </c>
      <c r="BL191" s="14" t="s">
        <v>238</v>
      </c>
      <c r="BM191" s="186" t="s">
        <v>2641</v>
      </c>
    </row>
    <row r="192" spans="1:65" s="2" customFormat="1" ht="16.5" customHeight="1">
      <c r="A192" s="31"/>
      <c r="B192" s="142"/>
      <c r="C192" s="174" t="s">
        <v>438</v>
      </c>
      <c r="D192" s="174" t="s">
        <v>234</v>
      </c>
      <c r="E192" s="175" t="s">
        <v>2642</v>
      </c>
      <c r="F192" s="176" t="s">
        <v>2643</v>
      </c>
      <c r="G192" s="177" t="s">
        <v>394</v>
      </c>
      <c r="H192" s="178">
        <v>7</v>
      </c>
      <c r="I192" s="179"/>
      <c r="J192" s="180">
        <f t="shared" si="15"/>
        <v>0</v>
      </c>
      <c r="K192" s="181"/>
      <c r="L192" s="32"/>
      <c r="M192" s="182" t="s">
        <v>1</v>
      </c>
      <c r="N192" s="183" t="s">
        <v>43</v>
      </c>
      <c r="O192" s="60"/>
      <c r="P192" s="184">
        <f t="shared" si="16"/>
        <v>0</v>
      </c>
      <c r="Q192" s="184">
        <v>6.9999999999999994E-5</v>
      </c>
      <c r="R192" s="184">
        <f t="shared" si="17"/>
        <v>4.8999999999999998E-4</v>
      </c>
      <c r="S192" s="184">
        <v>0</v>
      </c>
      <c r="T192" s="185">
        <f t="shared" si="18"/>
        <v>0</v>
      </c>
      <c r="U192" s="31"/>
      <c r="V192" s="31"/>
      <c r="W192" s="31"/>
      <c r="X192" s="31"/>
      <c r="Y192" s="31"/>
      <c r="Z192" s="31"/>
      <c r="AA192" s="31"/>
      <c r="AB192" s="31"/>
      <c r="AC192" s="31"/>
      <c r="AD192" s="31"/>
      <c r="AE192" s="31"/>
      <c r="AR192" s="186" t="s">
        <v>238</v>
      </c>
      <c r="AT192" s="186" t="s">
        <v>234</v>
      </c>
      <c r="AU192" s="186" t="s">
        <v>88</v>
      </c>
      <c r="AY192" s="14" t="s">
        <v>232</v>
      </c>
      <c r="BE192" s="104">
        <f t="shared" si="19"/>
        <v>0</v>
      </c>
      <c r="BF192" s="104">
        <f t="shared" si="20"/>
        <v>0</v>
      </c>
      <c r="BG192" s="104">
        <f t="shared" si="21"/>
        <v>0</v>
      </c>
      <c r="BH192" s="104">
        <f t="shared" si="22"/>
        <v>0</v>
      </c>
      <c r="BI192" s="104">
        <f t="shared" si="23"/>
        <v>0</v>
      </c>
      <c r="BJ192" s="14" t="s">
        <v>88</v>
      </c>
      <c r="BK192" s="104">
        <f t="shared" si="24"/>
        <v>0</v>
      </c>
      <c r="BL192" s="14" t="s">
        <v>238</v>
      </c>
      <c r="BM192" s="186" t="s">
        <v>2644</v>
      </c>
    </row>
    <row r="193" spans="1:65" s="2" customFormat="1" ht="24.2" customHeight="1">
      <c r="A193" s="31"/>
      <c r="B193" s="142"/>
      <c r="C193" s="187" t="s">
        <v>442</v>
      </c>
      <c r="D193" s="187" t="s">
        <v>357</v>
      </c>
      <c r="E193" s="188" t="s">
        <v>2645</v>
      </c>
      <c r="F193" s="189" t="s">
        <v>2646</v>
      </c>
      <c r="G193" s="190" t="s">
        <v>394</v>
      </c>
      <c r="H193" s="191">
        <v>7</v>
      </c>
      <c r="I193" s="192"/>
      <c r="J193" s="193">
        <f t="shared" si="15"/>
        <v>0</v>
      </c>
      <c r="K193" s="194"/>
      <c r="L193" s="195"/>
      <c r="M193" s="196" t="s">
        <v>1</v>
      </c>
      <c r="N193" s="197" t="s">
        <v>43</v>
      </c>
      <c r="O193" s="60"/>
      <c r="P193" s="184">
        <f t="shared" si="16"/>
        <v>0</v>
      </c>
      <c r="Q193" s="184">
        <v>1.2999999999999999E-3</v>
      </c>
      <c r="R193" s="184">
        <f t="shared" si="17"/>
        <v>9.1000000000000004E-3</v>
      </c>
      <c r="S193" s="184">
        <v>0</v>
      </c>
      <c r="T193" s="185">
        <f t="shared" si="18"/>
        <v>0</v>
      </c>
      <c r="U193" s="31"/>
      <c r="V193" s="31"/>
      <c r="W193" s="31"/>
      <c r="X193" s="31"/>
      <c r="Y193" s="31"/>
      <c r="Z193" s="31"/>
      <c r="AA193" s="31"/>
      <c r="AB193" s="31"/>
      <c r="AC193" s="31"/>
      <c r="AD193" s="31"/>
      <c r="AE193" s="31"/>
      <c r="AR193" s="186" t="s">
        <v>263</v>
      </c>
      <c r="AT193" s="186" t="s">
        <v>357</v>
      </c>
      <c r="AU193" s="186" t="s">
        <v>88</v>
      </c>
      <c r="AY193" s="14" t="s">
        <v>232</v>
      </c>
      <c r="BE193" s="104">
        <f t="shared" si="19"/>
        <v>0</v>
      </c>
      <c r="BF193" s="104">
        <f t="shared" si="20"/>
        <v>0</v>
      </c>
      <c r="BG193" s="104">
        <f t="shared" si="21"/>
        <v>0</v>
      </c>
      <c r="BH193" s="104">
        <f t="shared" si="22"/>
        <v>0</v>
      </c>
      <c r="BI193" s="104">
        <f t="shared" si="23"/>
        <v>0</v>
      </c>
      <c r="BJ193" s="14" t="s">
        <v>88</v>
      </c>
      <c r="BK193" s="104">
        <f t="shared" si="24"/>
        <v>0</v>
      </c>
      <c r="BL193" s="14" t="s">
        <v>238</v>
      </c>
      <c r="BM193" s="186" t="s">
        <v>2647</v>
      </c>
    </row>
    <row r="194" spans="1:65" s="2" customFormat="1" ht="16.5" customHeight="1">
      <c r="A194" s="31"/>
      <c r="B194" s="142"/>
      <c r="C194" s="174" t="s">
        <v>446</v>
      </c>
      <c r="D194" s="174" t="s">
        <v>234</v>
      </c>
      <c r="E194" s="175" t="s">
        <v>1483</v>
      </c>
      <c r="F194" s="176" t="s">
        <v>1484</v>
      </c>
      <c r="G194" s="177" t="s">
        <v>256</v>
      </c>
      <c r="H194" s="178">
        <v>2915</v>
      </c>
      <c r="I194" s="179"/>
      <c r="J194" s="180">
        <f t="shared" si="15"/>
        <v>0</v>
      </c>
      <c r="K194" s="181"/>
      <c r="L194" s="32"/>
      <c r="M194" s="182" t="s">
        <v>1</v>
      </c>
      <c r="N194" s="183" t="s">
        <v>43</v>
      </c>
      <c r="O194" s="60"/>
      <c r="P194" s="184">
        <f t="shared" si="16"/>
        <v>0</v>
      </c>
      <c r="Q194" s="184">
        <v>0</v>
      </c>
      <c r="R194" s="184">
        <f t="shared" si="17"/>
        <v>0</v>
      </c>
      <c r="S194" s="184">
        <v>0</v>
      </c>
      <c r="T194" s="185">
        <f t="shared" si="18"/>
        <v>0</v>
      </c>
      <c r="U194" s="31"/>
      <c r="V194" s="31"/>
      <c r="W194" s="31"/>
      <c r="X194" s="31"/>
      <c r="Y194" s="31"/>
      <c r="Z194" s="31"/>
      <c r="AA194" s="31"/>
      <c r="AB194" s="31"/>
      <c r="AC194" s="31"/>
      <c r="AD194" s="31"/>
      <c r="AE194" s="31"/>
      <c r="AR194" s="186" t="s">
        <v>238</v>
      </c>
      <c r="AT194" s="186" t="s">
        <v>234</v>
      </c>
      <c r="AU194" s="186" t="s">
        <v>88</v>
      </c>
      <c r="AY194" s="14" t="s">
        <v>232</v>
      </c>
      <c r="BE194" s="104">
        <f t="shared" si="19"/>
        <v>0</v>
      </c>
      <c r="BF194" s="104">
        <f t="shared" si="20"/>
        <v>0</v>
      </c>
      <c r="BG194" s="104">
        <f t="shared" si="21"/>
        <v>0</v>
      </c>
      <c r="BH194" s="104">
        <f t="shared" si="22"/>
        <v>0</v>
      </c>
      <c r="BI194" s="104">
        <f t="shared" si="23"/>
        <v>0</v>
      </c>
      <c r="BJ194" s="14" t="s">
        <v>88</v>
      </c>
      <c r="BK194" s="104">
        <f t="shared" si="24"/>
        <v>0</v>
      </c>
      <c r="BL194" s="14" t="s">
        <v>238</v>
      </c>
      <c r="BM194" s="186" t="s">
        <v>2648</v>
      </c>
    </row>
    <row r="195" spans="1:65" s="2" customFormat="1" ht="16.5" customHeight="1">
      <c r="A195" s="31"/>
      <c r="B195" s="142"/>
      <c r="C195" s="174" t="s">
        <v>450</v>
      </c>
      <c r="D195" s="174" t="s">
        <v>234</v>
      </c>
      <c r="E195" s="175" t="s">
        <v>2649</v>
      </c>
      <c r="F195" s="176" t="s">
        <v>2650</v>
      </c>
      <c r="G195" s="177" t="s">
        <v>256</v>
      </c>
      <c r="H195" s="178">
        <v>150</v>
      </c>
      <c r="I195" s="179"/>
      <c r="J195" s="180">
        <f t="shared" si="15"/>
        <v>0</v>
      </c>
      <c r="K195" s="181"/>
      <c r="L195" s="32"/>
      <c r="M195" s="182" t="s">
        <v>1</v>
      </c>
      <c r="N195" s="183" t="s">
        <v>43</v>
      </c>
      <c r="O195" s="60"/>
      <c r="P195" s="184">
        <f t="shared" si="16"/>
        <v>0</v>
      </c>
      <c r="Q195" s="184">
        <v>0</v>
      </c>
      <c r="R195" s="184">
        <f t="shared" si="17"/>
        <v>0</v>
      </c>
      <c r="S195" s="184">
        <v>0</v>
      </c>
      <c r="T195" s="185">
        <f t="shared" si="18"/>
        <v>0</v>
      </c>
      <c r="U195" s="31"/>
      <c r="V195" s="31"/>
      <c r="W195" s="31"/>
      <c r="X195" s="31"/>
      <c r="Y195" s="31"/>
      <c r="Z195" s="31"/>
      <c r="AA195" s="31"/>
      <c r="AB195" s="31"/>
      <c r="AC195" s="31"/>
      <c r="AD195" s="31"/>
      <c r="AE195" s="31"/>
      <c r="AR195" s="186" t="s">
        <v>238</v>
      </c>
      <c r="AT195" s="186" t="s">
        <v>234</v>
      </c>
      <c r="AU195" s="186" t="s">
        <v>88</v>
      </c>
      <c r="AY195" s="14" t="s">
        <v>232</v>
      </c>
      <c r="BE195" s="104">
        <f t="shared" si="19"/>
        <v>0</v>
      </c>
      <c r="BF195" s="104">
        <f t="shared" si="20"/>
        <v>0</v>
      </c>
      <c r="BG195" s="104">
        <f t="shared" si="21"/>
        <v>0</v>
      </c>
      <c r="BH195" s="104">
        <f t="shared" si="22"/>
        <v>0</v>
      </c>
      <c r="BI195" s="104">
        <f t="shared" si="23"/>
        <v>0</v>
      </c>
      <c r="BJ195" s="14" t="s">
        <v>88</v>
      </c>
      <c r="BK195" s="104">
        <f t="shared" si="24"/>
        <v>0</v>
      </c>
      <c r="BL195" s="14" t="s">
        <v>238</v>
      </c>
      <c r="BM195" s="186" t="s">
        <v>2651</v>
      </c>
    </row>
    <row r="196" spans="1:65" s="2" customFormat="1" ht="24.2" customHeight="1">
      <c r="A196" s="31"/>
      <c r="B196" s="142"/>
      <c r="C196" s="174" t="s">
        <v>455</v>
      </c>
      <c r="D196" s="174" t="s">
        <v>234</v>
      </c>
      <c r="E196" s="175" t="s">
        <v>630</v>
      </c>
      <c r="F196" s="176" t="s">
        <v>1489</v>
      </c>
      <c r="G196" s="177" t="s">
        <v>394</v>
      </c>
      <c r="H196" s="178">
        <v>295</v>
      </c>
      <c r="I196" s="179"/>
      <c r="J196" s="180">
        <f t="shared" si="15"/>
        <v>0</v>
      </c>
      <c r="K196" s="181"/>
      <c r="L196" s="32"/>
      <c r="M196" s="182" t="s">
        <v>1</v>
      </c>
      <c r="N196" s="183" t="s">
        <v>43</v>
      </c>
      <c r="O196" s="60"/>
      <c r="P196" s="184">
        <f t="shared" si="16"/>
        <v>0</v>
      </c>
      <c r="Q196" s="184">
        <v>1.5817264000000001E-2</v>
      </c>
      <c r="R196" s="184">
        <f t="shared" si="17"/>
        <v>4.6660928799999999</v>
      </c>
      <c r="S196" s="184">
        <v>0</v>
      </c>
      <c r="T196" s="185">
        <f t="shared" si="18"/>
        <v>0</v>
      </c>
      <c r="U196" s="31"/>
      <c r="V196" s="31"/>
      <c r="W196" s="31"/>
      <c r="X196" s="31"/>
      <c r="Y196" s="31"/>
      <c r="Z196" s="31"/>
      <c r="AA196" s="31"/>
      <c r="AB196" s="31"/>
      <c r="AC196" s="31"/>
      <c r="AD196" s="31"/>
      <c r="AE196" s="31"/>
      <c r="AR196" s="186" t="s">
        <v>238</v>
      </c>
      <c r="AT196" s="186" t="s">
        <v>234</v>
      </c>
      <c r="AU196" s="186" t="s">
        <v>88</v>
      </c>
      <c r="AY196" s="14" t="s">
        <v>232</v>
      </c>
      <c r="BE196" s="104">
        <f t="shared" si="19"/>
        <v>0</v>
      </c>
      <c r="BF196" s="104">
        <f t="shared" si="20"/>
        <v>0</v>
      </c>
      <c r="BG196" s="104">
        <f t="shared" si="21"/>
        <v>0</v>
      </c>
      <c r="BH196" s="104">
        <f t="shared" si="22"/>
        <v>0</v>
      </c>
      <c r="BI196" s="104">
        <f t="shared" si="23"/>
        <v>0</v>
      </c>
      <c r="BJ196" s="14" t="s">
        <v>88</v>
      </c>
      <c r="BK196" s="104">
        <f t="shared" si="24"/>
        <v>0</v>
      </c>
      <c r="BL196" s="14" t="s">
        <v>238</v>
      </c>
      <c r="BM196" s="186" t="s">
        <v>2652</v>
      </c>
    </row>
    <row r="197" spans="1:65" s="2" customFormat="1" ht="24.2" customHeight="1">
      <c r="A197" s="31"/>
      <c r="B197" s="142"/>
      <c r="C197" s="174" t="s">
        <v>460</v>
      </c>
      <c r="D197" s="174" t="s">
        <v>234</v>
      </c>
      <c r="E197" s="175" t="s">
        <v>2653</v>
      </c>
      <c r="F197" s="176" t="s">
        <v>2654</v>
      </c>
      <c r="G197" s="177" t="s">
        <v>394</v>
      </c>
      <c r="H197" s="178">
        <v>288</v>
      </c>
      <c r="I197" s="179"/>
      <c r="J197" s="180">
        <f t="shared" si="15"/>
        <v>0</v>
      </c>
      <c r="K197" s="181"/>
      <c r="L197" s="32"/>
      <c r="M197" s="182" t="s">
        <v>1</v>
      </c>
      <c r="N197" s="183" t="s">
        <v>43</v>
      </c>
      <c r="O197" s="60"/>
      <c r="P197" s="184">
        <f t="shared" si="16"/>
        <v>0</v>
      </c>
      <c r="Q197" s="184">
        <v>2.0000000000000002E-5</v>
      </c>
      <c r="R197" s="184">
        <f t="shared" si="17"/>
        <v>5.7600000000000004E-3</v>
      </c>
      <c r="S197" s="184">
        <v>0</v>
      </c>
      <c r="T197" s="185">
        <f t="shared" si="18"/>
        <v>0</v>
      </c>
      <c r="U197" s="31"/>
      <c r="V197" s="31"/>
      <c r="W197" s="31"/>
      <c r="X197" s="31"/>
      <c r="Y197" s="31"/>
      <c r="Z197" s="31"/>
      <c r="AA197" s="31"/>
      <c r="AB197" s="31"/>
      <c r="AC197" s="31"/>
      <c r="AD197" s="31"/>
      <c r="AE197" s="31"/>
      <c r="AR197" s="186" t="s">
        <v>238</v>
      </c>
      <c r="AT197" s="186" t="s">
        <v>234</v>
      </c>
      <c r="AU197" s="186" t="s">
        <v>88</v>
      </c>
      <c r="AY197" s="14" t="s">
        <v>232</v>
      </c>
      <c r="BE197" s="104">
        <f t="shared" si="19"/>
        <v>0</v>
      </c>
      <c r="BF197" s="104">
        <f t="shared" si="20"/>
        <v>0</v>
      </c>
      <c r="BG197" s="104">
        <f t="shared" si="21"/>
        <v>0</v>
      </c>
      <c r="BH197" s="104">
        <f t="shared" si="22"/>
        <v>0</v>
      </c>
      <c r="BI197" s="104">
        <f t="shared" si="23"/>
        <v>0</v>
      </c>
      <c r="BJ197" s="14" t="s">
        <v>88</v>
      </c>
      <c r="BK197" s="104">
        <f t="shared" si="24"/>
        <v>0</v>
      </c>
      <c r="BL197" s="14" t="s">
        <v>238</v>
      </c>
      <c r="BM197" s="186" t="s">
        <v>2655</v>
      </c>
    </row>
    <row r="198" spans="1:65" s="2" customFormat="1" ht="24.2" customHeight="1">
      <c r="A198" s="31"/>
      <c r="B198" s="142"/>
      <c r="C198" s="187" t="s">
        <v>465</v>
      </c>
      <c r="D198" s="187" t="s">
        <v>357</v>
      </c>
      <c r="E198" s="188" t="s">
        <v>2656</v>
      </c>
      <c r="F198" s="189" t="s">
        <v>2657</v>
      </c>
      <c r="G198" s="190" t="s">
        <v>394</v>
      </c>
      <c r="H198" s="191">
        <v>288</v>
      </c>
      <c r="I198" s="192"/>
      <c r="J198" s="193">
        <f t="shared" si="15"/>
        <v>0</v>
      </c>
      <c r="K198" s="194"/>
      <c r="L198" s="195"/>
      <c r="M198" s="196" t="s">
        <v>1</v>
      </c>
      <c r="N198" s="197" t="s">
        <v>43</v>
      </c>
      <c r="O198" s="60"/>
      <c r="P198" s="184">
        <f t="shared" si="16"/>
        <v>0</v>
      </c>
      <c r="Q198" s="184">
        <v>3.0000000000000001E-3</v>
      </c>
      <c r="R198" s="184">
        <f t="shared" si="17"/>
        <v>0.86399999999999999</v>
      </c>
      <c r="S198" s="184">
        <v>0</v>
      </c>
      <c r="T198" s="185">
        <f t="shared" si="18"/>
        <v>0</v>
      </c>
      <c r="U198" s="31"/>
      <c r="V198" s="31"/>
      <c r="W198" s="31"/>
      <c r="X198" s="31"/>
      <c r="Y198" s="31"/>
      <c r="Z198" s="31"/>
      <c r="AA198" s="31"/>
      <c r="AB198" s="31"/>
      <c r="AC198" s="31"/>
      <c r="AD198" s="31"/>
      <c r="AE198" s="31"/>
      <c r="AR198" s="186" t="s">
        <v>263</v>
      </c>
      <c r="AT198" s="186" t="s">
        <v>357</v>
      </c>
      <c r="AU198" s="186" t="s">
        <v>88</v>
      </c>
      <c r="AY198" s="14" t="s">
        <v>232</v>
      </c>
      <c r="BE198" s="104">
        <f t="shared" si="19"/>
        <v>0</v>
      </c>
      <c r="BF198" s="104">
        <f t="shared" si="20"/>
        <v>0</v>
      </c>
      <c r="BG198" s="104">
        <f t="shared" si="21"/>
        <v>0</v>
      </c>
      <c r="BH198" s="104">
        <f t="shared" si="22"/>
        <v>0</v>
      </c>
      <c r="BI198" s="104">
        <f t="shared" si="23"/>
        <v>0</v>
      </c>
      <c r="BJ198" s="14" t="s">
        <v>88</v>
      </c>
      <c r="BK198" s="104">
        <f t="shared" si="24"/>
        <v>0</v>
      </c>
      <c r="BL198" s="14" t="s">
        <v>238</v>
      </c>
      <c r="BM198" s="186" t="s">
        <v>2658</v>
      </c>
    </row>
    <row r="199" spans="1:65" s="2" customFormat="1" ht="24.2" customHeight="1">
      <c r="A199" s="31"/>
      <c r="B199" s="142"/>
      <c r="C199" s="174" t="s">
        <v>470</v>
      </c>
      <c r="D199" s="174" t="s">
        <v>234</v>
      </c>
      <c r="E199" s="175" t="s">
        <v>2659</v>
      </c>
      <c r="F199" s="176" t="s">
        <v>2660</v>
      </c>
      <c r="G199" s="177" t="s">
        <v>394</v>
      </c>
      <c r="H199" s="178">
        <v>7</v>
      </c>
      <c r="I199" s="179"/>
      <c r="J199" s="180">
        <f t="shared" si="15"/>
        <v>0</v>
      </c>
      <c r="K199" s="181"/>
      <c r="L199" s="32"/>
      <c r="M199" s="182" t="s">
        <v>1</v>
      </c>
      <c r="N199" s="183" t="s">
        <v>43</v>
      </c>
      <c r="O199" s="60"/>
      <c r="P199" s="184">
        <f t="shared" si="16"/>
        <v>0</v>
      </c>
      <c r="Q199" s="184">
        <v>2.0000000000000002E-5</v>
      </c>
      <c r="R199" s="184">
        <f t="shared" si="17"/>
        <v>1.4000000000000001E-4</v>
      </c>
      <c r="S199" s="184">
        <v>0</v>
      </c>
      <c r="T199" s="185">
        <f t="shared" si="18"/>
        <v>0</v>
      </c>
      <c r="U199" s="31"/>
      <c r="V199" s="31"/>
      <c r="W199" s="31"/>
      <c r="X199" s="31"/>
      <c r="Y199" s="31"/>
      <c r="Z199" s="31"/>
      <c r="AA199" s="31"/>
      <c r="AB199" s="31"/>
      <c r="AC199" s="31"/>
      <c r="AD199" s="31"/>
      <c r="AE199" s="31"/>
      <c r="AR199" s="186" t="s">
        <v>238</v>
      </c>
      <c r="AT199" s="186" t="s">
        <v>234</v>
      </c>
      <c r="AU199" s="186" t="s">
        <v>88</v>
      </c>
      <c r="AY199" s="14" t="s">
        <v>232</v>
      </c>
      <c r="BE199" s="104">
        <f t="shared" si="19"/>
        <v>0</v>
      </c>
      <c r="BF199" s="104">
        <f t="shared" si="20"/>
        <v>0</v>
      </c>
      <c r="BG199" s="104">
        <f t="shared" si="21"/>
        <v>0</v>
      </c>
      <c r="BH199" s="104">
        <f t="shared" si="22"/>
        <v>0</v>
      </c>
      <c r="BI199" s="104">
        <f t="shared" si="23"/>
        <v>0</v>
      </c>
      <c r="BJ199" s="14" t="s">
        <v>88</v>
      </c>
      <c r="BK199" s="104">
        <f t="shared" si="24"/>
        <v>0</v>
      </c>
      <c r="BL199" s="14" t="s">
        <v>238</v>
      </c>
      <c r="BM199" s="186" t="s">
        <v>2661</v>
      </c>
    </row>
    <row r="200" spans="1:65" s="2" customFormat="1" ht="24.2" customHeight="1">
      <c r="A200" s="31"/>
      <c r="B200" s="142"/>
      <c r="C200" s="187" t="s">
        <v>474</v>
      </c>
      <c r="D200" s="187" t="s">
        <v>357</v>
      </c>
      <c r="E200" s="188" t="s">
        <v>2662</v>
      </c>
      <c r="F200" s="189" t="s">
        <v>2663</v>
      </c>
      <c r="G200" s="190" t="s">
        <v>394</v>
      </c>
      <c r="H200" s="191">
        <v>7</v>
      </c>
      <c r="I200" s="192"/>
      <c r="J200" s="193">
        <f t="shared" si="15"/>
        <v>0</v>
      </c>
      <c r="K200" s="194"/>
      <c r="L200" s="195"/>
      <c r="M200" s="196" t="s">
        <v>1</v>
      </c>
      <c r="N200" s="197" t="s">
        <v>43</v>
      </c>
      <c r="O200" s="60"/>
      <c r="P200" s="184">
        <f t="shared" si="16"/>
        <v>0</v>
      </c>
      <c r="Q200" s="184">
        <v>3.0000000000000001E-3</v>
      </c>
      <c r="R200" s="184">
        <f t="shared" si="17"/>
        <v>2.1000000000000001E-2</v>
      </c>
      <c r="S200" s="184">
        <v>0</v>
      </c>
      <c r="T200" s="185">
        <f t="shared" si="18"/>
        <v>0</v>
      </c>
      <c r="U200" s="31"/>
      <c r="V200" s="31"/>
      <c r="W200" s="31"/>
      <c r="X200" s="31"/>
      <c r="Y200" s="31"/>
      <c r="Z200" s="31"/>
      <c r="AA200" s="31"/>
      <c r="AB200" s="31"/>
      <c r="AC200" s="31"/>
      <c r="AD200" s="31"/>
      <c r="AE200" s="31"/>
      <c r="AR200" s="186" t="s">
        <v>263</v>
      </c>
      <c r="AT200" s="186" t="s">
        <v>357</v>
      </c>
      <c r="AU200" s="186" t="s">
        <v>88</v>
      </c>
      <c r="AY200" s="14" t="s">
        <v>232</v>
      </c>
      <c r="BE200" s="104">
        <f t="shared" si="19"/>
        <v>0</v>
      </c>
      <c r="BF200" s="104">
        <f t="shared" si="20"/>
        <v>0</v>
      </c>
      <c r="BG200" s="104">
        <f t="shared" si="21"/>
        <v>0</v>
      </c>
      <c r="BH200" s="104">
        <f t="shared" si="22"/>
        <v>0</v>
      </c>
      <c r="BI200" s="104">
        <f t="shared" si="23"/>
        <v>0</v>
      </c>
      <c r="BJ200" s="14" t="s">
        <v>88</v>
      </c>
      <c r="BK200" s="104">
        <f t="shared" si="24"/>
        <v>0</v>
      </c>
      <c r="BL200" s="14" t="s">
        <v>238</v>
      </c>
      <c r="BM200" s="186" t="s">
        <v>2664</v>
      </c>
    </row>
    <row r="201" spans="1:65" s="2" customFormat="1" ht="24.2" customHeight="1">
      <c r="A201" s="31"/>
      <c r="B201" s="142"/>
      <c r="C201" s="187" t="s">
        <v>478</v>
      </c>
      <c r="D201" s="187" t="s">
        <v>357</v>
      </c>
      <c r="E201" s="188" t="s">
        <v>2665</v>
      </c>
      <c r="F201" s="189" t="s">
        <v>2666</v>
      </c>
      <c r="G201" s="190" t="s">
        <v>394</v>
      </c>
      <c r="H201" s="191">
        <v>295</v>
      </c>
      <c r="I201" s="192"/>
      <c r="J201" s="193">
        <f t="shared" si="15"/>
        <v>0</v>
      </c>
      <c r="K201" s="194"/>
      <c r="L201" s="195"/>
      <c r="M201" s="196" t="s">
        <v>1</v>
      </c>
      <c r="N201" s="197" t="s">
        <v>43</v>
      </c>
      <c r="O201" s="60"/>
      <c r="P201" s="184">
        <f t="shared" si="16"/>
        <v>0</v>
      </c>
      <c r="Q201" s="184">
        <v>3.0000000000000001E-3</v>
      </c>
      <c r="R201" s="184">
        <f t="shared" si="17"/>
        <v>0.88500000000000001</v>
      </c>
      <c r="S201" s="184">
        <v>0</v>
      </c>
      <c r="T201" s="185">
        <f t="shared" si="18"/>
        <v>0</v>
      </c>
      <c r="U201" s="31"/>
      <c r="V201" s="31"/>
      <c r="W201" s="31"/>
      <c r="X201" s="31"/>
      <c r="Y201" s="31"/>
      <c r="Z201" s="31"/>
      <c r="AA201" s="31"/>
      <c r="AB201" s="31"/>
      <c r="AC201" s="31"/>
      <c r="AD201" s="31"/>
      <c r="AE201" s="31"/>
      <c r="AR201" s="186" t="s">
        <v>263</v>
      </c>
      <c r="AT201" s="186" t="s">
        <v>357</v>
      </c>
      <c r="AU201" s="186" t="s">
        <v>88</v>
      </c>
      <c r="AY201" s="14" t="s">
        <v>232</v>
      </c>
      <c r="BE201" s="104">
        <f t="shared" si="19"/>
        <v>0</v>
      </c>
      <c r="BF201" s="104">
        <f t="shared" si="20"/>
        <v>0</v>
      </c>
      <c r="BG201" s="104">
        <f t="shared" si="21"/>
        <v>0</v>
      </c>
      <c r="BH201" s="104">
        <f t="shared" si="22"/>
        <v>0</v>
      </c>
      <c r="BI201" s="104">
        <f t="shared" si="23"/>
        <v>0</v>
      </c>
      <c r="BJ201" s="14" t="s">
        <v>88</v>
      </c>
      <c r="BK201" s="104">
        <f t="shared" si="24"/>
        <v>0</v>
      </c>
      <c r="BL201" s="14" t="s">
        <v>238</v>
      </c>
      <c r="BM201" s="186" t="s">
        <v>2667</v>
      </c>
    </row>
    <row r="202" spans="1:65" s="2" customFormat="1" ht="24.2" customHeight="1">
      <c r="A202" s="31"/>
      <c r="B202" s="142"/>
      <c r="C202" s="187" t="s">
        <v>482</v>
      </c>
      <c r="D202" s="187" t="s">
        <v>357</v>
      </c>
      <c r="E202" s="188" t="s">
        <v>2668</v>
      </c>
      <c r="F202" s="189" t="s">
        <v>2669</v>
      </c>
      <c r="G202" s="190" t="s">
        <v>394</v>
      </c>
      <c r="H202" s="191">
        <v>295</v>
      </c>
      <c r="I202" s="192"/>
      <c r="J202" s="193">
        <f t="shared" si="15"/>
        <v>0</v>
      </c>
      <c r="K202" s="194"/>
      <c r="L202" s="195"/>
      <c r="M202" s="196" t="s">
        <v>1</v>
      </c>
      <c r="N202" s="197" t="s">
        <v>43</v>
      </c>
      <c r="O202" s="60"/>
      <c r="P202" s="184">
        <f t="shared" si="16"/>
        <v>0</v>
      </c>
      <c r="Q202" s="184">
        <v>9.7000000000000003E-3</v>
      </c>
      <c r="R202" s="184">
        <f t="shared" si="17"/>
        <v>2.8614999999999999</v>
      </c>
      <c r="S202" s="184">
        <v>0</v>
      </c>
      <c r="T202" s="185">
        <f t="shared" si="18"/>
        <v>0</v>
      </c>
      <c r="U202" s="31"/>
      <c r="V202" s="31"/>
      <c r="W202" s="31"/>
      <c r="X202" s="31"/>
      <c r="Y202" s="31"/>
      <c r="Z202" s="31"/>
      <c r="AA202" s="31"/>
      <c r="AB202" s="31"/>
      <c r="AC202" s="31"/>
      <c r="AD202" s="31"/>
      <c r="AE202" s="31"/>
      <c r="AR202" s="186" t="s">
        <v>263</v>
      </c>
      <c r="AT202" s="186" t="s">
        <v>357</v>
      </c>
      <c r="AU202" s="186" t="s">
        <v>88</v>
      </c>
      <c r="AY202" s="14" t="s">
        <v>232</v>
      </c>
      <c r="BE202" s="104">
        <f t="shared" si="19"/>
        <v>0</v>
      </c>
      <c r="BF202" s="104">
        <f t="shared" si="20"/>
        <v>0</v>
      </c>
      <c r="BG202" s="104">
        <f t="shared" si="21"/>
        <v>0</v>
      </c>
      <c r="BH202" s="104">
        <f t="shared" si="22"/>
        <v>0</v>
      </c>
      <c r="BI202" s="104">
        <f t="shared" si="23"/>
        <v>0</v>
      </c>
      <c r="BJ202" s="14" t="s">
        <v>88</v>
      </c>
      <c r="BK202" s="104">
        <f t="shared" si="24"/>
        <v>0</v>
      </c>
      <c r="BL202" s="14" t="s">
        <v>238</v>
      </c>
      <c r="BM202" s="186" t="s">
        <v>2670</v>
      </c>
    </row>
    <row r="203" spans="1:65" s="12" customFormat="1" ht="22.9" customHeight="1">
      <c r="B203" s="161"/>
      <c r="D203" s="162" t="s">
        <v>76</v>
      </c>
      <c r="E203" s="172" t="s">
        <v>268</v>
      </c>
      <c r="F203" s="172" t="s">
        <v>737</v>
      </c>
      <c r="I203" s="164"/>
      <c r="J203" s="173">
        <f>BK203</f>
        <v>0</v>
      </c>
      <c r="L203" s="161"/>
      <c r="M203" s="166"/>
      <c r="N203" s="167"/>
      <c r="O203" s="167"/>
      <c r="P203" s="168">
        <f>SUM(P204:P208)</f>
        <v>0</v>
      </c>
      <c r="Q203" s="167"/>
      <c r="R203" s="168">
        <f>SUM(R204:R208)</f>
        <v>3.2999999999999996E-5</v>
      </c>
      <c r="S203" s="167"/>
      <c r="T203" s="169">
        <f>SUM(T204:T208)</f>
        <v>0</v>
      </c>
      <c r="AR203" s="162" t="s">
        <v>81</v>
      </c>
      <c r="AT203" s="170" t="s">
        <v>76</v>
      </c>
      <c r="AU203" s="170" t="s">
        <v>81</v>
      </c>
      <c r="AY203" s="162" t="s">
        <v>232</v>
      </c>
      <c r="BK203" s="171">
        <f>SUM(BK204:BK208)</f>
        <v>0</v>
      </c>
    </row>
    <row r="204" spans="1:65" s="2" customFormat="1" ht="24.2" customHeight="1">
      <c r="A204" s="31"/>
      <c r="B204" s="142"/>
      <c r="C204" s="174" t="s">
        <v>486</v>
      </c>
      <c r="D204" s="174" t="s">
        <v>234</v>
      </c>
      <c r="E204" s="175" t="s">
        <v>739</v>
      </c>
      <c r="F204" s="176" t="s">
        <v>740</v>
      </c>
      <c r="G204" s="177" t="s">
        <v>256</v>
      </c>
      <c r="H204" s="178">
        <v>132</v>
      </c>
      <c r="I204" s="179"/>
      <c r="J204" s="180">
        <f>ROUND(I204*H204,2)</f>
        <v>0</v>
      </c>
      <c r="K204" s="181"/>
      <c r="L204" s="32"/>
      <c r="M204" s="182" t="s">
        <v>1</v>
      </c>
      <c r="N204" s="183" t="s">
        <v>43</v>
      </c>
      <c r="O204" s="60"/>
      <c r="P204" s="184">
        <f>O204*H204</f>
        <v>0</v>
      </c>
      <c r="Q204" s="184">
        <v>2.4999999999999999E-7</v>
      </c>
      <c r="R204" s="184">
        <f>Q204*H204</f>
        <v>3.2999999999999996E-5</v>
      </c>
      <c r="S204" s="184">
        <v>0</v>
      </c>
      <c r="T204" s="185">
        <f>S204*H204</f>
        <v>0</v>
      </c>
      <c r="U204" s="31"/>
      <c r="V204" s="31"/>
      <c r="W204" s="31"/>
      <c r="X204" s="31"/>
      <c r="Y204" s="31"/>
      <c r="Z204" s="31"/>
      <c r="AA204" s="31"/>
      <c r="AB204" s="31"/>
      <c r="AC204" s="31"/>
      <c r="AD204" s="31"/>
      <c r="AE204" s="31"/>
      <c r="AR204" s="186" t="s">
        <v>238</v>
      </c>
      <c r="AT204" s="186" t="s">
        <v>234</v>
      </c>
      <c r="AU204" s="186" t="s">
        <v>88</v>
      </c>
      <c r="AY204" s="14" t="s">
        <v>232</v>
      </c>
      <c r="BE204" s="104">
        <f>IF(N204="základná",J204,0)</f>
        <v>0</v>
      </c>
      <c r="BF204" s="104">
        <f>IF(N204="znížená",J204,0)</f>
        <v>0</v>
      </c>
      <c r="BG204" s="104">
        <f>IF(N204="zákl. prenesená",J204,0)</f>
        <v>0</v>
      </c>
      <c r="BH204" s="104">
        <f>IF(N204="zníž. prenesená",J204,0)</f>
        <v>0</v>
      </c>
      <c r="BI204" s="104">
        <f>IF(N204="nulová",J204,0)</f>
        <v>0</v>
      </c>
      <c r="BJ204" s="14" t="s">
        <v>88</v>
      </c>
      <c r="BK204" s="104">
        <f>ROUND(I204*H204,2)</f>
        <v>0</v>
      </c>
      <c r="BL204" s="14" t="s">
        <v>238</v>
      </c>
      <c r="BM204" s="186" t="s">
        <v>2671</v>
      </c>
    </row>
    <row r="205" spans="1:65" s="2" customFormat="1" ht="33" customHeight="1">
      <c r="A205" s="31"/>
      <c r="B205" s="142"/>
      <c r="C205" s="174" t="s">
        <v>490</v>
      </c>
      <c r="D205" s="174" t="s">
        <v>234</v>
      </c>
      <c r="E205" s="175" t="s">
        <v>743</v>
      </c>
      <c r="F205" s="176" t="s">
        <v>744</v>
      </c>
      <c r="G205" s="177" t="s">
        <v>360</v>
      </c>
      <c r="H205" s="178">
        <v>38.61</v>
      </c>
      <c r="I205" s="179"/>
      <c r="J205" s="180">
        <f>ROUND(I205*H205,2)</f>
        <v>0</v>
      </c>
      <c r="K205" s="181"/>
      <c r="L205" s="32"/>
      <c r="M205" s="182" t="s">
        <v>1</v>
      </c>
      <c r="N205" s="183" t="s">
        <v>43</v>
      </c>
      <c r="O205" s="60"/>
      <c r="P205" s="184">
        <f>O205*H205</f>
        <v>0</v>
      </c>
      <c r="Q205" s="184">
        <v>0</v>
      </c>
      <c r="R205" s="184">
        <f>Q205*H205</f>
        <v>0</v>
      </c>
      <c r="S205" s="184">
        <v>0</v>
      </c>
      <c r="T205" s="185">
        <f>S205*H205</f>
        <v>0</v>
      </c>
      <c r="U205" s="31"/>
      <c r="V205" s="31"/>
      <c r="W205" s="31"/>
      <c r="X205" s="31"/>
      <c r="Y205" s="31"/>
      <c r="Z205" s="31"/>
      <c r="AA205" s="31"/>
      <c r="AB205" s="31"/>
      <c r="AC205" s="31"/>
      <c r="AD205" s="31"/>
      <c r="AE205" s="31"/>
      <c r="AR205" s="186" t="s">
        <v>238</v>
      </c>
      <c r="AT205" s="186" t="s">
        <v>234</v>
      </c>
      <c r="AU205" s="186" t="s">
        <v>88</v>
      </c>
      <c r="AY205" s="14" t="s">
        <v>232</v>
      </c>
      <c r="BE205" s="104">
        <f>IF(N205="základná",J205,0)</f>
        <v>0</v>
      </c>
      <c r="BF205" s="104">
        <f>IF(N205="znížená",J205,0)</f>
        <v>0</v>
      </c>
      <c r="BG205" s="104">
        <f>IF(N205="zákl. prenesená",J205,0)</f>
        <v>0</v>
      </c>
      <c r="BH205" s="104">
        <f>IF(N205="zníž. prenesená",J205,0)</f>
        <v>0</v>
      </c>
      <c r="BI205" s="104">
        <f>IF(N205="nulová",J205,0)</f>
        <v>0</v>
      </c>
      <c r="BJ205" s="14" t="s">
        <v>88</v>
      </c>
      <c r="BK205" s="104">
        <f>ROUND(I205*H205,2)</f>
        <v>0</v>
      </c>
      <c r="BL205" s="14" t="s">
        <v>238</v>
      </c>
      <c r="BM205" s="186" t="s">
        <v>2672</v>
      </c>
    </row>
    <row r="206" spans="1:65" s="2" customFormat="1" ht="24.2" customHeight="1">
      <c r="A206" s="31"/>
      <c r="B206" s="142"/>
      <c r="C206" s="174" t="s">
        <v>494</v>
      </c>
      <c r="D206" s="174" t="s">
        <v>234</v>
      </c>
      <c r="E206" s="175" t="s">
        <v>746</v>
      </c>
      <c r="F206" s="176" t="s">
        <v>747</v>
      </c>
      <c r="G206" s="177" t="s">
        <v>360</v>
      </c>
      <c r="H206" s="178">
        <v>115.83</v>
      </c>
      <c r="I206" s="179"/>
      <c r="J206" s="180">
        <f>ROUND(I206*H206,2)</f>
        <v>0</v>
      </c>
      <c r="K206" s="181"/>
      <c r="L206" s="32"/>
      <c r="M206" s="182" t="s">
        <v>1</v>
      </c>
      <c r="N206" s="183" t="s">
        <v>43</v>
      </c>
      <c r="O206" s="60"/>
      <c r="P206" s="184">
        <f>O206*H206</f>
        <v>0</v>
      </c>
      <c r="Q206" s="184">
        <v>0</v>
      </c>
      <c r="R206" s="184">
        <f>Q206*H206</f>
        <v>0</v>
      </c>
      <c r="S206" s="184">
        <v>0</v>
      </c>
      <c r="T206" s="185">
        <f>S206*H206</f>
        <v>0</v>
      </c>
      <c r="U206" s="31"/>
      <c r="V206" s="31"/>
      <c r="W206" s="31"/>
      <c r="X206" s="31"/>
      <c r="Y206" s="31"/>
      <c r="Z206" s="31"/>
      <c r="AA206" s="31"/>
      <c r="AB206" s="31"/>
      <c r="AC206" s="31"/>
      <c r="AD206" s="31"/>
      <c r="AE206" s="31"/>
      <c r="AR206" s="186" t="s">
        <v>238</v>
      </c>
      <c r="AT206" s="186" t="s">
        <v>234</v>
      </c>
      <c r="AU206" s="186" t="s">
        <v>88</v>
      </c>
      <c r="AY206" s="14" t="s">
        <v>232</v>
      </c>
      <c r="BE206" s="104">
        <f>IF(N206="základná",J206,0)</f>
        <v>0</v>
      </c>
      <c r="BF206" s="104">
        <f>IF(N206="znížená",J206,0)</f>
        <v>0</v>
      </c>
      <c r="BG206" s="104">
        <f>IF(N206="zákl. prenesená",J206,0)</f>
        <v>0</v>
      </c>
      <c r="BH206" s="104">
        <f>IF(N206="zníž. prenesená",J206,0)</f>
        <v>0</v>
      </c>
      <c r="BI206" s="104">
        <f>IF(N206="nulová",J206,0)</f>
        <v>0</v>
      </c>
      <c r="BJ206" s="14" t="s">
        <v>88</v>
      </c>
      <c r="BK206" s="104">
        <f>ROUND(I206*H206,2)</f>
        <v>0</v>
      </c>
      <c r="BL206" s="14" t="s">
        <v>238</v>
      </c>
      <c r="BM206" s="186" t="s">
        <v>2673</v>
      </c>
    </row>
    <row r="207" spans="1:65" s="2" customFormat="1" ht="24.2" customHeight="1">
      <c r="A207" s="31"/>
      <c r="B207" s="142"/>
      <c r="C207" s="174" t="s">
        <v>463</v>
      </c>
      <c r="D207" s="174" t="s">
        <v>234</v>
      </c>
      <c r="E207" s="175" t="s">
        <v>750</v>
      </c>
      <c r="F207" s="176" t="s">
        <v>751</v>
      </c>
      <c r="G207" s="177" t="s">
        <v>360</v>
      </c>
      <c r="H207" s="178">
        <v>38.61</v>
      </c>
      <c r="I207" s="179"/>
      <c r="J207" s="180">
        <f>ROUND(I207*H207,2)</f>
        <v>0</v>
      </c>
      <c r="K207" s="181"/>
      <c r="L207" s="32"/>
      <c r="M207" s="182" t="s">
        <v>1</v>
      </c>
      <c r="N207" s="183" t="s">
        <v>43</v>
      </c>
      <c r="O207" s="60"/>
      <c r="P207" s="184">
        <f>O207*H207</f>
        <v>0</v>
      </c>
      <c r="Q207" s="184">
        <v>0</v>
      </c>
      <c r="R207" s="184">
        <f>Q207*H207</f>
        <v>0</v>
      </c>
      <c r="S207" s="184">
        <v>0</v>
      </c>
      <c r="T207" s="185">
        <f>S207*H207</f>
        <v>0</v>
      </c>
      <c r="U207" s="31"/>
      <c r="V207" s="31"/>
      <c r="W207" s="31"/>
      <c r="X207" s="31"/>
      <c r="Y207" s="31"/>
      <c r="Z207" s="31"/>
      <c r="AA207" s="31"/>
      <c r="AB207" s="31"/>
      <c r="AC207" s="31"/>
      <c r="AD207" s="31"/>
      <c r="AE207" s="31"/>
      <c r="AR207" s="186" t="s">
        <v>238</v>
      </c>
      <c r="AT207" s="186" t="s">
        <v>234</v>
      </c>
      <c r="AU207" s="186" t="s">
        <v>88</v>
      </c>
      <c r="AY207" s="14" t="s">
        <v>232</v>
      </c>
      <c r="BE207" s="104">
        <f>IF(N207="základná",J207,0)</f>
        <v>0</v>
      </c>
      <c r="BF207" s="104">
        <f>IF(N207="znížená",J207,0)</f>
        <v>0</v>
      </c>
      <c r="BG207" s="104">
        <f>IF(N207="zákl. prenesená",J207,0)</f>
        <v>0</v>
      </c>
      <c r="BH207" s="104">
        <f>IF(N207="zníž. prenesená",J207,0)</f>
        <v>0</v>
      </c>
      <c r="BI207" s="104">
        <f>IF(N207="nulová",J207,0)</f>
        <v>0</v>
      </c>
      <c r="BJ207" s="14" t="s">
        <v>88</v>
      </c>
      <c r="BK207" s="104">
        <f>ROUND(I207*H207,2)</f>
        <v>0</v>
      </c>
      <c r="BL207" s="14" t="s">
        <v>238</v>
      </c>
      <c r="BM207" s="186" t="s">
        <v>2674</v>
      </c>
    </row>
    <row r="208" spans="1:65" s="2" customFormat="1" ht="16.5" customHeight="1">
      <c r="A208" s="31"/>
      <c r="B208" s="142"/>
      <c r="C208" s="174" t="s">
        <v>501</v>
      </c>
      <c r="D208" s="174" t="s">
        <v>234</v>
      </c>
      <c r="E208" s="175" t="s">
        <v>754</v>
      </c>
      <c r="F208" s="176" t="s">
        <v>755</v>
      </c>
      <c r="G208" s="177" t="s">
        <v>360</v>
      </c>
      <c r="H208" s="178">
        <v>14.85</v>
      </c>
      <c r="I208" s="179"/>
      <c r="J208" s="180">
        <f>ROUND(I208*H208,2)</f>
        <v>0</v>
      </c>
      <c r="K208" s="181"/>
      <c r="L208" s="32"/>
      <c r="M208" s="182" t="s">
        <v>1</v>
      </c>
      <c r="N208" s="183" t="s">
        <v>43</v>
      </c>
      <c r="O208" s="60"/>
      <c r="P208" s="184">
        <f>O208*H208</f>
        <v>0</v>
      </c>
      <c r="Q208" s="184">
        <v>0</v>
      </c>
      <c r="R208" s="184">
        <f>Q208*H208</f>
        <v>0</v>
      </c>
      <c r="S208" s="184">
        <v>0</v>
      </c>
      <c r="T208" s="185">
        <f>S208*H208</f>
        <v>0</v>
      </c>
      <c r="U208" s="31"/>
      <c r="V208" s="31"/>
      <c r="W208" s="31"/>
      <c r="X208" s="31"/>
      <c r="Y208" s="31"/>
      <c r="Z208" s="31"/>
      <c r="AA208" s="31"/>
      <c r="AB208" s="31"/>
      <c r="AC208" s="31"/>
      <c r="AD208" s="31"/>
      <c r="AE208" s="31"/>
      <c r="AR208" s="186" t="s">
        <v>238</v>
      </c>
      <c r="AT208" s="186" t="s">
        <v>234</v>
      </c>
      <c r="AU208" s="186" t="s">
        <v>88</v>
      </c>
      <c r="AY208" s="14" t="s">
        <v>232</v>
      </c>
      <c r="BE208" s="104">
        <f>IF(N208="základná",J208,0)</f>
        <v>0</v>
      </c>
      <c r="BF208" s="104">
        <f>IF(N208="znížená",J208,0)</f>
        <v>0</v>
      </c>
      <c r="BG208" s="104">
        <f>IF(N208="zákl. prenesená",J208,0)</f>
        <v>0</v>
      </c>
      <c r="BH208" s="104">
        <f>IF(N208="zníž. prenesená",J208,0)</f>
        <v>0</v>
      </c>
      <c r="BI208" s="104">
        <f>IF(N208="nulová",J208,0)</f>
        <v>0</v>
      </c>
      <c r="BJ208" s="14" t="s">
        <v>88</v>
      </c>
      <c r="BK208" s="104">
        <f>ROUND(I208*H208,2)</f>
        <v>0</v>
      </c>
      <c r="BL208" s="14" t="s">
        <v>238</v>
      </c>
      <c r="BM208" s="186" t="s">
        <v>2675</v>
      </c>
    </row>
    <row r="209" spans="1:65" s="12" customFormat="1" ht="22.9" customHeight="1">
      <c r="B209" s="161"/>
      <c r="D209" s="162" t="s">
        <v>76</v>
      </c>
      <c r="E209" s="172" t="s">
        <v>629</v>
      </c>
      <c r="F209" s="172" t="s">
        <v>757</v>
      </c>
      <c r="I209" s="164"/>
      <c r="J209" s="173">
        <f>BK209</f>
        <v>0</v>
      </c>
      <c r="L209" s="161"/>
      <c r="M209" s="166"/>
      <c r="N209" s="167"/>
      <c r="O209" s="167"/>
      <c r="P209" s="168">
        <f>P210</f>
        <v>0</v>
      </c>
      <c r="Q209" s="167"/>
      <c r="R209" s="168">
        <f>R210</f>
        <v>0</v>
      </c>
      <c r="S209" s="167"/>
      <c r="T209" s="169">
        <f>T210</f>
        <v>0</v>
      </c>
      <c r="AR209" s="162" t="s">
        <v>81</v>
      </c>
      <c r="AT209" s="170" t="s">
        <v>76</v>
      </c>
      <c r="AU209" s="170" t="s">
        <v>81</v>
      </c>
      <c r="AY209" s="162" t="s">
        <v>232</v>
      </c>
      <c r="BK209" s="171">
        <f>BK210</f>
        <v>0</v>
      </c>
    </row>
    <row r="210" spans="1:65" s="2" customFormat="1" ht="33" customHeight="1">
      <c r="A210" s="31"/>
      <c r="B210" s="142"/>
      <c r="C210" s="174" t="s">
        <v>505</v>
      </c>
      <c r="D210" s="174" t="s">
        <v>234</v>
      </c>
      <c r="E210" s="175" t="s">
        <v>759</v>
      </c>
      <c r="F210" s="176" t="s">
        <v>760</v>
      </c>
      <c r="G210" s="177" t="s">
        <v>360</v>
      </c>
      <c r="H210" s="178">
        <v>3462.35</v>
      </c>
      <c r="I210" s="179"/>
      <c r="J210" s="180">
        <f>ROUND(I210*H210,2)</f>
        <v>0</v>
      </c>
      <c r="K210" s="181"/>
      <c r="L210" s="32"/>
      <c r="M210" s="198" t="s">
        <v>1</v>
      </c>
      <c r="N210" s="199" t="s">
        <v>43</v>
      </c>
      <c r="O210" s="200"/>
      <c r="P210" s="201">
        <f>O210*H210</f>
        <v>0</v>
      </c>
      <c r="Q210" s="201">
        <v>0</v>
      </c>
      <c r="R210" s="201">
        <f>Q210*H210</f>
        <v>0</v>
      </c>
      <c r="S210" s="201">
        <v>0</v>
      </c>
      <c r="T210" s="202">
        <f>S210*H210</f>
        <v>0</v>
      </c>
      <c r="U210" s="31"/>
      <c r="V210" s="31"/>
      <c r="W210" s="31"/>
      <c r="X210" s="31"/>
      <c r="Y210" s="31"/>
      <c r="Z210" s="31"/>
      <c r="AA210" s="31"/>
      <c r="AB210" s="31"/>
      <c r="AC210" s="31"/>
      <c r="AD210" s="31"/>
      <c r="AE210" s="31"/>
      <c r="AR210" s="186" t="s">
        <v>238</v>
      </c>
      <c r="AT210" s="186" t="s">
        <v>234</v>
      </c>
      <c r="AU210" s="186" t="s">
        <v>88</v>
      </c>
      <c r="AY210" s="14" t="s">
        <v>232</v>
      </c>
      <c r="BE210" s="104">
        <f>IF(N210="základná",J210,0)</f>
        <v>0</v>
      </c>
      <c r="BF210" s="104">
        <f>IF(N210="znížená",J210,0)</f>
        <v>0</v>
      </c>
      <c r="BG210" s="104">
        <f>IF(N210="zákl. prenesená",J210,0)</f>
        <v>0</v>
      </c>
      <c r="BH210" s="104">
        <f>IF(N210="zníž. prenesená",J210,0)</f>
        <v>0</v>
      </c>
      <c r="BI210" s="104">
        <f>IF(N210="nulová",J210,0)</f>
        <v>0</v>
      </c>
      <c r="BJ210" s="14" t="s">
        <v>88</v>
      </c>
      <c r="BK210" s="104">
        <f>ROUND(I210*H210,2)</f>
        <v>0</v>
      </c>
      <c r="BL210" s="14" t="s">
        <v>238</v>
      </c>
      <c r="BM210" s="186" t="s">
        <v>2676</v>
      </c>
    </row>
    <row r="211" spans="1:65" s="2" customFormat="1" ht="6.95" customHeight="1">
      <c r="A211" s="31"/>
      <c r="B211" s="49"/>
      <c r="C211" s="50"/>
      <c r="D211" s="50"/>
      <c r="E211" s="50"/>
      <c r="F211" s="50"/>
      <c r="G211" s="50"/>
      <c r="H211" s="50"/>
      <c r="I211" s="50"/>
      <c r="J211" s="50"/>
      <c r="K211" s="50"/>
      <c r="L211" s="32"/>
      <c r="M211" s="31"/>
      <c r="O211" s="31"/>
      <c r="P211" s="31"/>
      <c r="Q211" s="31"/>
      <c r="R211" s="31"/>
      <c r="S211" s="31"/>
      <c r="T211" s="31"/>
      <c r="U211" s="31"/>
      <c r="V211" s="31"/>
      <c r="W211" s="31"/>
      <c r="X211" s="31"/>
      <c r="Y211" s="31"/>
      <c r="Z211" s="31"/>
      <c r="AA211" s="31"/>
      <c r="AB211" s="31"/>
      <c r="AC211" s="31"/>
      <c r="AD211" s="31"/>
      <c r="AE211" s="31"/>
    </row>
  </sheetData>
  <autoFilter ref="C136:K210"/>
  <mergeCells count="17">
    <mergeCell ref="E129:H129"/>
    <mergeCell ref="L2:V2"/>
    <mergeCell ref="D111:F111"/>
    <mergeCell ref="D112:F112"/>
    <mergeCell ref="D113:F113"/>
    <mergeCell ref="E125:H125"/>
    <mergeCell ref="E127:H127"/>
    <mergeCell ref="E85:H85"/>
    <mergeCell ref="E87:H87"/>
    <mergeCell ref="E89:H89"/>
    <mergeCell ref="D109:F109"/>
    <mergeCell ref="D110:F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3.xml><?xml version="1.0" encoding="utf-8"?>
<worksheet xmlns="http://schemas.openxmlformats.org/spreadsheetml/2006/main" xmlns:r="http://schemas.openxmlformats.org/officeDocument/2006/relationships">
  <sheetPr>
    <pageSetUpPr fitToPage="1"/>
  </sheetPr>
  <dimension ref="A2:BM39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140</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2677</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2678</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J125</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ROUND((SUM(BE125:BE132) + SUM(BE156:BE389)),  2)</f>
        <v>0</v>
      </c>
      <c r="G39" s="118"/>
      <c r="H39" s="118"/>
      <c r="I39" s="119">
        <v>0.23</v>
      </c>
      <c r="J39" s="117">
        <f>ROUND(((SUM(BE125:BE132) + SUM(BE156:BE389))*I39),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ROUND((SUM(BF125:BF132) + SUM(BF156:BF389)),  2)</f>
        <v>0</v>
      </c>
      <c r="G40" s="118"/>
      <c r="H40" s="118"/>
      <c r="I40" s="119">
        <v>0.23</v>
      </c>
      <c r="J40" s="117">
        <f>ROUND(((SUM(BF125:BF132) + SUM(BF156:BF389))*I40),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ROUND((SUM(BG125:BG132) + SUM(BG156:BG389)),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ROUND((SUM(BH125:BH132) + SUM(BH156:BH389)),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ROUND((SUM(BI125:BI132) + SUM(BI156:BI389)),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2677</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03.1 - Čerpacia stanica ČS A1</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J156</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J157</f>
        <v>0</v>
      </c>
      <c r="L101" s="132"/>
    </row>
    <row r="102" spans="1:47" s="10" customFormat="1" ht="19.899999999999999" customHeight="1">
      <c r="B102" s="136"/>
      <c r="D102" s="137" t="s">
        <v>197</v>
      </c>
      <c r="E102" s="138"/>
      <c r="F102" s="138"/>
      <c r="G102" s="138"/>
      <c r="H102" s="138"/>
      <c r="I102" s="138"/>
      <c r="J102" s="139">
        <f>J158</f>
        <v>0</v>
      </c>
      <c r="L102" s="136"/>
    </row>
    <row r="103" spans="1:47" s="10" customFormat="1" ht="19.899999999999999" customHeight="1">
      <c r="B103" s="136"/>
      <c r="D103" s="137" t="s">
        <v>893</v>
      </c>
      <c r="E103" s="138"/>
      <c r="F103" s="138"/>
      <c r="G103" s="138"/>
      <c r="H103" s="138"/>
      <c r="I103" s="138"/>
      <c r="J103" s="139">
        <f>J199</f>
        <v>0</v>
      </c>
      <c r="L103" s="136"/>
    </row>
    <row r="104" spans="1:47" s="10" customFormat="1" ht="19.899999999999999" customHeight="1">
      <c r="B104" s="136"/>
      <c r="D104" s="137" t="s">
        <v>199</v>
      </c>
      <c r="E104" s="138"/>
      <c r="F104" s="138"/>
      <c r="G104" s="138"/>
      <c r="H104" s="138"/>
      <c r="I104" s="138"/>
      <c r="J104" s="139">
        <f>J210</f>
        <v>0</v>
      </c>
      <c r="L104" s="136"/>
    </row>
    <row r="105" spans="1:47" s="10" customFormat="1" ht="19.899999999999999" customHeight="1">
      <c r="B105" s="136"/>
      <c r="D105" s="137" t="s">
        <v>200</v>
      </c>
      <c r="E105" s="138"/>
      <c r="F105" s="138"/>
      <c r="G105" s="138"/>
      <c r="H105" s="138"/>
      <c r="I105" s="138"/>
      <c r="J105" s="139">
        <f>J217</f>
        <v>0</v>
      </c>
      <c r="L105" s="136"/>
    </row>
    <row r="106" spans="1:47" s="10" customFormat="1" ht="19.899999999999999" customHeight="1">
      <c r="B106" s="136"/>
      <c r="D106" s="137" t="s">
        <v>202</v>
      </c>
      <c r="E106" s="138"/>
      <c r="F106" s="138"/>
      <c r="G106" s="138"/>
      <c r="H106" s="138"/>
      <c r="I106" s="138"/>
      <c r="J106" s="139">
        <f>J221</f>
        <v>0</v>
      </c>
      <c r="L106" s="136"/>
    </row>
    <row r="107" spans="1:47" s="10" customFormat="1" ht="19.899999999999999" customHeight="1">
      <c r="B107" s="136"/>
      <c r="D107" s="137" t="s">
        <v>203</v>
      </c>
      <c r="E107" s="138"/>
      <c r="F107" s="138"/>
      <c r="G107" s="138"/>
      <c r="H107" s="138"/>
      <c r="I107" s="138"/>
      <c r="J107" s="139">
        <f>J253</f>
        <v>0</v>
      </c>
      <c r="L107" s="136"/>
    </row>
    <row r="108" spans="1:47" s="10" customFormat="1" ht="19.899999999999999" customHeight="1">
      <c r="B108" s="136"/>
      <c r="D108" s="137" t="s">
        <v>204</v>
      </c>
      <c r="E108" s="138"/>
      <c r="F108" s="138"/>
      <c r="G108" s="138"/>
      <c r="H108" s="138"/>
      <c r="I108" s="138"/>
      <c r="J108" s="139">
        <f>J264</f>
        <v>0</v>
      </c>
      <c r="L108" s="136"/>
    </row>
    <row r="109" spans="1:47" s="9" customFormat="1" ht="24.95" customHeight="1">
      <c r="B109" s="132"/>
      <c r="D109" s="133" t="s">
        <v>196</v>
      </c>
      <c r="E109" s="134"/>
      <c r="F109" s="134"/>
      <c r="G109" s="134"/>
      <c r="H109" s="134"/>
      <c r="I109" s="134"/>
      <c r="J109" s="135">
        <f>J267</f>
        <v>0</v>
      </c>
      <c r="L109" s="132"/>
    </row>
    <row r="110" spans="1:47" s="10" customFormat="1" ht="19.899999999999999" customHeight="1">
      <c r="B110" s="136"/>
      <c r="D110" s="137" t="s">
        <v>198</v>
      </c>
      <c r="E110" s="138"/>
      <c r="F110" s="138"/>
      <c r="G110" s="138"/>
      <c r="H110" s="138"/>
      <c r="I110" s="138"/>
      <c r="J110" s="139">
        <f>J268</f>
        <v>0</v>
      </c>
      <c r="L110" s="136"/>
    </row>
    <row r="111" spans="1:47" s="9" customFormat="1" ht="24.95" customHeight="1">
      <c r="B111" s="132"/>
      <c r="D111" s="133" t="s">
        <v>205</v>
      </c>
      <c r="E111" s="134"/>
      <c r="F111" s="134"/>
      <c r="G111" s="134"/>
      <c r="H111" s="134"/>
      <c r="I111" s="134"/>
      <c r="J111" s="135">
        <f>J271</f>
        <v>0</v>
      </c>
      <c r="L111" s="132"/>
    </row>
    <row r="112" spans="1:47" s="10" customFormat="1" ht="19.899999999999999" customHeight="1">
      <c r="B112" s="136"/>
      <c r="D112" s="137" t="s">
        <v>894</v>
      </c>
      <c r="E112" s="138"/>
      <c r="F112" s="138"/>
      <c r="G112" s="138"/>
      <c r="H112" s="138"/>
      <c r="I112" s="138"/>
      <c r="J112" s="139">
        <f>J272</f>
        <v>0</v>
      </c>
      <c r="L112" s="136"/>
    </row>
    <row r="113" spans="1:65" s="10" customFormat="1" ht="19.899999999999999" customHeight="1">
      <c r="B113" s="136"/>
      <c r="D113" s="137" t="s">
        <v>2136</v>
      </c>
      <c r="E113" s="138"/>
      <c r="F113" s="138"/>
      <c r="G113" s="138"/>
      <c r="H113" s="138"/>
      <c r="I113" s="138"/>
      <c r="J113" s="139">
        <f>J281</f>
        <v>0</v>
      </c>
      <c r="L113" s="136"/>
    </row>
    <row r="114" spans="1:65" s="10" customFormat="1" ht="19.899999999999999" customHeight="1">
      <c r="B114" s="136"/>
      <c r="D114" s="137" t="s">
        <v>206</v>
      </c>
      <c r="E114" s="138"/>
      <c r="F114" s="138"/>
      <c r="G114" s="138"/>
      <c r="H114" s="138"/>
      <c r="I114" s="138"/>
      <c r="J114" s="139">
        <f>J312</f>
        <v>0</v>
      </c>
      <c r="L114" s="136"/>
    </row>
    <row r="115" spans="1:65" s="9" customFormat="1" ht="24.95" customHeight="1">
      <c r="B115" s="132"/>
      <c r="D115" s="133" t="s">
        <v>207</v>
      </c>
      <c r="E115" s="134"/>
      <c r="F115" s="134"/>
      <c r="G115" s="134"/>
      <c r="H115" s="134"/>
      <c r="I115" s="134"/>
      <c r="J115" s="135">
        <f>J316</f>
        <v>0</v>
      </c>
      <c r="L115" s="132"/>
    </row>
    <row r="116" spans="1:65" s="10" customFormat="1" ht="19.899999999999999" customHeight="1">
      <c r="B116" s="136"/>
      <c r="D116" s="137" t="s">
        <v>2137</v>
      </c>
      <c r="E116" s="138"/>
      <c r="F116" s="138"/>
      <c r="G116" s="138"/>
      <c r="H116" s="138"/>
      <c r="I116" s="138"/>
      <c r="J116" s="139">
        <f>J317</f>
        <v>0</v>
      </c>
      <c r="L116" s="136"/>
    </row>
    <row r="117" spans="1:65" s="10" customFormat="1" ht="19.899999999999999" customHeight="1">
      <c r="B117" s="136"/>
      <c r="D117" s="137" t="s">
        <v>2138</v>
      </c>
      <c r="E117" s="138"/>
      <c r="F117" s="138"/>
      <c r="G117" s="138"/>
      <c r="H117" s="138"/>
      <c r="I117" s="138"/>
      <c r="J117" s="139">
        <f>J358</f>
        <v>0</v>
      </c>
      <c r="L117" s="136"/>
    </row>
    <row r="118" spans="1:65" s="10" customFormat="1" ht="19.899999999999999" customHeight="1">
      <c r="B118" s="136"/>
      <c r="D118" s="137" t="s">
        <v>1560</v>
      </c>
      <c r="E118" s="138"/>
      <c r="F118" s="138"/>
      <c r="G118" s="138"/>
      <c r="H118" s="138"/>
      <c r="I118" s="138"/>
      <c r="J118" s="139">
        <f>J361</f>
        <v>0</v>
      </c>
      <c r="L118" s="136"/>
    </row>
    <row r="119" spans="1:65" s="10" customFormat="1" ht="19.899999999999999" customHeight="1">
      <c r="B119" s="136"/>
      <c r="D119" s="137" t="s">
        <v>1562</v>
      </c>
      <c r="E119" s="138"/>
      <c r="F119" s="138"/>
      <c r="G119" s="138"/>
      <c r="H119" s="138"/>
      <c r="I119" s="138"/>
      <c r="J119" s="139">
        <f>J372</f>
        <v>0</v>
      </c>
      <c r="L119" s="136"/>
    </row>
    <row r="120" spans="1:65" s="10" customFormat="1" ht="19.899999999999999" customHeight="1">
      <c r="B120" s="136"/>
      <c r="D120" s="137" t="s">
        <v>2139</v>
      </c>
      <c r="E120" s="138"/>
      <c r="F120" s="138"/>
      <c r="G120" s="138"/>
      <c r="H120" s="138"/>
      <c r="I120" s="138"/>
      <c r="J120" s="139">
        <f>J378</f>
        <v>0</v>
      </c>
      <c r="L120" s="136"/>
    </row>
    <row r="121" spans="1:65" s="9" customFormat="1" ht="24.95" customHeight="1">
      <c r="B121" s="132"/>
      <c r="D121" s="133" t="s">
        <v>1564</v>
      </c>
      <c r="E121" s="134"/>
      <c r="F121" s="134"/>
      <c r="G121" s="134"/>
      <c r="H121" s="134"/>
      <c r="I121" s="134"/>
      <c r="J121" s="135">
        <f>J386</f>
        <v>0</v>
      </c>
      <c r="L121" s="132"/>
    </row>
    <row r="122" spans="1:65" s="9" customFormat="1" ht="24.95" customHeight="1">
      <c r="B122" s="132"/>
      <c r="D122" s="133" t="s">
        <v>1565</v>
      </c>
      <c r="E122" s="134"/>
      <c r="F122" s="134"/>
      <c r="G122" s="134"/>
      <c r="H122" s="134"/>
      <c r="I122" s="134"/>
      <c r="J122" s="135">
        <f>J388</f>
        <v>0</v>
      </c>
      <c r="L122" s="132"/>
    </row>
    <row r="123" spans="1:65" s="2" customFormat="1" ht="21.75" customHeight="1">
      <c r="A123" s="31"/>
      <c r="B123" s="32"/>
      <c r="C123" s="31"/>
      <c r="D123" s="31"/>
      <c r="E123" s="31"/>
      <c r="F123" s="31"/>
      <c r="G123" s="31"/>
      <c r="H123" s="31"/>
      <c r="I123" s="31"/>
      <c r="J123" s="31"/>
      <c r="K123" s="31"/>
      <c r="L123" s="44"/>
      <c r="S123" s="31"/>
      <c r="T123" s="31"/>
      <c r="U123" s="31"/>
      <c r="V123" s="31"/>
      <c r="W123" s="31"/>
      <c r="X123" s="31"/>
      <c r="Y123" s="31"/>
      <c r="Z123" s="31"/>
      <c r="AA123" s="31"/>
      <c r="AB123" s="31"/>
      <c r="AC123" s="31"/>
      <c r="AD123" s="31"/>
      <c r="AE123" s="31"/>
    </row>
    <row r="124" spans="1:65" s="2" customFormat="1" ht="6.95" customHeight="1">
      <c r="A124" s="31"/>
      <c r="B124" s="32"/>
      <c r="C124" s="31"/>
      <c r="D124" s="31"/>
      <c r="E124" s="31"/>
      <c r="F124" s="31"/>
      <c r="G124" s="31"/>
      <c r="H124" s="31"/>
      <c r="I124" s="31"/>
      <c r="J124" s="31"/>
      <c r="K124" s="31"/>
      <c r="L124" s="44"/>
      <c r="S124" s="31"/>
      <c r="T124" s="31"/>
      <c r="U124" s="31"/>
      <c r="V124" s="31"/>
      <c r="W124" s="31"/>
      <c r="X124" s="31"/>
      <c r="Y124" s="31"/>
      <c r="Z124" s="31"/>
      <c r="AA124" s="31"/>
      <c r="AB124" s="31"/>
      <c r="AC124" s="31"/>
      <c r="AD124" s="31"/>
      <c r="AE124" s="31"/>
    </row>
    <row r="125" spans="1:65" s="2" customFormat="1" ht="29.25" customHeight="1">
      <c r="A125" s="31"/>
      <c r="B125" s="32"/>
      <c r="C125" s="131" t="s">
        <v>209</v>
      </c>
      <c r="D125" s="31"/>
      <c r="E125" s="31"/>
      <c r="F125" s="31"/>
      <c r="G125" s="31"/>
      <c r="H125" s="31"/>
      <c r="I125" s="31"/>
      <c r="J125" s="140">
        <f>ROUND(J126 + J127 + J128 + J129 + J130 + J131,2)</f>
        <v>0</v>
      </c>
      <c r="K125" s="31"/>
      <c r="L125" s="44"/>
      <c r="N125" s="141" t="s">
        <v>41</v>
      </c>
      <c r="S125" s="31"/>
      <c r="T125" s="31"/>
      <c r="U125" s="31"/>
      <c r="V125" s="31"/>
      <c r="W125" s="31"/>
      <c r="X125" s="31"/>
      <c r="Y125" s="31"/>
      <c r="Z125" s="31"/>
      <c r="AA125" s="31"/>
      <c r="AB125" s="31"/>
      <c r="AC125" s="31"/>
      <c r="AD125" s="31"/>
      <c r="AE125" s="31"/>
    </row>
    <row r="126" spans="1:65" s="2" customFormat="1" ht="18" customHeight="1">
      <c r="A126" s="31"/>
      <c r="B126" s="142"/>
      <c r="C126" s="143"/>
      <c r="D126" s="257" t="s">
        <v>210</v>
      </c>
      <c r="E126" s="263"/>
      <c r="F126" s="263"/>
      <c r="G126" s="143"/>
      <c r="H126" s="143"/>
      <c r="I126" s="143"/>
      <c r="J126" s="101">
        <v>0</v>
      </c>
      <c r="K126" s="143"/>
      <c r="L126" s="145"/>
      <c r="M126" s="146"/>
      <c r="N126" s="147" t="s">
        <v>43</v>
      </c>
      <c r="O126" s="146"/>
      <c r="P126" s="146"/>
      <c r="Q126" s="146"/>
      <c r="R126" s="146"/>
      <c r="S126" s="143"/>
      <c r="T126" s="143"/>
      <c r="U126" s="143"/>
      <c r="V126" s="143"/>
      <c r="W126" s="143"/>
      <c r="X126" s="143"/>
      <c r="Y126" s="143"/>
      <c r="Z126" s="143"/>
      <c r="AA126" s="143"/>
      <c r="AB126" s="143"/>
      <c r="AC126" s="143"/>
      <c r="AD126" s="143"/>
      <c r="AE126" s="143"/>
      <c r="AF126" s="146"/>
      <c r="AG126" s="146"/>
      <c r="AH126" s="146"/>
      <c r="AI126" s="146"/>
      <c r="AJ126" s="146"/>
      <c r="AK126" s="146"/>
      <c r="AL126" s="146"/>
      <c r="AM126" s="146"/>
      <c r="AN126" s="146"/>
      <c r="AO126" s="146"/>
      <c r="AP126" s="146"/>
      <c r="AQ126" s="146"/>
      <c r="AR126" s="146"/>
      <c r="AS126" s="146"/>
      <c r="AT126" s="146"/>
      <c r="AU126" s="146"/>
      <c r="AV126" s="146"/>
      <c r="AW126" s="146"/>
      <c r="AX126" s="146"/>
      <c r="AY126" s="148" t="s">
        <v>211</v>
      </c>
      <c r="AZ126" s="146"/>
      <c r="BA126" s="146"/>
      <c r="BB126" s="146"/>
      <c r="BC126" s="146"/>
      <c r="BD126" s="146"/>
      <c r="BE126" s="149">
        <f t="shared" ref="BE126:BE131" si="0">IF(N126="základná",J126,0)</f>
        <v>0</v>
      </c>
      <c r="BF126" s="149">
        <f t="shared" ref="BF126:BF131" si="1">IF(N126="znížená",J126,0)</f>
        <v>0</v>
      </c>
      <c r="BG126" s="149">
        <f t="shared" ref="BG126:BG131" si="2">IF(N126="zákl. prenesená",J126,0)</f>
        <v>0</v>
      </c>
      <c r="BH126" s="149">
        <f t="shared" ref="BH126:BH131" si="3">IF(N126="zníž. prenesená",J126,0)</f>
        <v>0</v>
      </c>
      <c r="BI126" s="149">
        <f t="shared" ref="BI126:BI131" si="4">IF(N126="nulová",J126,0)</f>
        <v>0</v>
      </c>
      <c r="BJ126" s="148" t="s">
        <v>88</v>
      </c>
      <c r="BK126" s="146"/>
      <c r="BL126" s="146"/>
      <c r="BM126" s="146"/>
    </row>
    <row r="127" spans="1:65" s="2" customFormat="1" ht="18" customHeight="1">
      <c r="A127" s="31"/>
      <c r="B127" s="142"/>
      <c r="C127" s="143"/>
      <c r="D127" s="257" t="s">
        <v>212</v>
      </c>
      <c r="E127" s="263"/>
      <c r="F127" s="263"/>
      <c r="G127" s="143"/>
      <c r="H127" s="143"/>
      <c r="I127" s="143"/>
      <c r="J127" s="101">
        <v>0</v>
      </c>
      <c r="K127" s="143"/>
      <c r="L127" s="145"/>
      <c r="M127" s="146"/>
      <c r="N127" s="147" t="s">
        <v>43</v>
      </c>
      <c r="O127" s="146"/>
      <c r="P127" s="146"/>
      <c r="Q127" s="146"/>
      <c r="R127" s="146"/>
      <c r="S127" s="143"/>
      <c r="T127" s="143"/>
      <c r="U127" s="143"/>
      <c r="V127" s="143"/>
      <c r="W127" s="143"/>
      <c r="X127" s="143"/>
      <c r="Y127" s="143"/>
      <c r="Z127" s="143"/>
      <c r="AA127" s="143"/>
      <c r="AB127" s="143"/>
      <c r="AC127" s="143"/>
      <c r="AD127" s="143"/>
      <c r="AE127" s="143"/>
      <c r="AF127" s="146"/>
      <c r="AG127" s="146"/>
      <c r="AH127" s="146"/>
      <c r="AI127" s="146"/>
      <c r="AJ127" s="146"/>
      <c r="AK127" s="146"/>
      <c r="AL127" s="146"/>
      <c r="AM127" s="146"/>
      <c r="AN127" s="146"/>
      <c r="AO127" s="146"/>
      <c r="AP127" s="146"/>
      <c r="AQ127" s="146"/>
      <c r="AR127" s="146"/>
      <c r="AS127" s="146"/>
      <c r="AT127" s="146"/>
      <c r="AU127" s="146"/>
      <c r="AV127" s="146"/>
      <c r="AW127" s="146"/>
      <c r="AX127" s="146"/>
      <c r="AY127" s="148" t="s">
        <v>211</v>
      </c>
      <c r="AZ127" s="146"/>
      <c r="BA127" s="146"/>
      <c r="BB127" s="146"/>
      <c r="BC127" s="146"/>
      <c r="BD127" s="146"/>
      <c r="BE127" s="149">
        <f t="shared" si="0"/>
        <v>0</v>
      </c>
      <c r="BF127" s="149">
        <f t="shared" si="1"/>
        <v>0</v>
      </c>
      <c r="BG127" s="149">
        <f t="shared" si="2"/>
        <v>0</v>
      </c>
      <c r="BH127" s="149">
        <f t="shared" si="3"/>
        <v>0</v>
      </c>
      <c r="BI127" s="149">
        <f t="shared" si="4"/>
        <v>0</v>
      </c>
      <c r="BJ127" s="148" t="s">
        <v>88</v>
      </c>
      <c r="BK127" s="146"/>
      <c r="BL127" s="146"/>
      <c r="BM127" s="146"/>
    </row>
    <row r="128" spans="1:65" s="2" customFormat="1" ht="18" customHeight="1">
      <c r="A128" s="31"/>
      <c r="B128" s="142"/>
      <c r="C128" s="143"/>
      <c r="D128" s="257" t="s">
        <v>213</v>
      </c>
      <c r="E128" s="263"/>
      <c r="F128" s="263"/>
      <c r="G128" s="143"/>
      <c r="H128" s="143"/>
      <c r="I128" s="143"/>
      <c r="J128" s="101">
        <v>0</v>
      </c>
      <c r="K128" s="143"/>
      <c r="L128" s="145"/>
      <c r="M128" s="146"/>
      <c r="N128" s="147" t="s">
        <v>43</v>
      </c>
      <c r="O128" s="146"/>
      <c r="P128" s="146"/>
      <c r="Q128" s="146"/>
      <c r="R128" s="146"/>
      <c r="S128" s="143"/>
      <c r="T128" s="143"/>
      <c r="U128" s="143"/>
      <c r="V128" s="143"/>
      <c r="W128" s="143"/>
      <c r="X128" s="143"/>
      <c r="Y128" s="143"/>
      <c r="Z128" s="143"/>
      <c r="AA128" s="143"/>
      <c r="AB128" s="143"/>
      <c r="AC128" s="143"/>
      <c r="AD128" s="143"/>
      <c r="AE128" s="143"/>
      <c r="AF128" s="146"/>
      <c r="AG128" s="146"/>
      <c r="AH128" s="146"/>
      <c r="AI128" s="146"/>
      <c r="AJ128" s="146"/>
      <c r="AK128" s="146"/>
      <c r="AL128" s="146"/>
      <c r="AM128" s="146"/>
      <c r="AN128" s="146"/>
      <c r="AO128" s="146"/>
      <c r="AP128" s="146"/>
      <c r="AQ128" s="146"/>
      <c r="AR128" s="146"/>
      <c r="AS128" s="146"/>
      <c r="AT128" s="146"/>
      <c r="AU128" s="146"/>
      <c r="AV128" s="146"/>
      <c r="AW128" s="146"/>
      <c r="AX128" s="146"/>
      <c r="AY128" s="148" t="s">
        <v>211</v>
      </c>
      <c r="AZ128" s="146"/>
      <c r="BA128" s="146"/>
      <c r="BB128" s="146"/>
      <c r="BC128" s="146"/>
      <c r="BD128" s="146"/>
      <c r="BE128" s="149">
        <f t="shared" si="0"/>
        <v>0</v>
      </c>
      <c r="BF128" s="149">
        <f t="shared" si="1"/>
        <v>0</v>
      </c>
      <c r="BG128" s="149">
        <f t="shared" si="2"/>
        <v>0</v>
      </c>
      <c r="BH128" s="149">
        <f t="shared" si="3"/>
        <v>0</v>
      </c>
      <c r="BI128" s="149">
        <f t="shared" si="4"/>
        <v>0</v>
      </c>
      <c r="BJ128" s="148" t="s">
        <v>88</v>
      </c>
      <c r="BK128" s="146"/>
      <c r="BL128" s="146"/>
      <c r="BM128" s="146"/>
    </row>
    <row r="129" spans="1:65" s="2" customFormat="1" ht="18" customHeight="1">
      <c r="A129" s="31"/>
      <c r="B129" s="142"/>
      <c r="C129" s="143"/>
      <c r="D129" s="257" t="s">
        <v>214</v>
      </c>
      <c r="E129" s="263"/>
      <c r="F129" s="263"/>
      <c r="G129" s="143"/>
      <c r="H129" s="143"/>
      <c r="I129" s="143"/>
      <c r="J129" s="101">
        <v>0</v>
      </c>
      <c r="K129" s="143"/>
      <c r="L129" s="145"/>
      <c r="M129" s="146"/>
      <c r="N129" s="147" t="s">
        <v>43</v>
      </c>
      <c r="O129" s="146"/>
      <c r="P129" s="146"/>
      <c r="Q129" s="146"/>
      <c r="R129" s="146"/>
      <c r="S129" s="143"/>
      <c r="T129" s="143"/>
      <c r="U129" s="143"/>
      <c r="V129" s="143"/>
      <c r="W129" s="143"/>
      <c r="X129" s="143"/>
      <c r="Y129" s="143"/>
      <c r="Z129" s="143"/>
      <c r="AA129" s="143"/>
      <c r="AB129" s="143"/>
      <c r="AC129" s="143"/>
      <c r="AD129" s="143"/>
      <c r="AE129" s="143"/>
      <c r="AF129" s="146"/>
      <c r="AG129" s="146"/>
      <c r="AH129" s="146"/>
      <c r="AI129" s="146"/>
      <c r="AJ129" s="146"/>
      <c r="AK129" s="146"/>
      <c r="AL129" s="146"/>
      <c r="AM129" s="146"/>
      <c r="AN129" s="146"/>
      <c r="AO129" s="146"/>
      <c r="AP129" s="146"/>
      <c r="AQ129" s="146"/>
      <c r="AR129" s="146"/>
      <c r="AS129" s="146"/>
      <c r="AT129" s="146"/>
      <c r="AU129" s="146"/>
      <c r="AV129" s="146"/>
      <c r="AW129" s="146"/>
      <c r="AX129" s="146"/>
      <c r="AY129" s="148" t="s">
        <v>211</v>
      </c>
      <c r="AZ129" s="146"/>
      <c r="BA129" s="146"/>
      <c r="BB129" s="146"/>
      <c r="BC129" s="146"/>
      <c r="BD129" s="146"/>
      <c r="BE129" s="149">
        <f t="shared" si="0"/>
        <v>0</v>
      </c>
      <c r="BF129" s="149">
        <f t="shared" si="1"/>
        <v>0</v>
      </c>
      <c r="BG129" s="149">
        <f t="shared" si="2"/>
        <v>0</v>
      </c>
      <c r="BH129" s="149">
        <f t="shared" si="3"/>
        <v>0</v>
      </c>
      <c r="BI129" s="149">
        <f t="shared" si="4"/>
        <v>0</v>
      </c>
      <c r="BJ129" s="148" t="s">
        <v>88</v>
      </c>
      <c r="BK129" s="146"/>
      <c r="BL129" s="146"/>
      <c r="BM129" s="146"/>
    </row>
    <row r="130" spans="1:65" s="2" customFormat="1" ht="18" customHeight="1">
      <c r="A130" s="31"/>
      <c r="B130" s="142"/>
      <c r="C130" s="143"/>
      <c r="D130" s="257" t="s">
        <v>215</v>
      </c>
      <c r="E130" s="263"/>
      <c r="F130" s="263"/>
      <c r="G130" s="143"/>
      <c r="H130" s="143"/>
      <c r="I130" s="143"/>
      <c r="J130" s="101">
        <v>0</v>
      </c>
      <c r="K130" s="143"/>
      <c r="L130" s="145"/>
      <c r="M130" s="146"/>
      <c r="N130" s="147" t="s">
        <v>43</v>
      </c>
      <c r="O130" s="146"/>
      <c r="P130" s="146"/>
      <c r="Q130" s="146"/>
      <c r="R130" s="146"/>
      <c r="S130" s="143"/>
      <c r="T130" s="143"/>
      <c r="U130" s="143"/>
      <c r="V130" s="143"/>
      <c r="W130" s="143"/>
      <c r="X130" s="143"/>
      <c r="Y130" s="143"/>
      <c r="Z130" s="143"/>
      <c r="AA130" s="143"/>
      <c r="AB130" s="143"/>
      <c r="AC130" s="143"/>
      <c r="AD130" s="143"/>
      <c r="AE130" s="143"/>
      <c r="AF130" s="146"/>
      <c r="AG130" s="146"/>
      <c r="AH130" s="146"/>
      <c r="AI130" s="146"/>
      <c r="AJ130" s="146"/>
      <c r="AK130" s="146"/>
      <c r="AL130" s="146"/>
      <c r="AM130" s="146"/>
      <c r="AN130" s="146"/>
      <c r="AO130" s="146"/>
      <c r="AP130" s="146"/>
      <c r="AQ130" s="146"/>
      <c r="AR130" s="146"/>
      <c r="AS130" s="146"/>
      <c r="AT130" s="146"/>
      <c r="AU130" s="146"/>
      <c r="AV130" s="146"/>
      <c r="AW130" s="146"/>
      <c r="AX130" s="146"/>
      <c r="AY130" s="148" t="s">
        <v>211</v>
      </c>
      <c r="AZ130" s="146"/>
      <c r="BA130" s="146"/>
      <c r="BB130" s="146"/>
      <c r="BC130" s="146"/>
      <c r="BD130" s="146"/>
      <c r="BE130" s="149">
        <f t="shared" si="0"/>
        <v>0</v>
      </c>
      <c r="BF130" s="149">
        <f t="shared" si="1"/>
        <v>0</v>
      </c>
      <c r="BG130" s="149">
        <f t="shared" si="2"/>
        <v>0</v>
      </c>
      <c r="BH130" s="149">
        <f t="shared" si="3"/>
        <v>0</v>
      </c>
      <c r="BI130" s="149">
        <f t="shared" si="4"/>
        <v>0</v>
      </c>
      <c r="BJ130" s="148" t="s">
        <v>88</v>
      </c>
      <c r="BK130" s="146"/>
      <c r="BL130" s="146"/>
      <c r="BM130" s="146"/>
    </row>
    <row r="131" spans="1:65" s="2" customFormat="1" ht="18" customHeight="1">
      <c r="A131" s="31"/>
      <c r="B131" s="142"/>
      <c r="C131" s="143"/>
      <c r="D131" s="144" t="s">
        <v>216</v>
      </c>
      <c r="E131" s="143"/>
      <c r="F131" s="143"/>
      <c r="G131" s="143"/>
      <c r="H131" s="143"/>
      <c r="I131" s="143"/>
      <c r="J131" s="101">
        <f>ROUND(J34*T131,2)</f>
        <v>0</v>
      </c>
      <c r="K131" s="143"/>
      <c r="L131" s="145"/>
      <c r="M131" s="146"/>
      <c r="N131" s="147" t="s">
        <v>43</v>
      </c>
      <c r="O131" s="146"/>
      <c r="P131" s="146"/>
      <c r="Q131" s="146"/>
      <c r="R131" s="146"/>
      <c r="S131" s="143"/>
      <c r="T131" s="143"/>
      <c r="U131" s="143"/>
      <c r="V131" s="143"/>
      <c r="W131" s="143"/>
      <c r="X131" s="143"/>
      <c r="Y131" s="143"/>
      <c r="Z131" s="143"/>
      <c r="AA131" s="143"/>
      <c r="AB131" s="143"/>
      <c r="AC131" s="143"/>
      <c r="AD131" s="143"/>
      <c r="AE131" s="143"/>
      <c r="AF131" s="146"/>
      <c r="AG131" s="146"/>
      <c r="AH131" s="146"/>
      <c r="AI131" s="146"/>
      <c r="AJ131" s="146"/>
      <c r="AK131" s="146"/>
      <c r="AL131" s="146"/>
      <c r="AM131" s="146"/>
      <c r="AN131" s="146"/>
      <c r="AO131" s="146"/>
      <c r="AP131" s="146"/>
      <c r="AQ131" s="146"/>
      <c r="AR131" s="146"/>
      <c r="AS131" s="146"/>
      <c r="AT131" s="146"/>
      <c r="AU131" s="146"/>
      <c r="AV131" s="146"/>
      <c r="AW131" s="146"/>
      <c r="AX131" s="146"/>
      <c r="AY131" s="148" t="s">
        <v>217</v>
      </c>
      <c r="AZ131" s="146"/>
      <c r="BA131" s="146"/>
      <c r="BB131" s="146"/>
      <c r="BC131" s="146"/>
      <c r="BD131" s="146"/>
      <c r="BE131" s="149">
        <f t="shared" si="0"/>
        <v>0</v>
      </c>
      <c r="BF131" s="149">
        <f t="shared" si="1"/>
        <v>0</v>
      </c>
      <c r="BG131" s="149">
        <f t="shared" si="2"/>
        <v>0</v>
      </c>
      <c r="BH131" s="149">
        <f t="shared" si="3"/>
        <v>0</v>
      </c>
      <c r="BI131" s="149">
        <f t="shared" si="4"/>
        <v>0</v>
      </c>
      <c r="BJ131" s="148" t="s">
        <v>88</v>
      </c>
      <c r="BK131" s="146"/>
      <c r="BL131" s="146"/>
      <c r="BM131" s="146"/>
    </row>
    <row r="132" spans="1:65" s="2" customFormat="1" ht="11.25">
      <c r="A132" s="31"/>
      <c r="B132" s="32"/>
      <c r="C132" s="31"/>
      <c r="D132" s="31"/>
      <c r="E132" s="31"/>
      <c r="F132" s="31"/>
      <c r="G132" s="31"/>
      <c r="H132" s="31"/>
      <c r="I132" s="31"/>
      <c r="J132" s="31"/>
      <c r="K132" s="31"/>
      <c r="L132" s="44"/>
      <c r="S132" s="31"/>
      <c r="T132" s="31"/>
      <c r="U132" s="31"/>
      <c r="V132" s="31"/>
      <c r="W132" s="31"/>
      <c r="X132" s="31"/>
      <c r="Y132" s="31"/>
      <c r="Z132" s="31"/>
      <c r="AA132" s="31"/>
      <c r="AB132" s="31"/>
      <c r="AC132" s="31"/>
      <c r="AD132" s="31"/>
      <c r="AE132" s="31"/>
    </row>
    <row r="133" spans="1:65" s="2" customFormat="1" ht="29.25" customHeight="1">
      <c r="A133" s="31"/>
      <c r="B133" s="32"/>
      <c r="C133" s="108" t="s">
        <v>182</v>
      </c>
      <c r="D133" s="109"/>
      <c r="E133" s="109"/>
      <c r="F133" s="109"/>
      <c r="G133" s="109"/>
      <c r="H133" s="109"/>
      <c r="I133" s="109"/>
      <c r="J133" s="110">
        <f>ROUND(J100+J125,2)</f>
        <v>0</v>
      </c>
      <c r="K133" s="109"/>
      <c r="L133" s="44"/>
      <c r="S133" s="31"/>
      <c r="T133" s="31"/>
      <c r="U133" s="31"/>
      <c r="V133" s="31"/>
      <c r="W133" s="31"/>
      <c r="X133" s="31"/>
      <c r="Y133" s="31"/>
      <c r="Z133" s="31"/>
      <c r="AA133" s="31"/>
      <c r="AB133" s="31"/>
      <c r="AC133" s="31"/>
      <c r="AD133" s="31"/>
      <c r="AE133" s="31"/>
    </row>
    <row r="134" spans="1:65" s="2" customFormat="1" ht="6.95" customHeight="1">
      <c r="A134" s="31"/>
      <c r="B134" s="49"/>
      <c r="C134" s="50"/>
      <c r="D134" s="50"/>
      <c r="E134" s="50"/>
      <c r="F134" s="50"/>
      <c r="G134" s="50"/>
      <c r="H134" s="50"/>
      <c r="I134" s="50"/>
      <c r="J134" s="50"/>
      <c r="K134" s="50"/>
      <c r="L134" s="44"/>
      <c r="S134" s="31"/>
      <c r="T134" s="31"/>
      <c r="U134" s="31"/>
      <c r="V134" s="31"/>
      <c r="W134" s="31"/>
      <c r="X134" s="31"/>
      <c r="Y134" s="31"/>
      <c r="Z134" s="31"/>
      <c r="AA134" s="31"/>
      <c r="AB134" s="31"/>
      <c r="AC134" s="31"/>
      <c r="AD134" s="31"/>
      <c r="AE134" s="31"/>
    </row>
    <row r="138" spans="1:65" s="2" customFormat="1" ht="6.95" customHeight="1">
      <c r="A138" s="31"/>
      <c r="B138" s="51"/>
      <c r="C138" s="52"/>
      <c r="D138" s="52"/>
      <c r="E138" s="52"/>
      <c r="F138" s="52"/>
      <c r="G138" s="52"/>
      <c r="H138" s="52"/>
      <c r="I138" s="52"/>
      <c r="J138" s="52"/>
      <c r="K138" s="52"/>
      <c r="L138" s="44"/>
      <c r="S138" s="31"/>
      <c r="T138" s="31"/>
      <c r="U138" s="31"/>
      <c r="V138" s="31"/>
      <c r="W138" s="31"/>
      <c r="X138" s="31"/>
      <c r="Y138" s="31"/>
      <c r="Z138" s="31"/>
      <c r="AA138" s="31"/>
      <c r="AB138" s="31"/>
      <c r="AC138" s="31"/>
      <c r="AD138" s="31"/>
      <c r="AE138" s="31"/>
    </row>
    <row r="139" spans="1:65" s="2" customFormat="1" ht="24.95" customHeight="1">
      <c r="A139" s="31"/>
      <c r="B139" s="32"/>
      <c r="C139" s="18" t="s">
        <v>218</v>
      </c>
      <c r="D139" s="31"/>
      <c r="E139" s="31"/>
      <c r="F139" s="31"/>
      <c r="G139" s="31"/>
      <c r="H139" s="31"/>
      <c r="I139" s="31"/>
      <c r="J139" s="31"/>
      <c r="K139" s="31"/>
      <c r="L139" s="44"/>
      <c r="S139" s="31"/>
      <c r="T139" s="31"/>
      <c r="U139" s="31"/>
      <c r="V139" s="31"/>
      <c r="W139" s="31"/>
      <c r="X139" s="31"/>
      <c r="Y139" s="31"/>
      <c r="Z139" s="31"/>
      <c r="AA139" s="31"/>
      <c r="AB139" s="31"/>
      <c r="AC139" s="31"/>
      <c r="AD139" s="31"/>
      <c r="AE139" s="31"/>
    </row>
    <row r="140" spans="1:65" s="2" customFormat="1" ht="6.95" customHeight="1">
      <c r="A140" s="31"/>
      <c r="B140" s="32"/>
      <c r="C140" s="31"/>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65" s="2" customFormat="1" ht="12" customHeight="1">
      <c r="A141" s="31"/>
      <c r="B141" s="32"/>
      <c r="C141" s="24" t="s">
        <v>15</v>
      </c>
      <c r="D141" s="31"/>
      <c r="E141" s="31"/>
      <c r="F141" s="31"/>
      <c r="G141" s="31"/>
      <c r="H141" s="31"/>
      <c r="I141" s="31"/>
      <c r="J141" s="31"/>
      <c r="K141" s="31"/>
      <c r="L141" s="44"/>
      <c r="S141" s="31"/>
      <c r="T141" s="31"/>
      <c r="U141" s="31"/>
      <c r="V141" s="31"/>
      <c r="W141" s="31"/>
      <c r="X141" s="31"/>
      <c r="Y141" s="31"/>
      <c r="Z141" s="31"/>
      <c r="AA141" s="31"/>
      <c r="AB141" s="31"/>
      <c r="AC141" s="31"/>
      <c r="AD141" s="31"/>
      <c r="AE141" s="31"/>
    </row>
    <row r="142" spans="1:65" s="2" customFormat="1" ht="16.5" customHeight="1">
      <c r="A142" s="31"/>
      <c r="B142" s="32"/>
      <c r="C142" s="31"/>
      <c r="D142" s="31"/>
      <c r="E142" s="258" t="str">
        <f>E7</f>
        <v>Kanalizácia a ČOV Nacina Ves</v>
      </c>
      <c r="F142" s="259"/>
      <c r="G142" s="259"/>
      <c r="H142" s="259"/>
      <c r="I142" s="31"/>
      <c r="J142" s="31"/>
      <c r="K142" s="31"/>
      <c r="L142" s="44"/>
      <c r="S142" s="31"/>
      <c r="T142" s="31"/>
      <c r="U142" s="31"/>
      <c r="V142" s="31"/>
      <c r="W142" s="31"/>
      <c r="X142" s="31"/>
      <c r="Y142" s="31"/>
      <c r="Z142" s="31"/>
      <c r="AA142" s="31"/>
      <c r="AB142" s="31"/>
      <c r="AC142" s="31"/>
      <c r="AD142" s="31"/>
      <c r="AE142" s="31"/>
    </row>
    <row r="143" spans="1:65" s="1" customFormat="1" ht="12" customHeight="1">
      <c r="B143" s="17"/>
      <c r="C143" s="24" t="s">
        <v>184</v>
      </c>
      <c r="L143" s="17"/>
    </row>
    <row r="144" spans="1:65" s="1" customFormat="1" ht="16.5" customHeight="1">
      <c r="B144" s="17"/>
      <c r="E144" s="258" t="s">
        <v>2354</v>
      </c>
      <c r="F144" s="210"/>
      <c r="G144" s="210"/>
      <c r="H144" s="210"/>
      <c r="L144" s="17"/>
    </row>
    <row r="145" spans="1:65" s="1" customFormat="1" ht="12" customHeight="1">
      <c r="B145" s="17"/>
      <c r="C145" s="24" t="s">
        <v>186</v>
      </c>
      <c r="L145" s="17"/>
    </row>
    <row r="146" spans="1:65" s="2" customFormat="1" ht="16.5" customHeight="1">
      <c r="A146" s="31"/>
      <c r="B146" s="32"/>
      <c r="C146" s="31"/>
      <c r="D146" s="31"/>
      <c r="E146" s="260" t="s">
        <v>2677</v>
      </c>
      <c r="F146" s="261"/>
      <c r="G146" s="261"/>
      <c r="H146" s="261"/>
      <c r="I146" s="31"/>
      <c r="J146" s="31"/>
      <c r="K146" s="31"/>
      <c r="L146" s="44"/>
      <c r="S146" s="31"/>
      <c r="T146" s="31"/>
      <c r="U146" s="31"/>
      <c r="V146" s="31"/>
      <c r="W146" s="31"/>
      <c r="X146" s="31"/>
      <c r="Y146" s="31"/>
      <c r="Z146" s="31"/>
      <c r="AA146" s="31"/>
      <c r="AB146" s="31"/>
      <c r="AC146" s="31"/>
      <c r="AD146" s="31"/>
      <c r="AE146" s="31"/>
    </row>
    <row r="147" spans="1:65" s="2" customFormat="1" ht="12" customHeight="1">
      <c r="A147" s="31"/>
      <c r="B147" s="32"/>
      <c r="C147" s="24" t="s">
        <v>188</v>
      </c>
      <c r="D147" s="31"/>
      <c r="E147" s="31"/>
      <c r="F147" s="31"/>
      <c r="G147" s="31"/>
      <c r="H147" s="31"/>
      <c r="I147" s="31"/>
      <c r="J147" s="31"/>
      <c r="K147" s="31"/>
      <c r="L147" s="44"/>
      <c r="S147" s="31"/>
      <c r="T147" s="31"/>
      <c r="U147" s="31"/>
      <c r="V147" s="31"/>
      <c r="W147" s="31"/>
      <c r="X147" s="31"/>
      <c r="Y147" s="31"/>
      <c r="Z147" s="31"/>
      <c r="AA147" s="31"/>
      <c r="AB147" s="31"/>
      <c r="AC147" s="31"/>
      <c r="AD147" s="31"/>
      <c r="AE147" s="31"/>
    </row>
    <row r="148" spans="1:65" s="2" customFormat="1" ht="16.5" customHeight="1">
      <c r="A148" s="31"/>
      <c r="B148" s="32"/>
      <c r="C148" s="31"/>
      <c r="D148" s="31"/>
      <c r="E148" s="239" t="str">
        <f>E13</f>
        <v>SO 03.1 - Čerpacia stanica ČS A1</v>
      </c>
      <c r="F148" s="261"/>
      <c r="G148" s="261"/>
      <c r="H148" s="261"/>
      <c r="I148" s="31"/>
      <c r="J148" s="31"/>
      <c r="K148" s="31"/>
      <c r="L148" s="44"/>
      <c r="S148" s="31"/>
      <c r="T148" s="31"/>
      <c r="U148" s="31"/>
      <c r="V148" s="31"/>
      <c r="W148" s="31"/>
      <c r="X148" s="31"/>
      <c r="Y148" s="31"/>
      <c r="Z148" s="31"/>
      <c r="AA148" s="31"/>
      <c r="AB148" s="31"/>
      <c r="AC148" s="31"/>
      <c r="AD148" s="31"/>
      <c r="AE148" s="31"/>
    </row>
    <row r="149" spans="1:65" s="2" customFormat="1" ht="6.95" customHeight="1">
      <c r="A149" s="31"/>
      <c r="B149" s="32"/>
      <c r="C149" s="31"/>
      <c r="D149" s="31"/>
      <c r="E149" s="31"/>
      <c r="F149" s="31"/>
      <c r="G149" s="31"/>
      <c r="H149" s="31"/>
      <c r="I149" s="31"/>
      <c r="J149" s="31"/>
      <c r="K149" s="31"/>
      <c r="L149" s="44"/>
      <c r="S149" s="31"/>
      <c r="T149" s="31"/>
      <c r="U149" s="31"/>
      <c r="V149" s="31"/>
      <c r="W149" s="31"/>
      <c r="X149" s="31"/>
      <c r="Y149" s="31"/>
      <c r="Z149" s="31"/>
      <c r="AA149" s="31"/>
      <c r="AB149" s="31"/>
      <c r="AC149" s="31"/>
      <c r="AD149" s="31"/>
      <c r="AE149" s="31"/>
    </row>
    <row r="150" spans="1:65" s="2" customFormat="1" ht="12" customHeight="1">
      <c r="A150" s="31"/>
      <c r="B150" s="32"/>
      <c r="C150" s="24" t="s">
        <v>19</v>
      </c>
      <c r="D150" s="31"/>
      <c r="E150" s="31"/>
      <c r="F150" s="22" t="str">
        <f>F16</f>
        <v>Nacina Ves</v>
      </c>
      <c r="G150" s="31"/>
      <c r="H150" s="31"/>
      <c r="I150" s="24" t="s">
        <v>21</v>
      </c>
      <c r="J150" s="57" t="str">
        <f>IF(J16="","",J16)</f>
        <v>7. 4. 2025</v>
      </c>
      <c r="K150" s="31"/>
      <c r="L150" s="44"/>
      <c r="S150" s="31"/>
      <c r="T150" s="31"/>
      <c r="U150" s="31"/>
      <c r="V150" s="31"/>
      <c r="W150" s="31"/>
      <c r="X150" s="31"/>
      <c r="Y150" s="31"/>
      <c r="Z150" s="31"/>
      <c r="AA150" s="31"/>
      <c r="AB150" s="31"/>
      <c r="AC150" s="31"/>
      <c r="AD150" s="31"/>
      <c r="AE150" s="31"/>
    </row>
    <row r="151" spans="1:65" s="2" customFormat="1" ht="6.95" customHeight="1">
      <c r="A151" s="31"/>
      <c r="B151" s="32"/>
      <c r="C151" s="31"/>
      <c r="D151" s="31"/>
      <c r="E151" s="31"/>
      <c r="F151" s="31"/>
      <c r="G151" s="31"/>
      <c r="H151" s="31"/>
      <c r="I151" s="31"/>
      <c r="J151" s="31"/>
      <c r="K151" s="31"/>
      <c r="L151" s="44"/>
      <c r="S151" s="31"/>
      <c r="T151" s="31"/>
      <c r="U151" s="31"/>
      <c r="V151" s="31"/>
      <c r="W151" s="31"/>
      <c r="X151" s="31"/>
      <c r="Y151" s="31"/>
      <c r="Z151" s="31"/>
      <c r="AA151" s="31"/>
      <c r="AB151" s="31"/>
      <c r="AC151" s="31"/>
      <c r="AD151" s="31"/>
      <c r="AE151" s="31"/>
    </row>
    <row r="152" spans="1:65" s="2" customFormat="1" ht="15.2" customHeight="1">
      <c r="A152" s="31"/>
      <c r="B152" s="32"/>
      <c r="C152" s="24" t="s">
        <v>23</v>
      </c>
      <c r="D152" s="31"/>
      <c r="E152" s="31"/>
      <c r="F152" s="22" t="str">
        <f>E19</f>
        <v>Obec Nacina Ves</v>
      </c>
      <c r="G152" s="31"/>
      <c r="H152" s="31"/>
      <c r="I152" s="24" t="s">
        <v>29</v>
      </c>
      <c r="J152" s="27" t="str">
        <f>E25</f>
        <v>Ing. Štefan Čižmár</v>
      </c>
      <c r="K152" s="31"/>
      <c r="L152" s="44"/>
      <c r="S152" s="31"/>
      <c r="T152" s="31"/>
      <c r="U152" s="31"/>
      <c r="V152" s="31"/>
      <c r="W152" s="31"/>
      <c r="X152" s="31"/>
      <c r="Y152" s="31"/>
      <c r="Z152" s="31"/>
      <c r="AA152" s="31"/>
      <c r="AB152" s="31"/>
      <c r="AC152" s="31"/>
      <c r="AD152" s="31"/>
      <c r="AE152" s="31"/>
    </row>
    <row r="153" spans="1:65" s="2" customFormat="1" ht="15.2" customHeight="1">
      <c r="A153" s="31"/>
      <c r="B153" s="32"/>
      <c r="C153" s="24" t="s">
        <v>27</v>
      </c>
      <c r="D153" s="31"/>
      <c r="E153" s="31"/>
      <c r="F153" s="22" t="str">
        <f>IF(E22="","",E22)</f>
        <v>Vyplň údaj</v>
      </c>
      <c r="G153" s="31"/>
      <c r="H153" s="31"/>
      <c r="I153" s="24" t="s">
        <v>32</v>
      </c>
      <c r="J153" s="27" t="str">
        <f>E28</f>
        <v xml:space="preserve"> </v>
      </c>
      <c r="K153" s="31"/>
      <c r="L153" s="44"/>
      <c r="S153" s="31"/>
      <c r="T153" s="31"/>
      <c r="U153" s="31"/>
      <c r="V153" s="31"/>
      <c r="W153" s="31"/>
      <c r="X153" s="31"/>
      <c r="Y153" s="31"/>
      <c r="Z153" s="31"/>
      <c r="AA153" s="31"/>
      <c r="AB153" s="31"/>
      <c r="AC153" s="31"/>
      <c r="AD153" s="31"/>
      <c r="AE153" s="31"/>
    </row>
    <row r="154" spans="1:65" s="2" customFormat="1" ht="10.35" customHeight="1">
      <c r="A154" s="31"/>
      <c r="B154" s="32"/>
      <c r="C154" s="31"/>
      <c r="D154" s="31"/>
      <c r="E154" s="31"/>
      <c r="F154" s="31"/>
      <c r="G154" s="31"/>
      <c r="H154" s="31"/>
      <c r="I154" s="31"/>
      <c r="J154" s="31"/>
      <c r="K154" s="31"/>
      <c r="L154" s="44"/>
      <c r="S154" s="31"/>
      <c r="T154" s="31"/>
      <c r="U154" s="31"/>
      <c r="V154" s="31"/>
      <c r="W154" s="31"/>
      <c r="X154" s="31"/>
      <c r="Y154" s="31"/>
      <c r="Z154" s="31"/>
      <c r="AA154" s="31"/>
      <c r="AB154" s="31"/>
      <c r="AC154" s="31"/>
      <c r="AD154" s="31"/>
      <c r="AE154" s="31"/>
    </row>
    <row r="155" spans="1:65" s="11" customFormat="1" ht="29.25" customHeight="1">
      <c r="A155" s="150"/>
      <c r="B155" s="151"/>
      <c r="C155" s="152" t="s">
        <v>219</v>
      </c>
      <c r="D155" s="153" t="s">
        <v>62</v>
      </c>
      <c r="E155" s="153" t="s">
        <v>58</v>
      </c>
      <c r="F155" s="153" t="s">
        <v>59</v>
      </c>
      <c r="G155" s="153" t="s">
        <v>220</v>
      </c>
      <c r="H155" s="153" t="s">
        <v>221</v>
      </c>
      <c r="I155" s="153" t="s">
        <v>222</v>
      </c>
      <c r="J155" s="154" t="s">
        <v>193</v>
      </c>
      <c r="K155" s="155" t="s">
        <v>223</v>
      </c>
      <c r="L155" s="156"/>
      <c r="M155" s="64" t="s">
        <v>1</v>
      </c>
      <c r="N155" s="65" t="s">
        <v>41</v>
      </c>
      <c r="O155" s="65" t="s">
        <v>224</v>
      </c>
      <c r="P155" s="65" t="s">
        <v>225</v>
      </c>
      <c r="Q155" s="65" t="s">
        <v>226</v>
      </c>
      <c r="R155" s="65" t="s">
        <v>227</v>
      </c>
      <c r="S155" s="65" t="s">
        <v>228</v>
      </c>
      <c r="T155" s="66" t="s">
        <v>229</v>
      </c>
      <c r="U155" s="150"/>
      <c r="V155" s="150"/>
      <c r="W155" s="150"/>
      <c r="X155" s="150"/>
      <c r="Y155" s="150"/>
      <c r="Z155" s="150"/>
      <c r="AA155" s="150"/>
      <c r="AB155" s="150"/>
      <c r="AC155" s="150"/>
      <c r="AD155" s="150"/>
      <c r="AE155" s="150"/>
    </row>
    <row r="156" spans="1:65" s="2" customFormat="1" ht="22.9" customHeight="1">
      <c r="A156" s="31"/>
      <c r="B156" s="32"/>
      <c r="C156" s="71" t="s">
        <v>190</v>
      </c>
      <c r="D156" s="31"/>
      <c r="E156" s="31"/>
      <c r="F156" s="31"/>
      <c r="G156" s="31"/>
      <c r="H156" s="31"/>
      <c r="I156" s="31"/>
      <c r="J156" s="157">
        <f>BK156</f>
        <v>0</v>
      </c>
      <c r="K156" s="31"/>
      <c r="L156" s="32"/>
      <c r="M156" s="67"/>
      <c r="N156" s="58"/>
      <c r="O156" s="68"/>
      <c r="P156" s="158">
        <f>P157+P267+P271+P316+P386+P388</f>
        <v>0</v>
      </c>
      <c r="Q156" s="68"/>
      <c r="R156" s="158">
        <f>R157+R267+R271+R316+R386+R388</f>
        <v>117.36662046821419</v>
      </c>
      <c r="S156" s="68"/>
      <c r="T156" s="159">
        <f>T157+T267+T271+T316+T386+T388</f>
        <v>0</v>
      </c>
      <c r="U156" s="31"/>
      <c r="V156" s="31"/>
      <c r="W156" s="31"/>
      <c r="X156" s="31"/>
      <c r="Y156" s="31"/>
      <c r="Z156" s="31"/>
      <c r="AA156" s="31"/>
      <c r="AB156" s="31"/>
      <c r="AC156" s="31"/>
      <c r="AD156" s="31"/>
      <c r="AE156" s="31"/>
      <c r="AT156" s="14" t="s">
        <v>76</v>
      </c>
      <c r="AU156" s="14" t="s">
        <v>195</v>
      </c>
      <c r="BK156" s="160">
        <f>BK157+BK267+BK271+BK316+BK386+BK388</f>
        <v>0</v>
      </c>
    </row>
    <row r="157" spans="1:65" s="12" customFormat="1" ht="25.9" customHeight="1">
      <c r="B157" s="161"/>
      <c r="D157" s="162" t="s">
        <v>76</v>
      </c>
      <c r="E157" s="163" t="s">
        <v>897</v>
      </c>
      <c r="F157" s="163" t="s">
        <v>231</v>
      </c>
      <c r="I157" s="164"/>
      <c r="J157" s="165">
        <f>BK157</f>
        <v>0</v>
      </c>
      <c r="L157" s="161"/>
      <c r="M157" s="166"/>
      <c r="N157" s="167"/>
      <c r="O157" s="167"/>
      <c r="P157" s="168">
        <f>P158+P199+P210+P217+P221+P253+P264</f>
        <v>0</v>
      </c>
      <c r="Q157" s="167"/>
      <c r="R157" s="168">
        <f>R158+R199+R210+R217+R221+R253+R264</f>
        <v>114.41442671121419</v>
      </c>
      <c r="S157" s="167"/>
      <c r="T157" s="169">
        <f>T158+T199+T210+T217+T221+T253+T264</f>
        <v>0</v>
      </c>
      <c r="AR157" s="162" t="s">
        <v>81</v>
      </c>
      <c r="AT157" s="170" t="s">
        <v>76</v>
      </c>
      <c r="AU157" s="170" t="s">
        <v>77</v>
      </c>
      <c r="AY157" s="162" t="s">
        <v>232</v>
      </c>
      <c r="BK157" s="171">
        <f>BK158+BK199+BK210+BK217+BK221+BK253+BK264</f>
        <v>0</v>
      </c>
    </row>
    <row r="158" spans="1:65" s="12" customFormat="1" ht="22.9" customHeight="1">
      <c r="B158" s="161"/>
      <c r="D158" s="162" t="s">
        <v>76</v>
      </c>
      <c r="E158" s="172" t="s">
        <v>81</v>
      </c>
      <c r="F158" s="172" t="s">
        <v>233</v>
      </c>
      <c r="I158" s="164"/>
      <c r="J158" s="173">
        <f>BK158</f>
        <v>0</v>
      </c>
      <c r="L158" s="161"/>
      <c r="M158" s="166"/>
      <c r="N158" s="167"/>
      <c r="O158" s="167"/>
      <c r="P158" s="168">
        <f>SUM(P159:P198)</f>
        <v>0</v>
      </c>
      <c r="Q158" s="167"/>
      <c r="R158" s="168">
        <f>SUM(R159:R198)</f>
        <v>25.724673976480002</v>
      </c>
      <c r="S158" s="167"/>
      <c r="T158" s="169">
        <f>SUM(T159:T198)</f>
        <v>0</v>
      </c>
      <c r="AR158" s="162" t="s">
        <v>81</v>
      </c>
      <c r="AT158" s="170" t="s">
        <v>76</v>
      </c>
      <c r="AU158" s="170" t="s">
        <v>81</v>
      </c>
      <c r="AY158" s="162" t="s">
        <v>232</v>
      </c>
      <c r="BK158" s="171">
        <f>SUM(BK159:BK198)</f>
        <v>0</v>
      </c>
    </row>
    <row r="159" spans="1:65" s="2" customFormat="1" ht="24.2" customHeight="1">
      <c r="A159" s="31"/>
      <c r="B159" s="142"/>
      <c r="C159" s="174" t="s">
        <v>81</v>
      </c>
      <c r="D159" s="174" t="s">
        <v>234</v>
      </c>
      <c r="E159" s="175" t="s">
        <v>898</v>
      </c>
      <c r="F159" s="176" t="s">
        <v>899</v>
      </c>
      <c r="G159" s="177" t="s">
        <v>256</v>
      </c>
      <c r="H159" s="178">
        <v>100</v>
      </c>
      <c r="I159" s="179"/>
      <c r="J159" s="180">
        <f t="shared" ref="J159:J198" si="5">ROUND(I159*H159,2)</f>
        <v>0</v>
      </c>
      <c r="K159" s="181"/>
      <c r="L159" s="32"/>
      <c r="M159" s="182" t="s">
        <v>1</v>
      </c>
      <c r="N159" s="183" t="s">
        <v>43</v>
      </c>
      <c r="O159" s="60"/>
      <c r="P159" s="184">
        <f t="shared" ref="P159:P198" si="6">O159*H159</f>
        <v>0</v>
      </c>
      <c r="Q159" s="184">
        <v>1.2562714000000001E-2</v>
      </c>
      <c r="R159" s="184">
        <f t="shared" ref="R159:R198" si="7">Q159*H159</f>
        <v>1.2562714000000001</v>
      </c>
      <c r="S159" s="184">
        <v>0</v>
      </c>
      <c r="T159" s="185">
        <f t="shared" ref="T159:T198" si="8">S159*H159</f>
        <v>0</v>
      </c>
      <c r="U159" s="31"/>
      <c r="V159" s="31"/>
      <c r="W159" s="31"/>
      <c r="X159" s="31"/>
      <c r="Y159" s="31"/>
      <c r="Z159" s="31"/>
      <c r="AA159" s="31"/>
      <c r="AB159" s="31"/>
      <c r="AC159" s="31"/>
      <c r="AD159" s="31"/>
      <c r="AE159" s="31"/>
      <c r="AR159" s="186" t="s">
        <v>238</v>
      </c>
      <c r="AT159" s="186" t="s">
        <v>234</v>
      </c>
      <c r="AU159" s="186" t="s">
        <v>88</v>
      </c>
      <c r="AY159" s="14" t="s">
        <v>232</v>
      </c>
      <c r="BE159" s="104">
        <f t="shared" ref="BE159:BE198" si="9">IF(N159="základná",J159,0)</f>
        <v>0</v>
      </c>
      <c r="BF159" s="104">
        <f t="shared" ref="BF159:BF198" si="10">IF(N159="znížená",J159,0)</f>
        <v>0</v>
      </c>
      <c r="BG159" s="104">
        <f t="shared" ref="BG159:BG198" si="11">IF(N159="zákl. prenesená",J159,0)</f>
        <v>0</v>
      </c>
      <c r="BH159" s="104">
        <f t="shared" ref="BH159:BH198" si="12">IF(N159="zníž. prenesená",J159,0)</f>
        <v>0</v>
      </c>
      <c r="BI159" s="104">
        <f t="shared" ref="BI159:BI198" si="13">IF(N159="nulová",J159,0)</f>
        <v>0</v>
      </c>
      <c r="BJ159" s="14" t="s">
        <v>88</v>
      </c>
      <c r="BK159" s="104">
        <f t="shared" ref="BK159:BK198" si="14">ROUND(I159*H159,2)</f>
        <v>0</v>
      </c>
      <c r="BL159" s="14" t="s">
        <v>238</v>
      </c>
      <c r="BM159" s="186" t="s">
        <v>2679</v>
      </c>
    </row>
    <row r="160" spans="1:65" s="2" customFormat="1" ht="33" customHeight="1">
      <c r="A160" s="31"/>
      <c r="B160" s="142"/>
      <c r="C160" s="174" t="s">
        <v>88</v>
      </c>
      <c r="D160" s="174" t="s">
        <v>234</v>
      </c>
      <c r="E160" s="175" t="s">
        <v>259</v>
      </c>
      <c r="F160" s="176" t="s">
        <v>260</v>
      </c>
      <c r="G160" s="177" t="s">
        <v>261</v>
      </c>
      <c r="H160" s="178">
        <v>240</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2680</v>
      </c>
    </row>
    <row r="161" spans="1:65" s="2" customFormat="1" ht="33" customHeight="1">
      <c r="A161" s="31"/>
      <c r="B161" s="142"/>
      <c r="C161" s="174" t="s">
        <v>93</v>
      </c>
      <c r="D161" s="174" t="s">
        <v>234</v>
      </c>
      <c r="E161" s="175" t="s">
        <v>264</v>
      </c>
      <c r="F161" s="176" t="s">
        <v>265</v>
      </c>
      <c r="G161" s="177" t="s">
        <v>266</v>
      </c>
      <c r="H161" s="178">
        <v>10</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2681</v>
      </c>
    </row>
    <row r="162" spans="1:65" s="2" customFormat="1" ht="37.9" customHeight="1">
      <c r="A162" s="31"/>
      <c r="B162" s="142"/>
      <c r="C162" s="174" t="s">
        <v>238</v>
      </c>
      <c r="D162" s="174" t="s">
        <v>234</v>
      </c>
      <c r="E162" s="175" t="s">
        <v>2682</v>
      </c>
      <c r="F162" s="176" t="s">
        <v>2683</v>
      </c>
      <c r="G162" s="177" t="s">
        <v>256</v>
      </c>
      <c r="H162" s="178">
        <v>302.60000000000002</v>
      </c>
      <c r="I162" s="179"/>
      <c r="J162" s="180">
        <f t="shared" si="5"/>
        <v>0</v>
      </c>
      <c r="K162" s="181"/>
      <c r="L162" s="32"/>
      <c r="M162" s="182" t="s">
        <v>1</v>
      </c>
      <c r="N162" s="183" t="s">
        <v>43</v>
      </c>
      <c r="O162" s="60"/>
      <c r="P162" s="184">
        <f t="shared" si="6"/>
        <v>0</v>
      </c>
      <c r="Q162" s="184">
        <v>9.9633698E-3</v>
      </c>
      <c r="R162" s="184">
        <f t="shared" si="7"/>
        <v>3.0149157014800001</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2684</v>
      </c>
    </row>
    <row r="163" spans="1:65" s="2" customFormat="1" ht="24.2" customHeight="1">
      <c r="A163" s="31"/>
      <c r="B163" s="142"/>
      <c r="C163" s="174" t="s">
        <v>249</v>
      </c>
      <c r="D163" s="174" t="s">
        <v>234</v>
      </c>
      <c r="E163" s="175" t="s">
        <v>2685</v>
      </c>
      <c r="F163" s="176" t="s">
        <v>2686</v>
      </c>
      <c r="G163" s="177" t="s">
        <v>256</v>
      </c>
      <c r="H163" s="178">
        <v>302.60000000000002</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2687</v>
      </c>
    </row>
    <row r="164" spans="1:65" s="2" customFormat="1" ht="16.5" customHeight="1">
      <c r="A164" s="31"/>
      <c r="B164" s="142"/>
      <c r="C164" s="174" t="s">
        <v>253</v>
      </c>
      <c r="D164" s="174" t="s">
        <v>234</v>
      </c>
      <c r="E164" s="175" t="s">
        <v>2688</v>
      </c>
      <c r="F164" s="176" t="s">
        <v>2689</v>
      </c>
      <c r="G164" s="177" t="s">
        <v>394</v>
      </c>
      <c r="H164" s="178">
        <v>1</v>
      </c>
      <c r="I164" s="179"/>
      <c r="J164" s="180">
        <f t="shared" si="5"/>
        <v>0</v>
      </c>
      <c r="K164" s="181"/>
      <c r="L164" s="32"/>
      <c r="M164" s="182" t="s">
        <v>1</v>
      </c>
      <c r="N164" s="183" t="s">
        <v>43</v>
      </c>
      <c r="O164" s="60"/>
      <c r="P164" s="184">
        <f t="shared" si="6"/>
        <v>0</v>
      </c>
      <c r="Q164" s="184">
        <v>0.88016380000000005</v>
      </c>
      <c r="R164" s="184">
        <f t="shared" si="7"/>
        <v>0.88016380000000005</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2690</v>
      </c>
    </row>
    <row r="165" spans="1:65" s="2" customFormat="1" ht="16.5" customHeight="1">
      <c r="A165" s="31"/>
      <c r="B165" s="142"/>
      <c r="C165" s="174" t="s">
        <v>258</v>
      </c>
      <c r="D165" s="174" t="s">
        <v>234</v>
      </c>
      <c r="E165" s="175" t="s">
        <v>2691</v>
      </c>
      <c r="F165" s="176" t="s">
        <v>2692</v>
      </c>
      <c r="G165" s="177" t="s">
        <v>394</v>
      </c>
      <c r="H165" s="178">
        <v>1</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2693</v>
      </c>
    </row>
    <row r="166" spans="1:65" s="2" customFormat="1" ht="21.75" customHeight="1">
      <c r="A166" s="31"/>
      <c r="B166" s="142"/>
      <c r="C166" s="174" t="s">
        <v>263</v>
      </c>
      <c r="D166" s="174" t="s">
        <v>234</v>
      </c>
      <c r="E166" s="175" t="s">
        <v>2694</v>
      </c>
      <c r="F166" s="176" t="s">
        <v>2695</v>
      </c>
      <c r="G166" s="177" t="s">
        <v>256</v>
      </c>
      <c r="H166" s="178">
        <v>10</v>
      </c>
      <c r="I166" s="179"/>
      <c r="J166" s="180">
        <f t="shared" si="5"/>
        <v>0</v>
      </c>
      <c r="K166" s="181"/>
      <c r="L166" s="32"/>
      <c r="M166" s="182" t="s">
        <v>1</v>
      </c>
      <c r="N166" s="183" t="s">
        <v>43</v>
      </c>
      <c r="O166" s="60"/>
      <c r="P166" s="184">
        <f t="shared" si="6"/>
        <v>0</v>
      </c>
      <c r="Q166" s="184">
        <v>8.2583171499999997E-2</v>
      </c>
      <c r="R166" s="184">
        <f t="shared" si="7"/>
        <v>0.82583171499999997</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2696</v>
      </c>
    </row>
    <row r="167" spans="1:65" s="2" customFormat="1" ht="24.2" customHeight="1">
      <c r="A167" s="31"/>
      <c r="B167" s="142"/>
      <c r="C167" s="174" t="s">
        <v>268</v>
      </c>
      <c r="D167" s="174" t="s">
        <v>234</v>
      </c>
      <c r="E167" s="175" t="s">
        <v>2697</v>
      </c>
      <c r="F167" s="176" t="s">
        <v>2698</v>
      </c>
      <c r="G167" s="177" t="s">
        <v>256</v>
      </c>
      <c r="H167" s="178">
        <v>10</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2699</v>
      </c>
    </row>
    <row r="168" spans="1:65" s="2" customFormat="1" ht="24.2" customHeight="1">
      <c r="A168" s="31"/>
      <c r="B168" s="142"/>
      <c r="C168" s="174" t="s">
        <v>272</v>
      </c>
      <c r="D168" s="174" t="s">
        <v>234</v>
      </c>
      <c r="E168" s="175" t="s">
        <v>2700</v>
      </c>
      <c r="F168" s="176" t="s">
        <v>2701</v>
      </c>
      <c r="G168" s="177" t="s">
        <v>261</v>
      </c>
      <c r="H168" s="178">
        <v>168</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2702</v>
      </c>
    </row>
    <row r="169" spans="1:65" s="2" customFormat="1" ht="24.2" customHeight="1">
      <c r="A169" s="31"/>
      <c r="B169" s="142"/>
      <c r="C169" s="174" t="s">
        <v>276</v>
      </c>
      <c r="D169" s="174" t="s">
        <v>234</v>
      </c>
      <c r="E169" s="175" t="s">
        <v>281</v>
      </c>
      <c r="F169" s="176" t="s">
        <v>282</v>
      </c>
      <c r="G169" s="177" t="s">
        <v>256</v>
      </c>
      <c r="H169" s="178">
        <v>20</v>
      </c>
      <c r="I169" s="179"/>
      <c r="J169" s="180">
        <f t="shared" si="5"/>
        <v>0</v>
      </c>
      <c r="K169" s="181"/>
      <c r="L169" s="32"/>
      <c r="M169" s="182" t="s">
        <v>1</v>
      </c>
      <c r="N169" s="183" t="s">
        <v>43</v>
      </c>
      <c r="O169" s="60"/>
      <c r="P169" s="184">
        <f t="shared" si="6"/>
        <v>0</v>
      </c>
      <c r="Q169" s="184">
        <v>3.3070000000000002E-2</v>
      </c>
      <c r="R169" s="184">
        <f t="shared" si="7"/>
        <v>0.66139999999999999</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2703</v>
      </c>
    </row>
    <row r="170" spans="1:65" s="2" customFormat="1" ht="33" customHeight="1">
      <c r="A170" s="31"/>
      <c r="B170" s="142"/>
      <c r="C170" s="174" t="s">
        <v>280</v>
      </c>
      <c r="D170" s="174" t="s">
        <v>234</v>
      </c>
      <c r="E170" s="175" t="s">
        <v>2704</v>
      </c>
      <c r="F170" s="176" t="s">
        <v>2705</v>
      </c>
      <c r="G170" s="177" t="s">
        <v>287</v>
      </c>
      <c r="H170" s="178">
        <v>28.8</v>
      </c>
      <c r="I170" s="179"/>
      <c r="J170" s="180">
        <f t="shared" si="5"/>
        <v>0</v>
      </c>
      <c r="K170" s="181"/>
      <c r="L170" s="32"/>
      <c r="M170" s="182" t="s">
        <v>1</v>
      </c>
      <c r="N170" s="183"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2706</v>
      </c>
    </row>
    <row r="171" spans="1:65" s="2" customFormat="1" ht="37.9" customHeight="1">
      <c r="A171" s="31"/>
      <c r="B171" s="142"/>
      <c r="C171" s="174" t="s">
        <v>284</v>
      </c>
      <c r="D171" s="174" t="s">
        <v>234</v>
      </c>
      <c r="E171" s="175" t="s">
        <v>290</v>
      </c>
      <c r="F171" s="176" t="s">
        <v>291</v>
      </c>
      <c r="G171" s="177" t="s">
        <v>287</v>
      </c>
      <c r="H171" s="178">
        <v>30.126000000000001</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2707</v>
      </c>
    </row>
    <row r="172" spans="1:65" s="2" customFormat="1" ht="24.2" customHeight="1">
      <c r="A172" s="31"/>
      <c r="B172" s="142"/>
      <c r="C172" s="174" t="s">
        <v>289</v>
      </c>
      <c r="D172" s="174" t="s">
        <v>234</v>
      </c>
      <c r="E172" s="175" t="s">
        <v>302</v>
      </c>
      <c r="F172" s="176" t="s">
        <v>303</v>
      </c>
      <c r="G172" s="177" t="s">
        <v>287</v>
      </c>
      <c r="H172" s="178">
        <v>19.440000000000001</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2708</v>
      </c>
    </row>
    <row r="173" spans="1:65" s="2" customFormat="1" ht="37.9" customHeight="1">
      <c r="A173" s="31"/>
      <c r="B173" s="142"/>
      <c r="C173" s="174" t="s">
        <v>293</v>
      </c>
      <c r="D173" s="174" t="s">
        <v>234</v>
      </c>
      <c r="E173" s="175" t="s">
        <v>306</v>
      </c>
      <c r="F173" s="176" t="s">
        <v>307</v>
      </c>
      <c r="G173" s="177" t="s">
        <v>287</v>
      </c>
      <c r="H173" s="178">
        <v>9.7200000000000006</v>
      </c>
      <c r="I173" s="179"/>
      <c r="J173" s="180">
        <f t="shared" si="5"/>
        <v>0</v>
      </c>
      <c r="K173" s="181"/>
      <c r="L173" s="32"/>
      <c r="M173" s="182" t="s">
        <v>1</v>
      </c>
      <c r="N173" s="183"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2709</v>
      </c>
    </row>
    <row r="174" spans="1:65" s="2" customFormat="1" ht="16.5" customHeight="1">
      <c r="A174" s="31"/>
      <c r="B174" s="142"/>
      <c r="C174" s="174" t="s">
        <v>297</v>
      </c>
      <c r="D174" s="174" t="s">
        <v>234</v>
      </c>
      <c r="E174" s="175" t="s">
        <v>910</v>
      </c>
      <c r="F174" s="176" t="s">
        <v>911</v>
      </c>
      <c r="G174" s="177" t="s">
        <v>287</v>
      </c>
      <c r="H174" s="178">
        <v>131.19200000000001</v>
      </c>
      <c r="I174" s="179"/>
      <c r="J174" s="180">
        <f t="shared" si="5"/>
        <v>0</v>
      </c>
      <c r="K174" s="181"/>
      <c r="L174" s="32"/>
      <c r="M174" s="182" t="s">
        <v>1</v>
      </c>
      <c r="N174" s="183" t="s">
        <v>43</v>
      </c>
      <c r="O174" s="60"/>
      <c r="P174" s="184">
        <f t="shared" si="6"/>
        <v>0</v>
      </c>
      <c r="Q174" s="184">
        <v>0</v>
      </c>
      <c r="R174" s="184">
        <f t="shared" si="7"/>
        <v>0</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2710</v>
      </c>
    </row>
    <row r="175" spans="1:65" s="2" customFormat="1" ht="24.2" customHeight="1">
      <c r="A175" s="31"/>
      <c r="B175" s="142"/>
      <c r="C175" s="174" t="s">
        <v>301</v>
      </c>
      <c r="D175" s="174" t="s">
        <v>234</v>
      </c>
      <c r="E175" s="175" t="s">
        <v>913</v>
      </c>
      <c r="F175" s="176" t="s">
        <v>914</v>
      </c>
      <c r="G175" s="177" t="s">
        <v>287</v>
      </c>
      <c r="H175" s="178">
        <v>65.596000000000004</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2711</v>
      </c>
    </row>
    <row r="176" spans="1:65" s="2" customFormat="1" ht="24.2" customHeight="1">
      <c r="A176" s="31"/>
      <c r="B176" s="142"/>
      <c r="C176" s="174" t="s">
        <v>305</v>
      </c>
      <c r="D176" s="174" t="s">
        <v>234</v>
      </c>
      <c r="E176" s="175" t="s">
        <v>318</v>
      </c>
      <c r="F176" s="176" t="s">
        <v>319</v>
      </c>
      <c r="G176" s="177" t="s">
        <v>237</v>
      </c>
      <c r="H176" s="178">
        <v>43.2</v>
      </c>
      <c r="I176" s="179"/>
      <c r="J176" s="180">
        <f t="shared" si="5"/>
        <v>0</v>
      </c>
      <c r="K176" s="181"/>
      <c r="L176" s="32"/>
      <c r="M176" s="182" t="s">
        <v>1</v>
      </c>
      <c r="N176" s="183" t="s">
        <v>43</v>
      </c>
      <c r="O176" s="60"/>
      <c r="P176" s="184">
        <f t="shared" si="6"/>
        <v>0</v>
      </c>
      <c r="Q176" s="184">
        <v>2.6516999999999999E-2</v>
      </c>
      <c r="R176" s="184">
        <f t="shared" si="7"/>
        <v>1.1455344000000001</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2712</v>
      </c>
    </row>
    <row r="177" spans="1:65" s="2" customFormat="1" ht="24.2" customHeight="1">
      <c r="A177" s="31"/>
      <c r="B177" s="142"/>
      <c r="C177" s="174" t="s">
        <v>309</v>
      </c>
      <c r="D177" s="174" t="s">
        <v>234</v>
      </c>
      <c r="E177" s="175" t="s">
        <v>1151</v>
      </c>
      <c r="F177" s="176" t="s">
        <v>1152</v>
      </c>
      <c r="G177" s="177" t="s">
        <v>237</v>
      </c>
      <c r="H177" s="178">
        <v>114.08</v>
      </c>
      <c r="I177" s="179"/>
      <c r="J177" s="180">
        <f t="shared" si="5"/>
        <v>0</v>
      </c>
      <c r="K177" s="181"/>
      <c r="L177" s="32"/>
      <c r="M177" s="182" t="s">
        <v>1</v>
      </c>
      <c r="N177" s="183" t="s">
        <v>43</v>
      </c>
      <c r="O177" s="60"/>
      <c r="P177" s="184">
        <f t="shared" si="6"/>
        <v>0</v>
      </c>
      <c r="Q177" s="184">
        <v>4.5171999999999997E-2</v>
      </c>
      <c r="R177" s="184">
        <f t="shared" si="7"/>
        <v>5.1532217599999992</v>
      </c>
      <c r="S177" s="184">
        <v>0</v>
      </c>
      <c r="T177" s="185">
        <f t="shared" si="8"/>
        <v>0</v>
      </c>
      <c r="U177" s="31"/>
      <c r="V177" s="31"/>
      <c r="W177" s="31"/>
      <c r="X177" s="31"/>
      <c r="Y177" s="31"/>
      <c r="Z177" s="31"/>
      <c r="AA177" s="31"/>
      <c r="AB177" s="31"/>
      <c r="AC177" s="31"/>
      <c r="AD177" s="31"/>
      <c r="AE177" s="31"/>
      <c r="AR177" s="186" t="s">
        <v>238</v>
      </c>
      <c r="AT177" s="186" t="s">
        <v>234</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2713</v>
      </c>
    </row>
    <row r="178" spans="1:65" s="2" customFormat="1" ht="24.2" customHeight="1">
      <c r="A178" s="31"/>
      <c r="B178" s="142"/>
      <c r="C178" s="174" t="s">
        <v>313</v>
      </c>
      <c r="D178" s="174" t="s">
        <v>234</v>
      </c>
      <c r="E178" s="175" t="s">
        <v>322</v>
      </c>
      <c r="F178" s="176" t="s">
        <v>323</v>
      </c>
      <c r="G178" s="177" t="s">
        <v>237</v>
      </c>
      <c r="H178" s="178">
        <v>43.2</v>
      </c>
      <c r="I178" s="179"/>
      <c r="J178" s="180">
        <f t="shared" si="5"/>
        <v>0</v>
      </c>
      <c r="K178" s="181"/>
      <c r="L178" s="32"/>
      <c r="M178" s="182" t="s">
        <v>1</v>
      </c>
      <c r="N178" s="183" t="s">
        <v>43</v>
      </c>
      <c r="O178" s="60"/>
      <c r="P178" s="184">
        <f t="shared" si="6"/>
        <v>0</v>
      </c>
      <c r="Q178" s="184">
        <v>0</v>
      </c>
      <c r="R178" s="184">
        <f t="shared" si="7"/>
        <v>0</v>
      </c>
      <c r="S178" s="184">
        <v>0</v>
      </c>
      <c r="T178" s="185">
        <f t="shared" si="8"/>
        <v>0</v>
      </c>
      <c r="U178" s="31"/>
      <c r="V178" s="31"/>
      <c r="W178" s="31"/>
      <c r="X178" s="31"/>
      <c r="Y178" s="31"/>
      <c r="Z178" s="31"/>
      <c r="AA178" s="31"/>
      <c r="AB178" s="31"/>
      <c r="AC178" s="31"/>
      <c r="AD178" s="31"/>
      <c r="AE178" s="31"/>
      <c r="AR178" s="186" t="s">
        <v>238</v>
      </c>
      <c r="AT178" s="186" t="s">
        <v>234</v>
      </c>
      <c r="AU178" s="186" t="s">
        <v>88</v>
      </c>
      <c r="AY178" s="14" t="s">
        <v>232</v>
      </c>
      <c r="BE178" s="104">
        <f t="shared" si="9"/>
        <v>0</v>
      </c>
      <c r="BF178" s="104">
        <f t="shared" si="10"/>
        <v>0</v>
      </c>
      <c r="BG178" s="104">
        <f t="shared" si="11"/>
        <v>0</v>
      </c>
      <c r="BH178" s="104">
        <f t="shared" si="12"/>
        <v>0</v>
      </c>
      <c r="BI178" s="104">
        <f t="shared" si="13"/>
        <v>0</v>
      </c>
      <c r="BJ178" s="14" t="s">
        <v>88</v>
      </c>
      <c r="BK178" s="104">
        <f t="shared" si="14"/>
        <v>0</v>
      </c>
      <c r="BL178" s="14" t="s">
        <v>238</v>
      </c>
      <c r="BM178" s="186" t="s">
        <v>2714</v>
      </c>
    </row>
    <row r="179" spans="1:65" s="2" customFormat="1" ht="24.2" customHeight="1">
      <c r="A179" s="31"/>
      <c r="B179" s="142"/>
      <c r="C179" s="174" t="s">
        <v>317</v>
      </c>
      <c r="D179" s="174" t="s">
        <v>234</v>
      </c>
      <c r="E179" s="175" t="s">
        <v>1154</v>
      </c>
      <c r="F179" s="176" t="s">
        <v>1155</v>
      </c>
      <c r="G179" s="177" t="s">
        <v>237</v>
      </c>
      <c r="H179" s="178">
        <v>114.08</v>
      </c>
      <c r="I179" s="179"/>
      <c r="J179" s="180">
        <f t="shared" si="5"/>
        <v>0</v>
      </c>
      <c r="K179" s="181"/>
      <c r="L179" s="32"/>
      <c r="M179" s="182" t="s">
        <v>1</v>
      </c>
      <c r="N179" s="183" t="s">
        <v>43</v>
      </c>
      <c r="O179" s="60"/>
      <c r="P179" s="184">
        <f t="shared" si="6"/>
        <v>0</v>
      </c>
      <c r="Q179" s="184">
        <v>0</v>
      </c>
      <c r="R179" s="184">
        <f t="shared" si="7"/>
        <v>0</v>
      </c>
      <c r="S179" s="184">
        <v>0</v>
      </c>
      <c r="T179" s="185">
        <f t="shared" si="8"/>
        <v>0</v>
      </c>
      <c r="U179" s="31"/>
      <c r="V179" s="31"/>
      <c r="W179" s="31"/>
      <c r="X179" s="31"/>
      <c r="Y179" s="31"/>
      <c r="Z179" s="31"/>
      <c r="AA179" s="31"/>
      <c r="AB179" s="31"/>
      <c r="AC179" s="31"/>
      <c r="AD179" s="31"/>
      <c r="AE179" s="31"/>
      <c r="AR179" s="186" t="s">
        <v>238</v>
      </c>
      <c r="AT179" s="186" t="s">
        <v>234</v>
      </c>
      <c r="AU179" s="186" t="s">
        <v>88</v>
      </c>
      <c r="AY179" s="14" t="s">
        <v>232</v>
      </c>
      <c r="BE179" s="104">
        <f t="shared" si="9"/>
        <v>0</v>
      </c>
      <c r="BF179" s="104">
        <f t="shared" si="10"/>
        <v>0</v>
      </c>
      <c r="BG179" s="104">
        <f t="shared" si="11"/>
        <v>0</v>
      </c>
      <c r="BH179" s="104">
        <f t="shared" si="12"/>
        <v>0</v>
      </c>
      <c r="BI179" s="104">
        <f t="shared" si="13"/>
        <v>0</v>
      </c>
      <c r="BJ179" s="14" t="s">
        <v>88</v>
      </c>
      <c r="BK179" s="104">
        <f t="shared" si="14"/>
        <v>0</v>
      </c>
      <c r="BL179" s="14" t="s">
        <v>238</v>
      </c>
      <c r="BM179" s="186" t="s">
        <v>2715</v>
      </c>
    </row>
    <row r="180" spans="1:65" s="2" customFormat="1" ht="24.2" customHeight="1">
      <c r="A180" s="31"/>
      <c r="B180" s="142"/>
      <c r="C180" s="174" t="s">
        <v>321</v>
      </c>
      <c r="D180" s="174" t="s">
        <v>234</v>
      </c>
      <c r="E180" s="175" t="s">
        <v>1157</v>
      </c>
      <c r="F180" s="176" t="s">
        <v>1158</v>
      </c>
      <c r="G180" s="177" t="s">
        <v>237</v>
      </c>
      <c r="H180" s="178">
        <v>114.08</v>
      </c>
      <c r="I180" s="179"/>
      <c r="J180" s="180">
        <f t="shared" si="5"/>
        <v>0</v>
      </c>
      <c r="K180" s="181"/>
      <c r="L180" s="32"/>
      <c r="M180" s="182" t="s">
        <v>1</v>
      </c>
      <c r="N180" s="183" t="s">
        <v>43</v>
      </c>
      <c r="O180" s="60"/>
      <c r="P180" s="184">
        <f t="shared" si="6"/>
        <v>0</v>
      </c>
      <c r="Q180" s="184">
        <v>2.2589999999999999E-2</v>
      </c>
      <c r="R180" s="184">
        <f t="shared" si="7"/>
        <v>2.5770671999999997</v>
      </c>
      <c r="S180" s="184">
        <v>0</v>
      </c>
      <c r="T180" s="185">
        <f t="shared" si="8"/>
        <v>0</v>
      </c>
      <c r="U180" s="31"/>
      <c r="V180" s="31"/>
      <c r="W180" s="31"/>
      <c r="X180" s="31"/>
      <c r="Y180" s="31"/>
      <c r="Z180" s="31"/>
      <c r="AA180" s="31"/>
      <c r="AB180" s="31"/>
      <c r="AC180" s="31"/>
      <c r="AD180" s="31"/>
      <c r="AE180" s="31"/>
      <c r="AR180" s="186" t="s">
        <v>238</v>
      </c>
      <c r="AT180" s="186" t="s">
        <v>234</v>
      </c>
      <c r="AU180" s="186" t="s">
        <v>88</v>
      </c>
      <c r="AY180" s="14" t="s">
        <v>232</v>
      </c>
      <c r="BE180" s="104">
        <f t="shared" si="9"/>
        <v>0</v>
      </c>
      <c r="BF180" s="104">
        <f t="shared" si="10"/>
        <v>0</v>
      </c>
      <c r="BG180" s="104">
        <f t="shared" si="11"/>
        <v>0</v>
      </c>
      <c r="BH180" s="104">
        <f t="shared" si="12"/>
        <v>0</v>
      </c>
      <c r="BI180" s="104">
        <f t="shared" si="13"/>
        <v>0</v>
      </c>
      <c r="BJ180" s="14" t="s">
        <v>88</v>
      </c>
      <c r="BK180" s="104">
        <f t="shared" si="14"/>
        <v>0</v>
      </c>
      <c r="BL180" s="14" t="s">
        <v>238</v>
      </c>
      <c r="BM180" s="186" t="s">
        <v>2716</v>
      </c>
    </row>
    <row r="181" spans="1:65" s="2" customFormat="1" ht="24.2" customHeight="1">
      <c r="A181" s="31"/>
      <c r="B181" s="142"/>
      <c r="C181" s="174" t="s">
        <v>7</v>
      </c>
      <c r="D181" s="174" t="s">
        <v>234</v>
      </c>
      <c r="E181" s="175" t="s">
        <v>1160</v>
      </c>
      <c r="F181" s="176" t="s">
        <v>1161</v>
      </c>
      <c r="G181" s="177" t="s">
        <v>237</v>
      </c>
      <c r="H181" s="178">
        <v>114.08</v>
      </c>
      <c r="I181" s="179"/>
      <c r="J181" s="180">
        <f t="shared" si="5"/>
        <v>0</v>
      </c>
      <c r="K181" s="181"/>
      <c r="L181" s="32"/>
      <c r="M181" s="182" t="s">
        <v>1</v>
      </c>
      <c r="N181" s="183" t="s">
        <v>43</v>
      </c>
      <c r="O181" s="60"/>
      <c r="P181" s="184">
        <f t="shared" si="6"/>
        <v>0</v>
      </c>
      <c r="Q181" s="184">
        <v>0</v>
      </c>
      <c r="R181" s="184">
        <f t="shared" si="7"/>
        <v>0</v>
      </c>
      <c r="S181" s="184">
        <v>0</v>
      </c>
      <c r="T181" s="185">
        <f t="shared" si="8"/>
        <v>0</v>
      </c>
      <c r="U181" s="31"/>
      <c r="V181" s="31"/>
      <c r="W181" s="31"/>
      <c r="X181" s="31"/>
      <c r="Y181" s="31"/>
      <c r="Z181" s="31"/>
      <c r="AA181" s="31"/>
      <c r="AB181" s="31"/>
      <c r="AC181" s="31"/>
      <c r="AD181" s="31"/>
      <c r="AE181" s="31"/>
      <c r="AR181" s="186" t="s">
        <v>238</v>
      </c>
      <c r="AT181" s="186" t="s">
        <v>234</v>
      </c>
      <c r="AU181" s="186" t="s">
        <v>88</v>
      </c>
      <c r="AY181" s="14" t="s">
        <v>232</v>
      </c>
      <c r="BE181" s="104">
        <f t="shared" si="9"/>
        <v>0</v>
      </c>
      <c r="BF181" s="104">
        <f t="shared" si="10"/>
        <v>0</v>
      </c>
      <c r="BG181" s="104">
        <f t="shared" si="11"/>
        <v>0</v>
      </c>
      <c r="BH181" s="104">
        <f t="shared" si="12"/>
        <v>0</v>
      </c>
      <c r="BI181" s="104">
        <f t="shared" si="13"/>
        <v>0</v>
      </c>
      <c r="BJ181" s="14" t="s">
        <v>88</v>
      </c>
      <c r="BK181" s="104">
        <f t="shared" si="14"/>
        <v>0</v>
      </c>
      <c r="BL181" s="14" t="s">
        <v>238</v>
      </c>
      <c r="BM181" s="186" t="s">
        <v>2717</v>
      </c>
    </row>
    <row r="182" spans="1:65" s="2" customFormat="1" ht="16.5" customHeight="1">
      <c r="A182" s="31"/>
      <c r="B182" s="142"/>
      <c r="C182" s="174" t="s">
        <v>328</v>
      </c>
      <c r="D182" s="174" t="s">
        <v>234</v>
      </c>
      <c r="E182" s="175" t="s">
        <v>916</v>
      </c>
      <c r="F182" s="176" t="s">
        <v>917</v>
      </c>
      <c r="G182" s="177" t="s">
        <v>287</v>
      </c>
      <c r="H182" s="178">
        <v>65.596000000000004</v>
      </c>
      <c r="I182" s="179"/>
      <c r="J182" s="180">
        <f t="shared" si="5"/>
        <v>0</v>
      </c>
      <c r="K182" s="181"/>
      <c r="L182" s="32"/>
      <c r="M182" s="182" t="s">
        <v>1</v>
      </c>
      <c r="N182" s="183" t="s">
        <v>43</v>
      </c>
      <c r="O182" s="60"/>
      <c r="P182" s="184">
        <f t="shared" si="6"/>
        <v>0</v>
      </c>
      <c r="Q182" s="184">
        <v>0</v>
      </c>
      <c r="R182" s="184">
        <f t="shared" si="7"/>
        <v>0</v>
      </c>
      <c r="S182" s="184">
        <v>0</v>
      </c>
      <c r="T182" s="185">
        <f t="shared" si="8"/>
        <v>0</v>
      </c>
      <c r="U182" s="31"/>
      <c r="V182" s="31"/>
      <c r="W182" s="31"/>
      <c r="X182" s="31"/>
      <c r="Y182" s="31"/>
      <c r="Z182" s="31"/>
      <c r="AA182" s="31"/>
      <c r="AB182" s="31"/>
      <c r="AC182" s="31"/>
      <c r="AD182" s="31"/>
      <c r="AE182" s="31"/>
      <c r="AR182" s="186" t="s">
        <v>238</v>
      </c>
      <c r="AT182" s="186" t="s">
        <v>234</v>
      </c>
      <c r="AU182" s="186" t="s">
        <v>88</v>
      </c>
      <c r="AY182" s="14" t="s">
        <v>232</v>
      </c>
      <c r="BE182" s="104">
        <f t="shared" si="9"/>
        <v>0</v>
      </c>
      <c r="BF182" s="104">
        <f t="shared" si="10"/>
        <v>0</v>
      </c>
      <c r="BG182" s="104">
        <f t="shared" si="11"/>
        <v>0</v>
      </c>
      <c r="BH182" s="104">
        <f t="shared" si="12"/>
        <v>0</v>
      </c>
      <c r="BI182" s="104">
        <f t="shared" si="13"/>
        <v>0</v>
      </c>
      <c r="BJ182" s="14" t="s">
        <v>88</v>
      </c>
      <c r="BK182" s="104">
        <f t="shared" si="14"/>
        <v>0</v>
      </c>
      <c r="BL182" s="14" t="s">
        <v>238</v>
      </c>
      <c r="BM182" s="186" t="s">
        <v>2718</v>
      </c>
    </row>
    <row r="183" spans="1:65" s="2" customFormat="1" ht="33" customHeight="1">
      <c r="A183" s="31"/>
      <c r="B183" s="142"/>
      <c r="C183" s="174" t="s">
        <v>332</v>
      </c>
      <c r="D183" s="174" t="s">
        <v>234</v>
      </c>
      <c r="E183" s="175" t="s">
        <v>333</v>
      </c>
      <c r="F183" s="176" t="s">
        <v>922</v>
      </c>
      <c r="G183" s="177" t="s">
        <v>287</v>
      </c>
      <c r="H183" s="178">
        <v>48.613999999999997</v>
      </c>
      <c r="I183" s="179"/>
      <c r="J183" s="180">
        <f t="shared" si="5"/>
        <v>0</v>
      </c>
      <c r="K183" s="181"/>
      <c r="L183" s="32"/>
      <c r="M183" s="182" t="s">
        <v>1</v>
      </c>
      <c r="N183" s="183" t="s">
        <v>43</v>
      </c>
      <c r="O183" s="60"/>
      <c r="P183" s="184">
        <f t="shared" si="6"/>
        <v>0</v>
      </c>
      <c r="Q183" s="184">
        <v>0</v>
      </c>
      <c r="R183" s="184">
        <f t="shared" si="7"/>
        <v>0</v>
      </c>
      <c r="S183" s="184">
        <v>0</v>
      </c>
      <c r="T183" s="185">
        <f t="shared" si="8"/>
        <v>0</v>
      </c>
      <c r="U183" s="31"/>
      <c r="V183" s="31"/>
      <c r="W183" s="31"/>
      <c r="X183" s="31"/>
      <c r="Y183" s="31"/>
      <c r="Z183" s="31"/>
      <c r="AA183" s="31"/>
      <c r="AB183" s="31"/>
      <c r="AC183" s="31"/>
      <c r="AD183" s="31"/>
      <c r="AE183" s="31"/>
      <c r="AR183" s="186" t="s">
        <v>238</v>
      </c>
      <c r="AT183" s="186" t="s">
        <v>234</v>
      </c>
      <c r="AU183" s="186" t="s">
        <v>88</v>
      </c>
      <c r="AY183" s="14" t="s">
        <v>232</v>
      </c>
      <c r="BE183" s="104">
        <f t="shared" si="9"/>
        <v>0</v>
      </c>
      <c r="BF183" s="104">
        <f t="shared" si="10"/>
        <v>0</v>
      </c>
      <c r="BG183" s="104">
        <f t="shared" si="11"/>
        <v>0</v>
      </c>
      <c r="BH183" s="104">
        <f t="shared" si="12"/>
        <v>0</v>
      </c>
      <c r="BI183" s="104">
        <f t="shared" si="13"/>
        <v>0</v>
      </c>
      <c r="BJ183" s="14" t="s">
        <v>88</v>
      </c>
      <c r="BK183" s="104">
        <f t="shared" si="14"/>
        <v>0</v>
      </c>
      <c r="BL183" s="14" t="s">
        <v>238</v>
      </c>
      <c r="BM183" s="186" t="s">
        <v>2719</v>
      </c>
    </row>
    <row r="184" spans="1:65" s="2" customFormat="1" ht="21.75" customHeight="1">
      <c r="A184" s="31"/>
      <c r="B184" s="142"/>
      <c r="C184" s="174" t="s">
        <v>336</v>
      </c>
      <c r="D184" s="174" t="s">
        <v>234</v>
      </c>
      <c r="E184" s="175" t="s">
        <v>337</v>
      </c>
      <c r="F184" s="176" t="s">
        <v>338</v>
      </c>
      <c r="G184" s="177" t="s">
        <v>287</v>
      </c>
      <c r="H184" s="178">
        <v>75.316000000000003</v>
      </c>
      <c r="I184" s="179"/>
      <c r="J184" s="180">
        <f t="shared" si="5"/>
        <v>0</v>
      </c>
      <c r="K184" s="181"/>
      <c r="L184" s="32"/>
      <c r="M184" s="182" t="s">
        <v>1</v>
      </c>
      <c r="N184" s="183" t="s">
        <v>43</v>
      </c>
      <c r="O184" s="60"/>
      <c r="P184" s="184">
        <f t="shared" si="6"/>
        <v>0</v>
      </c>
      <c r="Q184" s="184">
        <v>0</v>
      </c>
      <c r="R184" s="184">
        <f t="shared" si="7"/>
        <v>0</v>
      </c>
      <c r="S184" s="184">
        <v>0</v>
      </c>
      <c r="T184" s="185">
        <f t="shared" si="8"/>
        <v>0</v>
      </c>
      <c r="U184" s="31"/>
      <c r="V184" s="31"/>
      <c r="W184" s="31"/>
      <c r="X184" s="31"/>
      <c r="Y184" s="31"/>
      <c r="Z184" s="31"/>
      <c r="AA184" s="31"/>
      <c r="AB184" s="31"/>
      <c r="AC184" s="31"/>
      <c r="AD184" s="31"/>
      <c r="AE184" s="31"/>
      <c r="AR184" s="186" t="s">
        <v>238</v>
      </c>
      <c r="AT184" s="186" t="s">
        <v>234</v>
      </c>
      <c r="AU184" s="186" t="s">
        <v>88</v>
      </c>
      <c r="AY184" s="14" t="s">
        <v>232</v>
      </c>
      <c r="BE184" s="104">
        <f t="shared" si="9"/>
        <v>0</v>
      </c>
      <c r="BF184" s="104">
        <f t="shared" si="10"/>
        <v>0</v>
      </c>
      <c r="BG184" s="104">
        <f t="shared" si="11"/>
        <v>0</v>
      </c>
      <c r="BH184" s="104">
        <f t="shared" si="12"/>
        <v>0</v>
      </c>
      <c r="BI184" s="104">
        <f t="shared" si="13"/>
        <v>0</v>
      </c>
      <c r="BJ184" s="14" t="s">
        <v>88</v>
      </c>
      <c r="BK184" s="104">
        <f t="shared" si="14"/>
        <v>0</v>
      </c>
      <c r="BL184" s="14" t="s">
        <v>238</v>
      </c>
      <c r="BM184" s="186" t="s">
        <v>2720</v>
      </c>
    </row>
    <row r="185" spans="1:65" s="2" customFormat="1" ht="24.2" customHeight="1">
      <c r="A185" s="31"/>
      <c r="B185" s="142"/>
      <c r="C185" s="174" t="s">
        <v>340</v>
      </c>
      <c r="D185" s="174" t="s">
        <v>234</v>
      </c>
      <c r="E185" s="175" t="s">
        <v>341</v>
      </c>
      <c r="F185" s="176" t="s">
        <v>925</v>
      </c>
      <c r="G185" s="177" t="s">
        <v>287</v>
      </c>
      <c r="H185" s="178">
        <v>48.613999999999997</v>
      </c>
      <c r="I185" s="179"/>
      <c r="J185" s="180">
        <f t="shared" si="5"/>
        <v>0</v>
      </c>
      <c r="K185" s="181"/>
      <c r="L185" s="32"/>
      <c r="M185" s="182" t="s">
        <v>1</v>
      </c>
      <c r="N185" s="183" t="s">
        <v>43</v>
      </c>
      <c r="O185" s="60"/>
      <c r="P185" s="184">
        <f t="shared" si="6"/>
        <v>0</v>
      </c>
      <c r="Q185" s="184">
        <v>0</v>
      </c>
      <c r="R185" s="184">
        <f t="shared" si="7"/>
        <v>0</v>
      </c>
      <c r="S185" s="184">
        <v>0</v>
      </c>
      <c r="T185" s="185">
        <f t="shared" si="8"/>
        <v>0</v>
      </c>
      <c r="U185" s="31"/>
      <c r="V185" s="31"/>
      <c r="W185" s="31"/>
      <c r="X185" s="31"/>
      <c r="Y185" s="31"/>
      <c r="Z185" s="31"/>
      <c r="AA185" s="31"/>
      <c r="AB185" s="31"/>
      <c r="AC185" s="31"/>
      <c r="AD185" s="31"/>
      <c r="AE185" s="31"/>
      <c r="AR185" s="186" t="s">
        <v>238</v>
      </c>
      <c r="AT185" s="186" t="s">
        <v>234</v>
      </c>
      <c r="AU185" s="186" t="s">
        <v>88</v>
      </c>
      <c r="AY185" s="14" t="s">
        <v>232</v>
      </c>
      <c r="BE185" s="104">
        <f t="shared" si="9"/>
        <v>0</v>
      </c>
      <c r="BF185" s="104">
        <f t="shared" si="10"/>
        <v>0</v>
      </c>
      <c r="BG185" s="104">
        <f t="shared" si="11"/>
        <v>0</v>
      </c>
      <c r="BH185" s="104">
        <f t="shared" si="12"/>
        <v>0</v>
      </c>
      <c r="BI185" s="104">
        <f t="shared" si="13"/>
        <v>0</v>
      </c>
      <c r="BJ185" s="14" t="s">
        <v>88</v>
      </c>
      <c r="BK185" s="104">
        <f t="shared" si="14"/>
        <v>0</v>
      </c>
      <c r="BL185" s="14" t="s">
        <v>238</v>
      </c>
      <c r="BM185" s="186" t="s">
        <v>2721</v>
      </c>
    </row>
    <row r="186" spans="1:65" s="2" customFormat="1" ht="33" customHeight="1">
      <c r="A186" s="31"/>
      <c r="B186" s="142"/>
      <c r="C186" s="174" t="s">
        <v>344</v>
      </c>
      <c r="D186" s="174" t="s">
        <v>234</v>
      </c>
      <c r="E186" s="175" t="s">
        <v>345</v>
      </c>
      <c r="F186" s="176" t="s">
        <v>346</v>
      </c>
      <c r="G186" s="177" t="s">
        <v>287</v>
      </c>
      <c r="H186" s="178">
        <v>48.613999999999997</v>
      </c>
      <c r="I186" s="179"/>
      <c r="J186" s="180">
        <f t="shared" si="5"/>
        <v>0</v>
      </c>
      <c r="K186" s="181"/>
      <c r="L186" s="32"/>
      <c r="M186" s="182" t="s">
        <v>1</v>
      </c>
      <c r="N186" s="183" t="s">
        <v>43</v>
      </c>
      <c r="O186" s="60"/>
      <c r="P186" s="184">
        <f t="shared" si="6"/>
        <v>0</v>
      </c>
      <c r="Q186" s="184">
        <v>0</v>
      </c>
      <c r="R186" s="184">
        <f t="shared" si="7"/>
        <v>0</v>
      </c>
      <c r="S186" s="184">
        <v>0</v>
      </c>
      <c r="T186" s="185">
        <f t="shared" si="8"/>
        <v>0</v>
      </c>
      <c r="U186" s="31"/>
      <c r="V186" s="31"/>
      <c r="W186" s="31"/>
      <c r="X186" s="31"/>
      <c r="Y186" s="31"/>
      <c r="Z186" s="31"/>
      <c r="AA186" s="31"/>
      <c r="AB186" s="31"/>
      <c r="AC186" s="31"/>
      <c r="AD186" s="31"/>
      <c r="AE186" s="31"/>
      <c r="AR186" s="186" t="s">
        <v>238</v>
      </c>
      <c r="AT186" s="186" t="s">
        <v>234</v>
      </c>
      <c r="AU186" s="186" t="s">
        <v>88</v>
      </c>
      <c r="AY186" s="14" t="s">
        <v>232</v>
      </c>
      <c r="BE186" s="104">
        <f t="shared" si="9"/>
        <v>0</v>
      </c>
      <c r="BF186" s="104">
        <f t="shared" si="10"/>
        <v>0</v>
      </c>
      <c r="BG186" s="104">
        <f t="shared" si="11"/>
        <v>0</v>
      </c>
      <c r="BH186" s="104">
        <f t="shared" si="12"/>
        <v>0</v>
      </c>
      <c r="BI186" s="104">
        <f t="shared" si="13"/>
        <v>0</v>
      </c>
      <c r="BJ186" s="14" t="s">
        <v>88</v>
      </c>
      <c r="BK186" s="104">
        <f t="shared" si="14"/>
        <v>0</v>
      </c>
      <c r="BL186" s="14" t="s">
        <v>238</v>
      </c>
      <c r="BM186" s="186" t="s">
        <v>2722</v>
      </c>
    </row>
    <row r="187" spans="1:65" s="2" customFormat="1" ht="33" customHeight="1">
      <c r="A187" s="31"/>
      <c r="B187" s="142"/>
      <c r="C187" s="174" t="s">
        <v>348</v>
      </c>
      <c r="D187" s="174" t="s">
        <v>234</v>
      </c>
      <c r="E187" s="175" t="s">
        <v>928</v>
      </c>
      <c r="F187" s="176" t="s">
        <v>929</v>
      </c>
      <c r="G187" s="177" t="s">
        <v>287</v>
      </c>
      <c r="H187" s="178">
        <v>102.018</v>
      </c>
      <c r="I187" s="179"/>
      <c r="J187" s="180">
        <f t="shared" si="5"/>
        <v>0</v>
      </c>
      <c r="K187" s="181"/>
      <c r="L187" s="32"/>
      <c r="M187" s="182" t="s">
        <v>1</v>
      </c>
      <c r="N187" s="183" t="s">
        <v>43</v>
      </c>
      <c r="O187" s="60"/>
      <c r="P187" s="184">
        <f t="shared" si="6"/>
        <v>0</v>
      </c>
      <c r="Q187" s="184">
        <v>0</v>
      </c>
      <c r="R187" s="184">
        <f t="shared" si="7"/>
        <v>0</v>
      </c>
      <c r="S187" s="184">
        <v>0</v>
      </c>
      <c r="T187" s="185">
        <f t="shared" si="8"/>
        <v>0</v>
      </c>
      <c r="U187" s="31"/>
      <c r="V187" s="31"/>
      <c r="W187" s="31"/>
      <c r="X187" s="31"/>
      <c r="Y187" s="31"/>
      <c r="Z187" s="31"/>
      <c r="AA187" s="31"/>
      <c r="AB187" s="31"/>
      <c r="AC187" s="31"/>
      <c r="AD187" s="31"/>
      <c r="AE187" s="31"/>
      <c r="AR187" s="186" t="s">
        <v>238</v>
      </c>
      <c r="AT187" s="186" t="s">
        <v>234</v>
      </c>
      <c r="AU187" s="186" t="s">
        <v>88</v>
      </c>
      <c r="AY187" s="14" t="s">
        <v>232</v>
      </c>
      <c r="BE187" s="104">
        <f t="shared" si="9"/>
        <v>0</v>
      </c>
      <c r="BF187" s="104">
        <f t="shared" si="10"/>
        <v>0</v>
      </c>
      <c r="BG187" s="104">
        <f t="shared" si="11"/>
        <v>0</v>
      </c>
      <c r="BH187" s="104">
        <f t="shared" si="12"/>
        <v>0</v>
      </c>
      <c r="BI187" s="104">
        <f t="shared" si="13"/>
        <v>0</v>
      </c>
      <c r="BJ187" s="14" t="s">
        <v>88</v>
      </c>
      <c r="BK187" s="104">
        <f t="shared" si="14"/>
        <v>0</v>
      </c>
      <c r="BL187" s="14" t="s">
        <v>238</v>
      </c>
      <c r="BM187" s="186" t="s">
        <v>2723</v>
      </c>
    </row>
    <row r="188" spans="1:65" s="2" customFormat="1" ht="24.2" customHeight="1">
      <c r="A188" s="31"/>
      <c r="B188" s="142"/>
      <c r="C188" s="174" t="s">
        <v>352</v>
      </c>
      <c r="D188" s="174" t="s">
        <v>234</v>
      </c>
      <c r="E188" s="175" t="s">
        <v>353</v>
      </c>
      <c r="F188" s="176" t="s">
        <v>354</v>
      </c>
      <c r="G188" s="177" t="s">
        <v>287</v>
      </c>
      <c r="H188" s="178">
        <v>5.4</v>
      </c>
      <c r="I188" s="179"/>
      <c r="J188" s="180">
        <f t="shared" si="5"/>
        <v>0</v>
      </c>
      <c r="K188" s="181"/>
      <c r="L188" s="32"/>
      <c r="M188" s="182" t="s">
        <v>1</v>
      </c>
      <c r="N188" s="183" t="s">
        <v>43</v>
      </c>
      <c r="O188" s="60"/>
      <c r="P188" s="184">
        <f t="shared" si="6"/>
        <v>0</v>
      </c>
      <c r="Q188" s="184">
        <v>0</v>
      </c>
      <c r="R188" s="184">
        <f t="shared" si="7"/>
        <v>0</v>
      </c>
      <c r="S188" s="184">
        <v>0</v>
      </c>
      <c r="T188" s="185">
        <f t="shared" si="8"/>
        <v>0</v>
      </c>
      <c r="U188" s="31"/>
      <c r="V188" s="31"/>
      <c r="W188" s="31"/>
      <c r="X188" s="31"/>
      <c r="Y188" s="31"/>
      <c r="Z188" s="31"/>
      <c r="AA188" s="31"/>
      <c r="AB188" s="31"/>
      <c r="AC188" s="31"/>
      <c r="AD188" s="31"/>
      <c r="AE188" s="31"/>
      <c r="AR188" s="186" t="s">
        <v>238</v>
      </c>
      <c r="AT188" s="186" t="s">
        <v>234</v>
      </c>
      <c r="AU188" s="186" t="s">
        <v>88</v>
      </c>
      <c r="AY188" s="14" t="s">
        <v>232</v>
      </c>
      <c r="BE188" s="104">
        <f t="shared" si="9"/>
        <v>0</v>
      </c>
      <c r="BF188" s="104">
        <f t="shared" si="10"/>
        <v>0</v>
      </c>
      <c r="BG188" s="104">
        <f t="shared" si="11"/>
        <v>0</v>
      </c>
      <c r="BH188" s="104">
        <f t="shared" si="12"/>
        <v>0</v>
      </c>
      <c r="BI188" s="104">
        <f t="shared" si="13"/>
        <v>0</v>
      </c>
      <c r="BJ188" s="14" t="s">
        <v>88</v>
      </c>
      <c r="BK188" s="104">
        <f t="shared" si="14"/>
        <v>0</v>
      </c>
      <c r="BL188" s="14" t="s">
        <v>238</v>
      </c>
      <c r="BM188" s="186" t="s">
        <v>2724</v>
      </c>
    </row>
    <row r="189" spans="1:65" s="2" customFormat="1" ht="16.5" customHeight="1">
      <c r="A189" s="31"/>
      <c r="B189" s="142"/>
      <c r="C189" s="187" t="s">
        <v>356</v>
      </c>
      <c r="D189" s="187" t="s">
        <v>357</v>
      </c>
      <c r="E189" s="188" t="s">
        <v>358</v>
      </c>
      <c r="F189" s="189" t="s">
        <v>359</v>
      </c>
      <c r="G189" s="190" t="s">
        <v>360</v>
      </c>
      <c r="H189" s="191">
        <v>10.206</v>
      </c>
      <c r="I189" s="192"/>
      <c r="J189" s="193">
        <f t="shared" si="5"/>
        <v>0</v>
      </c>
      <c r="K189" s="194"/>
      <c r="L189" s="195"/>
      <c r="M189" s="196" t="s">
        <v>1</v>
      </c>
      <c r="N189" s="197" t="s">
        <v>43</v>
      </c>
      <c r="O189" s="60"/>
      <c r="P189" s="184">
        <f t="shared" si="6"/>
        <v>0</v>
      </c>
      <c r="Q189" s="184">
        <v>1</v>
      </c>
      <c r="R189" s="184">
        <f t="shared" si="7"/>
        <v>10.206</v>
      </c>
      <c r="S189" s="184">
        <v>0</v>
      </c>
      <c r="T189" s="185">
        <f t="shared" si="8"/>
        <v>0</v>
      </c>
      <c r="U189" s="31"/>
      <c r="V189" s="31"/>
      <c r="W189" s="31"/>
      <c r="X189" s="31"/>
      <c r="Y189" s="31"/>
      <c r="Z189" s="31"/>
      <c r="AA189" s="31"/>
      <c r="AB189" s="31"/>
      <c r="AC189" s="31"/>
      <c r="AD189" s="31"/>
      <c r="AE189" s="31"/>
      <c r="AR189" s="186" t="s">
        <v>263</v>
      </c>
      <c r="AT189" s="186" t="s">
        <v>357</v>
      </c>
      <c r="AU189" s="186" t="s">
        <v>88</v>
      </c>
      <c r="AY189" s="14" t="s">
        <v>232</v>
      </c>
      <c r="BE189" s="104">
        <f t="shared" si="9"/>
        <v>0</v>
      </c>
      <c r="BF189" s="104">
        <f t="shared" si="10"/>
        <v>0</v>
      </c>
      <c r="BG189" s="104">
        <f t="shared" si="11"/>
        <v>0</v>
      </c>
      <c r="BH189" s="104">
        <f t="shared" si="12"/>
        <v>0</v>
      </c>
      <c r="BI189" s="104">
        <f t="shared" si="13"/>
        <v>0</v>
      </c>
      <c r="BJ189" s="14" t="s">
        <v>88</v>
      </c>
      <c r="BK189" s="104">
        <f t="shared" si="14"/>
        <v>0</v>
      </c>
      <c r="BL189" s="14" t="s">
        <v>238</v>
      </c>
      <c r="BM189" s="186" t="s">
        <v>2725</v>
      </c>
    </row>
    <row r="190" spans="1:65" s="2" customFormat="1" ht="21.75" customHeight="1">
      <c r="A190" s="31"/>
      <c r="B190" s="142"/>
      <c r="C190" s="174" t="s">
        <v>362</v>
      </c>
      <c r="D190" s="174" t="s">
        <v>234</v>
      </c>
      <c r="E190" s="175" t="s">
        <v>1169</v>
      </c>
      <c r="F190" s="176" t="s">
        <v>1170</v>
      </c>
      <c r="G190" s="177" t="s">
        <v>237</v>
      </c>
      <c r="H190" s="178">
        <v>138.107</v>
      </c>
      <c r="I190" s="179"/>
      <c r="J190" s="180">
        <f t="shared" si="5"/>
        <v>0</v>
      </c>
      <c r="K190" s="181"/>
      <c r="L190" s="32"/>
      <c r="M190" s="182" t="s">
        <v>1</v>
      </c>
      <c r="N190" s="183" t="s">
        <v>43</v>
      </c>
      <c r="O190" s="60"/>
      <c r="P190" s="184">
        <f t="shared" si="6"/>
        <v>0</v>
      </c>
      <c r="Q190" s="184">
        <v>0</v>
      </c>
      <c r="R190" s="184">
        <f t="shared" si="7"/>
        <v>0</v>
      </c>
      <c r="S190" s="184">
        <v>0</v>
      </c>
      <c r="T190" s="185">
        <f t="shared" si="8"/>
        <v>0</v>
      </c>
      <c r="U190" s="31"/>
      <c r="V190" s="31"/>
      <c r="W190" s="31"/>
      <c r="X190" s="31"/>
      <c r="Y190" s="31"/>
      <c r="Z190" s="31"/>
      <c r="AA190" s="31"/>
      <c r="AB190" s="31"/>
      <c r="AC190" s="31"/>
      <c r="AD190" s="31"/>
      <c r="AE190" s="31"/>
      <c r="AR190" s="186" t="s">
        <v>238</v>
      </c>
      <c r="AT190" s="186" t="s">
        <v>234</v>
      </c>
      <c r="AU190" s="186" t="s">
        <v>88</v>
      </c>
      <c r="AY190" s="14" t="s">
        <v>232</v>
      </c>
      <c r="BE190" s="104">
        <f t="shared" si="9"/>
        <v>0</v>
      </c>
      <c r="BF190" s="104">
        <f t="shared" si="10"/>
        <v>0</v>
      </c>
      <c r="BG190" s="104">
        <f t="shared" si="11"/>
        <v>0</v>
      </c>
      <c r="BH190" s="104">
        <f t="shared" si="12"/>
        <v>0</v>
      </c>
      <c r="BI190" s="104">
        <f t="shared" si="13"/>
        <v>0</v>
      </c>
      <c r="BJ190" s="14" t="s">
        <v>88</v>
      </c>
      <c r="BK190" s="104">
        <f t="shared" si="14"/>
        <v>0</v>
      </c>
      <c r="BL190" s="14" t="s">
        <v>238</v>
      </c>
      <c r="BM190" s="186" t="s">
        <v>2726</v>
      </c>
    </row>
    <row r="191" spans="1:65" s="2" customFormat="1" ht="16.5" customHeight="1">
      <c r="A191" s="31"/>
      <c r="B191" s="142"/>
      <c r="C191" s="187" t="s">
        <v>366</v>
      </c>
      <c r="D191" s="187" t="s">
        <v>357</v>
      </c>
      <c r="E191" s="188" t="s">
        <v>1172</v>
      </c>
      <c r="F191" s="189" t="s">
        <v>1173</v>
      </c>
      <c r="G191" s="190" t="s">
        <v>1139</v>
      </c>
      <c r="H191" s="191">
        <v>4.2679999999999998</v>
      </c>
      <c r="I191" s="192"/>
      <c r="J191" s="193">
        <f t="shared" si="5"/>
        <v>0</v>
      </c>
      <c r="K191" s="194"/>
      <c r="L191" s="195"/>
      <c r="M191" s="196" t="s">
        <v>1</v>
      </c>
      <c r="N191" s="197" t="s">
        <v>43</v>
      </c>
      <c r="O191" s="60"/>
      <c r="P191" s="184">
        <f t="shared" si="6"/>
        <v>0</v>
      </c>
      <c r="Q191" s="184">
        <v>1E-3</v>
      </c>
      <c r="R191" s="184">
        <f t="shared" si="7"/>
        <v>4.2680000000000001E-3</v>
      </c>
      <c r="S191" s="184">
        <v>0</v>
      </c>
      <c r="T191" s="185">
        <f t="shared" si="8"/>
        <v>0</v>
      </c>
      <c r="U191" s="31"/>
      <c r="V191" s="31"/>
      <c r="W191" s="31"/>
      <c r="X191" s="31"/>
      <c r="Y191" s="31"/>
      <c r="Z191" s="31"/>
      <c r="AA191" s="31"/>
      <c r="AB191" s="31"/>
      <c r="AC191" s="31"/>
      <c r="AD191" s="31"/>
      <c r="AE191" s="31"/>
      <c r="AR191" s="186" t="s">
        <v>263</v>
      </c>
      <c r="AT191" s="186" t="s">
        <v>357</v>
      </c>
      <c r="AU191" s="186" t="s">
        <v>88</v>
      </c>
      <c r="AY191" s="14" t="s">
        <v>232</v>
      </c>
      <c r="BE191" s="104">
        <f t="shared" si="9"/>
        <v>0</v>
      </c>
      <c r="BF191" s="104">
        <f t="shared" si="10"/>
        <v>0</v>
      </c>
      <c r="BG191" s="104">
        <f t="shared" si="11"/>
        <v>0</v>
      </c>
      <c r="BH191" s="104">
        <f t="shared" si="12"/>
        <v>0</v>
      </c>
      <c r="BI191" s="104">
        <f t="shared" si="13"/>
        <v>0</v>
      </c>
      <c r="BJ191" s="14" t="s">
        <v>88</v>
      </c>
      <c r="BK191" s="104">
        <f t="shared" si="14"/>
        <v>0</v>
      </c>
      <c r="BL191" s="14" t="s">
        <v>238</v>
      </c>
      <c r="BM191" s="186" t="s">
        <v>2727</v>
      </c>
    </row>
    <row r="192" spans="1:65" s="2" customFormat="1" ht="21.75" customHeight="1">
      <c r="A192" s="31"/>
      <c r="B192" s="142"/>
      <c r="C192" s="174" t="s">
        <v>370</v>
      </c>
      <c r="D192" s="174" t="s">
        <v>234</v>
      </c>
      <c r="E192" s="175" t="s">
        <v>931</v>
      </c>
      <c r="F192" s="176" t="s">
        <v>932</v>
      </c>
      <c r="G192" s="177" t="s">
        <v>237</v>
      </c>
      <c r="H192" s="178">
        <v>31.96</v>
      </c>
      <c r="I192" s="179"/>
      <c r="J192" s="180">
        <f t="shared" si="5"/>
        <v>0</v>
      </c>
      <c r="K192" s="181"/>
      <c r="L192" s="32"/>
      <c r="M192" s="182" t="s">
        <v>1</v>
      </c>
      <c r="N192" s="183" t="s">
        <v>43</v>
      </c>
      <c r="O192" s="60"/>
      <c r="P192" s="184">
        <f t="shared" si="6"/>
        <v>0</v>
      </c>
      <c r="Q192" s="184">
        <v>0</v>
      </c>
      <c r="R192" s="184">
        <f t="shared" si="7"/>
        <v>0</v>
      </c>
      <c r="S192" s="184">
        <v>0</v>
      </c>
      <c r="T192" s="185">
        <f t="shared" si="8"/>
        <v>0</v>
      </c>
      <c r="U192" s="31"/>
      <c r="V192" s="31"/>
      <c r="W192" s="31"/>
      <c r="X192" s="31"/>
      <c r="Y192" s="31"/>
      <c r="Z192" s="31"/>
      <c r="AA192" s="31"/>
      <c r="AB192" s="31"/>
      <c r="AC192" s="31"/>
      <c r="AD192" s="31"/>
      <c r="AE192" s="31"/>
      <c r="AR192" s="186" t="s">
        <v>238</v>
      </c>
      <c r="AT192" s="186" t="s">
        <v>234</v>
      </c>
      <c r="AU192" s="186" t="s">
        <v>88</v>
      </c>
      <c r="AY192" s="14" t="s">
        <v>232</v>
      </c>
      <c r="BE192" s="104">
        <f t="shared" si="9"/>
        <v>0</v>
      </c>
      <c r="BF192" s="104">
        <f t="shared" si="10"/>
        <v>0</v>
      </c>
      <c r="BG192" s="104">
        <f t="shared" si="11"/>
        <v>0</v>
      </c>
      <c r="BH192" s="104">
        <f t="shared" si="12"/>
        <v>0</v>
      </c>
      <c r="BI192" s="104">
        <f t="shared" si="13"/>
        <v>0</v>
      </c>
      <c r="BJ192" s="14" t="s">
        <v>88</v>
      </c>
      <c r="BK192" s="104">
        <f t="shared" si="14"/>
        <v>0</v>
      </c>
      <c r="BL192" s="14" t="s">
        <v>238</v>
      </c>
      <c r="BM192" s="186" t="s">
        <v>2728</v>
      </c>
    </row>
    <row r="193" spans="1:65" s="2" customFormat="1" ht="21.75" customHeight="1">
      <c r="A193" s="31"/>
      <c r="B193" s="142"/>
      <c r="C193" s="174" t="s">
        <v>374</v>
      </c>
      <c r="D193" s="174" t="s">
        <v>234</v>
      </c>
      <c r="E193" s="175" t="s">
        <v>371</v>
      </c>
      <c r="F193" s="176" t="s">
        <v>372</v>
      </c>
      <c r="G193" s="177" t="s">
        <v>237</v>
      </c>
      <c r="H193" s="178">
        <v>10.8</v>
      </c>
      <c r="I193" s="179"/>
      <c r="J193" s="180">
        <f t="shared" si="5"/>
        <v>0</v>
      </c>
      <c r="K193" s="181"/>
      <c r="L193" s="32"/>
      <c r="M193" s="182" t="s">
        <v>1</v>
      </c>
      <c r="N193" s="183" t="s">
        <v>43</v>
      </c>
      <c r="O193" s="60"/>
      <c r="P193" s="184">
        <f t="shared" si="6"/>
        <v>0</v>
      </c>
      <c r="Q193" s="184">
        <v>0</v>
      </c>
      <c r="R193" s="184">
        <f t="shared" si="7"/>
        <v>0</v>
      </c>
      <c r="S193" s="184">
        <v>0</v>
      </c>
      <c r="T193" s="185">
        <f t="shared" si="8"/>
        <v>0</v>
      </c>
      <c r="U193" s="31"/>
      <c r="V193" s="31"/>
      <c r="W193" s="31"/>
      <c r="X193" s="31"/>
      <c r="Y193" s="31"/>
      <c r="Z193" s="31"/>
      <c r="AA193" s="31"/>
      <c r="AB193" s="31"/>
      <c r="AC193" s="31"/>
      <c r="AD193" s="31"/>
      <c r="AE193" s="31"/>
      <c r="AR193" s="186" t="s">
        <v>238</v>
      </c>
      <c r="AT193" s="186" t="s">
        <v>234</v>
      </c>
      <c r="AU193" s="186" t="s">
        <v>88</v>
      </c>
      <c r="AY193" s="14" t="s">
        <v>232</v>
      </c>
      <c r="BE193" s="104">
        <f t="shared" si="9"/>
        <v>0</v>
      </c>
      <c r="BF193" s="104">
        <f t="shared" si="10"/>
        <v>0</v>
      </c>
      <c r="BG193" s="104">
        <f t="shared" si="11"/>
        <v>0</v>
      </c>
      <c r="BH193" s="104">
        <f t="shared" si="12"/>
        <v>0</v>
      </c>
      <c r="BI193" s="104">
        <f t="shared" si="13"/>
        <v>0</v>
      </c>
      <c r="BJ193" s="14" t="s">
        <v>88</v>
      </c>
      <c r="BK193" s="104">
        <f t="shared" si="14"/>
        <v>0</v>
      </c>
      <c r="BL193" s="14" t="s">
        <v>238</v>
      </c>
      <c r="BM193" s="186" t="s">
        <v>2729</v>
      </c>
    </row>
    <row r="194" spans="1:65" s="2" customFormat="1" ht="24.2" customHeight="1">
      <c r="A194" s="31"/>
      <c r="B194" s="142"/>
      <c r="C194" s="174" t="s">
        <v>378</v>
      </c>
      <c r="D194" s="174" t="s">
        <v>234</v>
      </c>
      <c r="E194" s="175" t="s">
        <v>375</v>
      </c>
      <c r="F194" s="176" t="s">
        <v>934</v>
      </c>
      <c r="G194" s="177" t="s">
        <v>237</v>
      </c>
      <c r="H194" s="178">
        <v>473.26299999999998</v>
      </c>
      <c r="I194" s="179"/>
      <c r="J194" s="180">
        <f t="shared" si="5"/>
        <v>0</v>
      </c>
      <c r="K194" s="181"/>
      <c r="L194" s="32"/>
      <c r="M194" s="182" t="s">
        <v>1</v>
      </c>
      <c r="N194" s="183" t="s">
        <v>43</v>
      </c>
      <c r="O194" s="60"/>
      <c r="P194" s="184">
        <f t="shared" si="6"/>
        <v>0</v>
      </c>
      <c r="Q194" s="184">
        <v>0</v>
      </c>
      <c r="R194" s="184">
        <f t="shared" si="7"/>
        <v>0</v>
      </c>
      <c r="S194" s="184">
        <v>0</v>
      </c>
      <c r="T194" s="185">
        <f t="shared" si="8"/>
        <v>0</v>
      </c>
      <c r="U194" s="31"/>
      <c r="V194" s="31"/>
      <c r="W194" s="31"/>
      <c r="X194" s="31"/>
      <c r="Y194" s="31"/>
      <c r="Z194" s="31"/>
      <c r="AA194" s="31"/>
      <c r="AB194" s="31"/>
      <c r="AC194" s="31"/>
      <c r="AD194" s="31"/>
      <c r="AE194" s="31"/>
      <c r="AR194" s="186" t="s">
        <v>238</v>
      </c>
      <c r="AT194" s="186" t="s">
        <v>234</v>
      </c>
      <c r="AU194" s="186" t="s">
        <v>88</v>
      </c>
      <c r="AY194" s="14" t="s">
        <v>232</v>
      </c>
      <c r="BE194" s="104">
        <f t="shared" si="9"/>
        <v>0</v>
      </c>
      <c r="BF194" s="104">
        <f t="shared" si="10"/>
        <v>0</v>
      </c>
      <c r="BG194" s="104">
        <f t="shared" si="11"/>
        <v>0</v>
      </c>
      <c r="BH194" s="104">
        <f t="shared" si="12"/>
        <v>0</v>
      </c>
      <c r="BI194" s="104">
        <f t="shared" si="13"/>
        <v>0</v>
      </c>
      <c r="BJ194" s="14" t="s">
        <v>88</v>
      </c>
      <c r="BK194" s="104">
        <f t="shared" si="14"/>
        <v>0</v>
      </c>
      <c r="BL194" s="14" t="s">
        <v>238</v>
      </c>
      <c r="BM194" s="186" t="s">
        <v>2730</v>
      </c>
    </row>
    <row r="195" spans="1:65" s="2" customFormat="1" ht="24.2" customHeight="1">
      <c r="A195" s="31"/>
      <c r="B195" s="142"/>
      <c r="C195" s="174" t="s">
        <v>382</v>
      </c>
      <c r="D195" s="174" t="s">
        <v>234</v>
      </c>
      <c r="E195" s="175" t="s">
        <v>1179</v>
      </c>
      <c r="F195" s="176" t="s">
        <v>1180</v>
      </c>
      <c r="G195" s="177" t="s">
        <v>237</v>
      </c>
      <c r="H195" s="178">
        <v>138.107</v>
      </c>
      <c r="I195" s="179"/>
      <c r="J195" s="180">
        <f t="shared" si="5"/>
        <v>0</v>
      </c>
      <c r="K195" s="181"/>
      <c r="L195" s="32"/>
      <c r="M195" s="182" t="s">
        <v>1</v>
      </c>
      <c r="N195" s="183" t="s">
        <v>43</v>
      </c>
      <c r="O195" s="60"/>
      <c r="P195" s="184">
        <f t="shared" si="6"/>
        <v>0</v>
      </c>
      <c r="Q195" s="184">
        <v>0</v>
      </c>
      <c r="R195" s="184">
        <f t="shared" si="7"/>
        <v>0</v>
      </c>
      <c r="S195" s="184">
        <v>0</v>
      </c>
      <c r="T195" s="185">
        <f t="shared" si="8"/>
        <v>0</v>
      </c>
      <c r="U195" s="31"/>
      <c r="V195" s="31"/>
      <c r="W195" s="31"/>
      <c r="X195" s="31"/>
      <c r="Y195" s="31"/>
      <c r="Z195" s="31"/>
      <c r="AA195" s="31"/>
      <c r="AB195" s="31"/>
      <c r="AC195" s="31"/>
      <c r="AD195" s="31"/>
      <c r="AE195" s="31"/>
      <c r="AR195" s="186" t="s">
        <v>238</v>
      </c>
      <c r="AT195" s="186" t="s">
        <v>234</v>
      </c>
      <c r="AU195" s="186" t="s">
        <v>88</v>
      </c>
      <c r="AY195" s="14" t="s">
        <v>232</v>
      </c>
      <c r="BE195" s="104">
        <f t="shared" si="9"/>
        <v>0</v>
      </c>
      <c r="BF195" s="104">
        <f t="shared" si="10"/>
        <v>0</v>
      </c>
      <c r="BG195" s="104">
        <f t="shared" si="11"/>
        <v>0</v>
      </c>
      <c r="BH195" s="104">
        <f t="shared" si="12"/>
        <v>0</v>
      </c>
      <c r="BI195" s="104">
        <f t="shared" si="13"/>
        <v>0</v>
      </c>
      <c r="BJ195" s="14" t="s">
        <v>88</v>
      </c>
      <c r="BK195" s="104">
        <f t="shared" si="14"/>
        <v>0</v>
      </c>
      <c r="BL195" s="14" t="s">
        <v>238</v>
      </c>
      <c r="BM195" s="186" t="s">
        <v>2731</v>
      </c>
    </row>
    <row r="196" spans="1:65" s="2" customFormat="1" ht="33" customHeight="1">
      <c r="A196" s="31"/>
      <c r="B196" s="142"/>
      <c r="C196" s="174" t="s">
        <v>386</v>
      </c>
      <c r="D196" s="174" t="s">
        <v>234</v>
      </c>
      <c r="E196" s="175" t="s">
        <v>383</v>
      </c>
      <c r="F196" s="176" t="s">
        <v>1182</v>
      </c>
      <c r="G196" s="177" t="s">
        <v>237</v>
      </c>
      <c r="H196" s="178">
        <v>138.107</v>
      </c>
      <c r="I196" s="179"/>
      <c r="J196" s="180">
        <f t="shared" si="5"/>
        <v>0</v>
      </c>
      <c r="K196" s="181"/>
      <c r="L196" s="32"/>
      <c r="M196" s="182" t="s">
        <v>1</v>
      </c>
      <c r="N196" s="183" t="s">
        <v>43</v>
      </c>
      <c r="O196" s="60"/>
      <c r="P196" s="184">
        <f t="shared" si="6"/>
        <v>0</v>
      </c>
      <c r="Q196" s="184">
        <v>0</v>
      </c>
      <c r="R196" s="184">
        <f t="shared" si="7"/>
        <v>0</v>
      </c>
      <c r="S196" s="184">
        <v>0</v>
      </c>
      <c r="T196" s="185">
        <f t="shared" si="8"/>
        <v>0</v>
      </c>
      <c r="U196" s="31"/>
      <c r="V196" s="31"/>
      <c r="W196" s="31"/>
      <c r="X196" s="31"/>
      <c r="Y196" s="31"/>
      <c r="Z196" s="31"/>
      <c r="AA196" s="31"/>
      <c r="AB196" s="31"/>
      <c r="AC196" s="31"/>
      <c r="AD196" s="31"/>
      <c r="AE196" s="31"/>
      <c r="AR196" s="186" t="s">
        <v>238</v>
      </c>
      <c r="AT196" s="186" t="s">
        <v>234</v>
      </c>
      <c r="AU196" s="186" t="s">
        <v>88</v>
      </c>
      <c r="AY196" s="14" t="s">
        <v>232</v>
      </c>
      <c r="BE196" s="104">
        <f t="shared" si="9"/>
        <v>0</v>
      </c>
      <c r="BF196" s="104">
        <f t="shared" si="10"/>
        <v>0</v>
      </c>
      <c r="BG196" s="104">
        <f t="shared" si="11"/>
        <v>0</v>
      </c>
      <c r="BH196" s="104">
        <f t="shared" si="12"/>
        <v>0</v>
      </c>
      <c r="BI196" s="104">
        <f t="shared" si="13"/>
        <v>0</v>
      </c>
      <c r="BJ196" s="14" t="s">
        <v>88</v>
      </c>
      <c r="BK196" s="104">
        <f t="shared" si="14"/>
        <v>0</v>
      </c>
      <c r="BL196" s="14" t="s">
        <v>238</v>
      </c>
      <c r="BM196" s="186" t="s">
        <v>2732</v>
      </c>
    </row>
    <row r="197" spans="1:65" s="2" customFormat="1" ht="24.2" customHeight="1">
      <c r="A197" s="31"/>
      <c r="B197" s="142"/>
      <c r="C197" s="174" t="s">
        <v>391</v>
      </c>
      <c r="D197" s="174" t="s">
        <v>234</v>
      </c>
      <c r="E197" s="175" t="s">
        <v>1184</v>
      </c>
      <c r="F197" s="176" t="s">
        <v>1185</v>
      </c>
      <c r="G197" s="177" t="s">
        <v>237</v>
      </c>
      <c r="H197" s="178">
        <v>138.107</v>
      </c>
      <c r="I197" s="179"/>
      <c r="J197" s="180">
        <f t="shared" si="5"/>
        <v>0</v>
      </c>
      <c r="K197" s="181"/>
      <c r="L197" s="32"/>
      <c r="M197" s="182" t="s">
        <v>1</v>
      </c>
      <c r="N197" s="183" t="s">
        <v>43</v>
      </c>
      <c r="O197" s="60"/>
      <c r="P197" s="184">
        <f t="shared" si="6"/>
        <v>0</v>
      </c>
      <c r="Q197" s="184">
        <v>0</v>
      </c>
      <c r="R197" s="184">
        <f t="shared" si="7"/>
        <v>0</v>
      </c>
      <c r="S197" s="184">
        <v>0</v>
      </c>
      <c r="T197" s="185">
        <f t="shared" si="8"/>
        <v>0</v>
      </c>
      <c r="U197" s="31"/>
      <c r="V197" s="31"/>
      <c r="W197" s="31"/>
      <c r="X197" s="31"/>
      <c r="Y197" s="31"/>
      <c r="Z197" s="31"/>
      <c r="AA197" s="31"/>
      <c r="AB197" s="31"/>
      <c r="AC197" s="31"/>
      <c r="AD197" s="31"/>
      <c r="AE197" s="31"/>
      <c r="AR197" s="186" t="s">
        <v>238</v>
      </c>
      <c r="AT197" s="186" t="s">
        <v>234</v>
      </c>
      <c r="AU197" s="186" t="s">
        <v>88</v>
      </c>
      <c r="AY197" s="14" t="s">
        <v>232</v>
      </c>
      <c r="BE197" s="104">
        <f t="shared" si="9"/>
        <v>0</v>
      </c>
      <c r="BF197" s="104">
        <f t="shared" si="10"/>
        <v>0</v>
      </c>
      <c r="BG197" s="104">
        <f t="shared" si="11"/>
        <v>0</v>
      </c>
      <c r="BH197" s="104">
        <f t="shared" si="12"/>
        <v>0</v>
      </c>
      <c r="BI197" s="104">
        <f t="shared" si="13"/>
        <v>0</v>
      </c>
      <c r="BJ197" s="14" t="s">
        <v>88</v>
      </c>
      <c r="BK197" s="104">
        <f t="shared" si="14"/>
        <v>0</v>
      </c>
      <c r="BL197" s="14" t="s">
        <v>238</v>
      </c>
      <c r="BM197" s="186" t="s">
        <v>2733</v>
      </c>
    </row>
    <row r="198" spans="1:65" s="2" customFormat="1" ht="24.2" customHeight="1">
      <c r="A198" s="31"/>
      <c r="B198" s="142"/>
      <c r="C198" s="174" t="s">
        <v>396</v>
      </c>
      <c r="D198" s="174" t="s">
        <v>234</v>
      </c>
      <c r="E198" s="175" t="s">
        <v>1187</v>
      </c>
      <c r="F198" s="176" t="s">
        <v>1188</v>
      </c>
      <c r="G198" s="177" t="s">
        <v>237</v>
      </c>
      <c r="H198" s="178">
        <v>138.107</v>
      </c>
      <c r="I198" s="179"/>
      <c r="J198" s="180">
        <f t="shared" si="5"/>
        <v>0</v>
      </c>
      <c r="K198" s="181"/>
      <c r="L198" s="32"/>
      <c r="M198" s="182" t="s">
        <v>1</v>
      </c>
      <c r="N198" s="183" t="s">
        <v>43</v>
      </c>
      <c r="O198" s="60"/>
      <c r="P198" s="184">
        <f t="shared" si="6"/>
        <v>0</v>
      </c>
      <c r="Q198" s="184">
        <v>0</v>
      </c>
      <c r="R198" s="184">
        <f t="shared" si="7"/>
        <v>0</v>
      </c>
      <c r="S198" s="184">
        <v>0</v>
      </c>
      <c r="T198" s="185">
        <f t="shared" si="8"/>
        <v>0</v>
      </c>
      <c r="U198" s="31"/>
      <c r="V198" s="31"/>
      <c r="W198" s="31"/>
      <c r="X198" s="31"/>
      <c r="Y198" s="31"/>
      <c r="Z198" s="31"/>
      <c r="AA198" s="31"/>
      <c r="AB198" s="31"/>
      <c r="AC198" s="31"/>
      <c r="AD198" s="31"/>
      <c r="AE198" s="31"/>
      <c r="AR198" s="186" t="s">
        <v>238</v>
      </c>
      <c r="AT198" s="186" t="s">
        <v>234</v>
      </c>
      <c r="AU198" s="186" t="s">
        <v>88</v>
      </c>
      <c r="AY198" s="14" t="s">
        <v>232</v>
      </c>
      <c r="BE198" s="104">
        <f t="shared" si="9"/>
        <v>0</v>
      </c>
      <c r="BF198" s="104">
        <f t="shared" si="10"/>
        <v>0</v>
      </c>
      <c r="BG198" s="104">
        <f t="shared" si="11"/>
        <v>0</v>
      </c>
      <c r="BH198" s="104">
        <f t="shared" si="12"/>
        <v>0</v>
      </c>
      <c r="BI198" s="104">
        <f t="shared" si="13"/>
        <v>0</v>
      </c>
      <c r="BJ198" s="14" t="s">
        <v>88</v>
      </c>
      <c r="BK198" s="104">
        <f t="shared" si="14"/>
        <v>0</v>
      </c>
      <c r="BL198" s="14" t="s">
        <v>238</v>
      </c>
      <c r="BM198" s="186" t="s">
        <v>2734</v>
      </c>
    </row>
    <row r="199" spans="1:65" s="12" customFormat="1" ht="22.9" customHeight="1">
      <c r="B199" s="161"/>
      <c r="D199" s="162" t="s">
        <v>76</v>
      </c>
      <c r="E199" s="172" t="s">
        <v>88</v>
      </c>
      <c r="F199" s="172" t="s">
        <v>936</v>
      </c>
      <c r="I199" s="164"/>
      <c r="J199" s="173">
        <f>BK199</f>
        <v>0</v>
      </c>
      <c r="L199" s="161"/>
      <c r="M199" s="166"/>
      <c r="N199" s="167"/>
      <c r="O199" s="167"/>
      <c r="P199" s="168">
        <f>SUM(P200:P209)</f>
        <v>0</v>
      </c>
      <c r="Q199" s="167"/>
      <c r="R199" s="168">
        <f>SUM(R200:R209)</f>
        <v>20.233631123311994</v>
      </c>
      <c r="S199" s="167"/>
      <c r="T199" s="169">
        <f>SUM(T200:T209)</f>
        <v>0</v>
      </c>
      <c r="AR199" s="162" t="s">
        <v>81</v>
      </c>
      <c r="AT199" s="170" t="s">
        <v>76</v>
      </c>
      <c r="AU199" s="170" t="s">
        <v>81</v>
      </c>
      <c r="AY199" s="162" t="s">
        <v>232</v>
      </c>
      <c r="BK199" s="171">
        <f>SUM(BK200:BK209)</f>
        <v>0</v>
      </c>
    </row>
    <row r="200" spans="1:65" s="2" customFormat="1" ht="24.2" customHeight="1">
      <c r="A200" s="31"/>
      <c r="B200" s="142"/>
      <c r="C200" s="174" t="s">
        <v>401</v>
      </c>
      <c r="D200" s="174" t="s">
        <v>234</v>
      </c>
      <c r="E200" s="175" t="s">
        <v>949</v>
      </c>
      <c r="F200" s="176" t="s">
        <v>950</v>
      </c>
      <c r="G200" s="177" t="s">
        <v>256</v>
      </c>
      <c r="H200" s="178">
        <v>2</v>
      </c>
      <c r="I200" s="179"/>
      <c r="J200" s="180">
        <f t="shared" ref="J200:J209" si="15">ROUND(I200*H200,2)</f>
        <v>0</v>
      </c>
      <c r="K200" s="181"/>
      <c r="L200" s="32"/>
      <c r="M200" s="182" t="s">
        <v>1</v>
      </c>
      <c r="N200" s="183" t="s">
        <v>43</v>
      </c>
      <c r="O200" s="60"/>
      <c r="P200" s="184">
        <f t="shared" ref="P200:P209" si="16">O200*H200</f>
        <v>0</v>
      </c>
      <c r="Q200" s="184">
        <v>1.7198999999999999E-2</v>
      </c>
      <c r="R200" s="184">
        <f t="shared" ref="R200:R209" si="17">Q200*H200</f>
        <v>3.4397999999999998E-2</v>
      </c>
      <c r="S200" s="184">
        <v>0</v>
      </c>
      <c r="T200" s="185">
        <f t="shared" ref="T200:T209" si="18">S200*H200</f>
        <v>0</v>
      </c>
      <c r="U200" s="31"/>
      <c r="V200" s="31"/>
      <c r="W200" s="31"/>
      <c r="X200" s="31"/>
      <c r="Y200" s="31"/>
      <c r="Z200" s="31"/>
      <c r="AA200" s="31"/>
      <c r="AB200" s="31"/>
      <c r="AC200" s="31"/>
      <c r="AD200" s="31"/>
      <c r="AE200" s="31"/>
      <c r="AR200" s="186" t="s">
        <v>238</v>
      </c>
      <c r="AT200" s="186" t="s">
        <v>234</v>
      </c>
      <c r="AU200" s="186" t="s">
        <v>88</v>
      </c>
      <c r="AY200" s="14" t="s">
        <v>232</v>
      </c>
      <c r="BE200" s="104">
        <f t="shared" ref="BE200:BE209" si="19">IF(N200="základná",J200,0)</f>
        <v>0</v>
      </c>
      <c r="BF200" s="104">
        <f t="shared" ref="BF200:BF209" si="20">IF(N200="znížená",J200,0)</f>
        <v>0</v>
      </c>
      <c r="BG200" s="104">
        <f t="shared" ref="BG200:BG209" si="21">IF(N200="zákl. prenesená",J200,0)</f>
        <v>0</v>
      </c>
      <c r="BH200" s="104">
        <f t="shared" ref="BH200:BH209" si="22">IF(N200="zníž. prenesená",J200,0)</f>
        <v>0</v>
      </c>
      <c r="BI200" s="104">
        <f t="shared" ref="BI200:BI209" si="23">IF(N200="nulová",J200,0)</f>
        <v>0</v>
      </c>
      <c r="BJ200" s="14" t="s">
        <v>88</v>
      </c>
      <c r="BK200" s="104">
        <f t="shared" ref="BK200:BK209" si="24">ROUND(I200*H200,2)</f>
        <v>0</v>
      </c>
      <c r="BL200" s="14" t="s">
        <v>238</v>
      </c>
      <c r="BM200" s="186" t="s">
        <v>2735</v>
      </c>
    </row>
    <row r="201" spans="1:65" s="2" customFormat="1" ht="21.75" customHeight="1">
      <c r="A201" s="31"/>
      <c r="B201" s="142"/>
      <c r="C201" s="187" t="s">
        <v>405</v>
      </c>
      <c r="D201" s="187" t="s">
        <v>357</v>
      </c>
      <c r="E201" s="188" t="s">
        <v>952</v>
      </c>
      <c r="F201" s="189" t="s">
        <v>953</v>
      </c>
      <c r="G201" s="190" t="s">
        <v>394</v>
      </c>
      <c r="H201" s="191">
        <v>4</v>
      </c>
      <c r="I201" s="192"/>
      <c r="J201" s="193">
        <f t="shared" si="15"/>
        <v>0</v>
      </c>
      <c r="K201" s="194"/>
      <c r="L201" s="195"/>
      <c r="M201" s="196" t="s">
        <v>1</v>
      </c>
      <c r="N201" s="197" t="s">
        <v>43</v>
      </c>
      <c r="O201" s="60"/>
      <c r="P201" s="184">
        <f t="shared" si="16"/>
        <v>0</v>
      </c>
      <c r="Q201" s="184">
        <v>0.42</v>
      </c>
      <c r="R201" s="184">
        <f t="shared" si="17"/>
        <v>1.68</v>
      </c>
      <c r="S201" s="184">
        <v>0</v>
      </c>
      <c r="T201" s="185">
        <f t="shared" si="18"/>
        <v>0</v>
      </c>
      <c r="U201" s="31"/>
      <c r="V201" s="31"/>
      <c r="W201" s="31"/>
      <c r="X201" s="31"/>
      <c r="Y201" s="31"/>
      <c r="Z201" s="31"/>
      <c r="AA201" s="31"/>
      <c r="AB201" s="31"/>
      <c r="AC201" s="31"/>
      <c r="AD201" s="31"/>
      <c r="AE201" s="31"/>
      <c r="AR201" s="186" t="s">
        <v>263</v>
      </c>
      <c r="AT201" s="186" t="s">
        <v>357</v>
      </c>
      <c r="AU201" s="186" t="s">
        <v>88</v>
      </c>
      <c r="AY201" s="14" t="s">
        <v>232</v>
      </c>
      <c r="BE201" s="104">
        <f t="shared" si="19"/>
        <v>0</v>
      </c>
      <c r="BF201" s="104">
        <f t="shared" si="20"/>
        <v>0</v>
      </c>
      <c r="BG201" s="104">
        <f t="shared" si="21"/>
        <v>0</v>
      </c>
      <c r="BH201" s="104">
        <f t="shared" si="22"/>
        <v>0</v>
      </c>
      <c r="BI201" s="104">
        <f t="shared" si="23"/>
        <v>0</v>
      </c>
      <c r="BJ201" s="14" t="s">
        <v>88</v>
      </c>
      <c r="BK201" s="104">
        <f t="shared" si="24"/>
        <v>0</v>
      </c>
      <c r="BL201" s="14" t="s">
        <v>238</v>
      </c>
      <c r="BM201" s="186" t="s">
        <v>2736</v>
      </c>
    </row>
    <row r="202" spans="1:65" s="2" customFormat="1" ht="24.2" customHeight="1">
      <c r="A202" s="31"/>
      <c r="B202" s="142"/>
      <c r="C202" s="174" t="s">
        <v>409</v>
      </c>
      <c r="D202" s="174" t="s">
        <v>234</v>
      </c>
      <c r="E202" s="175" t="s">
        <v>955</v>
      </c>
      <c r="F202" s="176" t="s">
        <v>956</v>
      </c>
      <c r="G202" s="177" t="s">
        <v>287</v>
      </c>
      <c r="H202" s="178">
        <v>4.2320000000000002</v>
      </c>
      <c r="I202" s="179"/>
      <c r="J202" s="180">
        <f t="shared" si="15"/>
        <v>0</v>
      </c>
      <c r="K202" s="181"/>
      <c r="L202" s="32"/>
      <c r="M202" s="182" t="s">
        <v>1</v>
      </c>
      <c r="N202" s="183" t="s">
        <v>43</v>
      </c>
      <c r="O202" s="60"/>
      <c r="P202" s="184">
        <f t="shared" si="16"/>
        <v>0</v>
      </c>
      <c r="Q202" s="184">
        <v>2.0659999999999998</v>
      </c>
      <c r="R202" s="184">
        <f t="shared" si="17"/>
        <v>8.7433119999999995</v>
      </c>
      <c r="S202" s="184">
        <v>0</v>
      </c>
      <c r="T202" s="185">
        <f t="shared" si="18"/>
        <v>0</v>
      </c>
      <c r="U202" s="31"/>
      <c r="V202" s="31"/>
      <c r="W202" s="31"/>
      <c r="X202" s="31"/>
      <c r="Y202" s="31"/>
      <c r="Z202" s="31"/>
      <c r="AA202" s="31"/>
      <c r="AB202" s="31"/>
      <c r="AC202" s="31"/>
      <c r="AD202" s="31"/>
      <c r="AE202" s="31"/>
      <c r="AR202" s="186" t="s">
        <v>238</v>
      </c>
      <c r="AT202" s="186" t="s">
        <v>234</v>
      </c>
      <c r="AU202" s="186" t="s">
        <v>88</v>
      </c>
      <c r="AY202" s="14" t="s">
        <v>232</v>
      </c>
      <c r="BE202" s="104">
        <f t="shared" si="19"/>
        <v>0</v>
      </c>
      <c r="BF202" s="104">
        <f t="shared" si="20"/>
        <v>0</v>
      </c>
      <c r="BG202" s="104">
        <f t="shared" si="21"/>
        <v>0</v>
      </c>
      <c r="BH202" s="104">
        <f t="shared" si="22"/>
        <v>0</v>
      </c>
      <c r="BI202" s="104">
        <f t="shared" si="23"/>
        <v>0</v>
      </c>
      <c r="BJ202" s="14" t="s">
        <v>88</v>
      </c>
      <c r="BK202" s="104">
        <f t="shared" si="24"/>
        <v>0</v>
      </c>
      <c r="BL202" s="14" t="s">
        <v>238</v>
      </c>
      <c r="BM202" s="186" t="s">
        <v>2737</v>
      </c>
    </row>
    <row r="203" spans="1:65" s="2" customFormat="1" ht="24.2" customHeight="1">
      <c r="A203" s="31"/>
      <c r="B203" s="142"/>
      <c r="C203" s="174" t="s">
        <v>413</v>
      </c>
      <c r="D203" s="174" t="s">
        <v>234</v>
      </c>
      <c r="E203" s="175" t="s">
        <v>1193</v>
      </c>
      <c r="F203" s="176" t="s">
        <v>1194</v>
      </c>
      <c r="G203" s="177" t="s">
        <v>287</v>
      </c>
      <c r="H203" s="178">
        <v>4.1959999999999997</v>
      </c>
      <c r="I203" s="179"/>
      <c r="J203" s="180">
        <f t="shared" si="15"/>
        <v>0</v>
      </c>
      <c r="K203" s="181"/>
      <c r="L203" s="32"/>
      <c r="M203" s="182" t="s">
        <v>1</v>
      </c>
      <c r="N203" s="183" t="s">
        <v>43</v>
      </c>
      <c r="O203" s="60"/>
      <c r="P203" s="184">
        <f t="shared" si="16"/>
        <v>0</v>
      </c>
      <c r="Q203" s="184">
        <v>2.2151342039999999</v>
      </c>
      <c r="R203" s="184">
        <f t="shared" si="17"/>
        <v>9.2947031199839998</v>
      </c>
      <c r="S203" s="184">
        <v>0</v>
      </c>
      <c r="T203" s="185">
        <f t="shared" si="18"/>
        <v>0</v>
      </c>
      <c r="U203" s="31"/>
      <c r="V203" s="31"/>
      <c r="W203" s="31"/>
      <c r="X203" s="31"/>
      <c r="Y203" s="31"/>
      <c r="Z203" s="31"/>
      <c r="AA203" s="31"/>
      <c r="AB203" s="31"/>
      <c r="AC203" s="31"/>
      <c r="AD203" s="31"/>
      <c r="AE203" s="31"/>
      <c r="AR203" s="186" t="s">
        <v>238</v>
      </c>
      <c r="AT203" s="186" t="s">
        <v>234</v>
      </c>
      <c r="AU203" s="186" t="s">
        <v>88</v>
      </c>
      <c r="AY203" s="14" t="s">
        <v>232</v>
      </c>
      <c r="BE203" s="104">
        <f t="shared" si="19"/>
        <v>0</v>
      </c>
      <c r="BF203" s="104">
        <f t="shared" si="20"/>
        <v>0</v>
      </c>
      <c r="BG203" s="104">
        <f t="shared" si="21"/>
        <v>0</v>
      </c>
      <c r="BH203" s="104">
        <f t="shared" si="22"/>
        <v>0</v>
      </c>
      <c r="BI203" s="104">
        <f t="shared" si="23"/>
        <v>0</v>
      </c>
      <c r="BJ203" s="14" t="s">
        <v>88</v>
      </c>
      <c r="BK203" s="104">
        <f t="shared" si="24"/>
        <v>0</v>
      </c>
      <c r="BL203" s="14" t="s">
        <v>238</v>
      </c>
      <c r="BM203" s="186" t="s">
        <v>2738</v>
      </c>
    </row>
    <row r="204" spans="1:65" s="2" customFormat="1" ht="24.2" customHeight="1">
      <c r="A204" s="31"/>
      <c r="B204" s="142"/>
      <c r="C204" s="174" t="s">
        <v>417</v>
      </c>
      <c r="D204" s="174" t="s">
        <v>234</v>
      </c>
      <c r="E204" s="175" t="s">
        <v>961</v>
      </c>
      <c r="F204" s="176" t="s">
        <v>962</v>
      </c>
      <c r="G204" s="177" t="s">
        <v>237</v>
      </c>
      <c r="H204" s="178">
        <v>4.4880000000000004</v>
      </c>
      <c r="I204" s="179"/>
      <c r="J204" s="180">
        <f t="shared" si="15"/>
        <v>0</v>
      </c>
      <c r="K204" s="181"/>
      <c r="L204" s="32"/>
      <c r="M204" s="182" t="s">
        <v>1</v>
      </c>
      <c r="N204" s="183" t="s">
        <v>43</v>
      </c>
      <c r="O204" s="60"/>
      <c r="P204" s="184">
        <f t="shared" si="16"/>
        <v>0</v>
      </c>
      <c r="Q204" s="184">
        <v>3.7677600000000002E-3</v>
      </c>
      <c r="R204" s="184">
        <f t="shared" si="17"/>
        <v>1.6909706880000003E-2</v>
      </c>
      <c r="S204" s="184">
        <v>0</v>
      </c>
      <c r="T204" s="185">
        <f t="shared" si="18"/>
        <v>0</v>
      </c>
      <c r="U204" s="31"/>
      <c r="V204" s="31"/>
      <c r="W204" s="31"/>
      <c r="X204" s="31"/>
      <c r="Y204" s="31"/>
      <c r="Z204" s="31"/>
      <c r="AA204" s="31"/>
      <c r="AB204" s="31"/>
      <c r="AC204" s="31"/>
      <c r="AD204" s="31"/>
      <c r="AE204" s="31"/>
      <c r="AR204" s="186" t="s">
        <v>238</v>
      </c>
      <c r="AT204" s="186" t="s">
        <v>234</v>
      </c>
      <c r="AU204" s="186" t="s">
        <v>88</v>
      </c>
      <c r="AY204" s="14" t="s">
        <v>232</v>
      </c>
      <c r="BE204" s="104">
        <f t="shared" si="19"/>
        <v>0</v>
      </c>
      <c r="BF204" s="104">
        <f t="shared" si="20"/>
        <v>0</v>
      </c>
      <c r="BG204" s="104">
        <f t="shared" si="21"/>
        <v>0</v>
      </c>
      <c r="BH204" s="104">
        <f t="shared" si="22"/>
        <v>0</v>
      </c>
      <c r="BI204" s="104">
        <f t="shared" si="23"/>
        <v>0</v>
      </c>
      <c r="BJ204" s="14" t="s">
        <v>88</v>
      </c>
      <c r="BK204" s="104">
        <f t="shared" si="24"/>
        <v>0</v>
      </c>
      <c r="BL204" s="14" t="s">
        <v>238</v>
      </c>
      <c r="BM204" s="186" t="s">
        <v>2739</v>
      </c>
    </row>
    <row r="205" spans="1:65" s="2" customFormat="1" ht="24.2" customHeight="1">
      <c r="A205" s="31"/>
      <c r="B205" s="142"/>
      <c r="C205" s="174" t="s">
        <v>421</v>
      </c>
      <c r="D205" s="174" t="s">
        <v>234</v>
      </c>
      <c r="E205" s="175" t="s">
        <v>964</v>
      </c>
      <c r="F205" s="176" t="s">
        <v>965</v>
      </c>
      <c r="G205" s="177" t="s">
        <v>237</v>
      </c>
      <c r="H205" s="178">
        <v>4.4880000000000004</v>
      </c>
      <c r="I205" s="179"/>
      <c r="J205" s="180">
        <f t="shared" si="15"/>
        <v>0</v>
      </c>
      <c r="K205" s="181"/>
      <c r="L205" s="32"/>
      <c r="M205" s="182" t="s">
        <v>1</v>
      </c>
      <c r="N205" s="183" t="s">
        <v>43</v>
      </c>
      <c r="O205" s="60"/>
      <c r="P205" s="184">
        <f t="shared" si="16"/>
        <v>0</v>
      </c>
      <c r="Q205" s="184">
        <v>0</v>
      </c>
      <c r="R205" s="184">
        <f t="shared" si="17"/>
        <v>0</v>
      </c>
      <c r="S205" s="184">
        <v>0</v>
      </c>
      <c r="T205" s="185">
        <f t="shared" si="18"/>
        <v>0</v>
      </c>
      <c r="U205" s="31"/>
      <c r="V205" s="31"/>
      <c r="W205" s="31"/>
      <c r="X205" s="31"/>
      <c r="Y205" s="31"/>
      <c r="Z205" s="31"/>
      <c r="AA205" s="31"/>
      <c r="AB205" s="31"/>
      <c r="AC205" s="31"/>
      <c r="AD205" s="31"/>
      <c r="AE205" s="31"/>
      <c r="AR205" s="186" t="s">
        <v>238</v>
      </c>
      <c r="AT205" s="186" t="s">
        <v>234</v>
      </c>
      <c r="AU205" s="186" t="s">
        <v>88</v>
      </c>
      <c r="AY205" s="14" t="s">
        <v>232</v>
      </c>
      <c r="BE205" s="104">
        <f t="shared" si="19"/>
        <v>0</v>
      </c>
      <c r="BF205" s="104">
        <f t="shared" si="20"/>
        <v>0</v>
      </c>
      <c r="BG205" s="104">
        <f t="shared" si="21"/>
        <v>0</v>
      </c>
      <c r="BH205" s="104">
        <f t="shared" si="22"/>
        <v>0</v>
      </c>
      <c r="BI205" s="104">
        <f t="shared" si="23"/>
        <v>0</v>
      </c>
      <c r="BJ205" s="14" t="s">
        <v>88</v>
      </c>
      <c r="BK205" s="104">
        <f t="shared" si="24"/>
        <v>0</v>
      </c>
      <c r="BL205" s="14" t="s">
        <v>238</v>
      </c>
      <c r="BM205" s="186" t="s">
        <v>2740</v>
      </c>
    </row>
    <row r="206" spans="1:65" s="2" customFormat="1" ht="16.5" customHeight="1">
      <c r="A206" s="31"/>
      <c r="B206" s="142"/>
      <c r="C206" s="174" t="s">
        <v>425</v>
      </c>
      <c r="D206" s="174" t="s">
        <v>234</v>
      </c>
      <c r="E206" s="175" t="s">
        <v>967</v>
      </c>
      <c r="F206" s="176" t="s">
        <v>968</v>
      </c>
      <c r="G206" s="177" t="s">
        <v>360</v>
      </c>
      <c r="H206" s="178">
        <v>0.38100000000000001</v>
      </c>
      <c r="I206" s="179"/>
      <c r="J206" s="180">
        <f t="shared" si="15"/>
        <v>0</v>
      </c>
      <c r="K206" s="181"/>
      <c r="L206" s="32"/>
      <c r="M206" s="182" t="s">
        <v>1</v>
      </c>
      <c r="N206" s="183" t="s">
        <v>43</v>
      </c>
      <c r="O206" s="60"/>
      <c r="P206" s="184">
        <f t="shared" si="16"/>
        <v>0</v>
      </c>
      <c r="Q206" s="184">
        <v>1.202961408</v>
      </c>
      <c r="R206" s="184">
        <f t="shared" si="17"/>
        <v>0.45832829644799999</v>
      </c>
      <c r="S206" s="184">
        <v>0</v>
      </c>
      <c r="T206" s="185">
        <f t="shared" si="18"/>
        <v>0</v>
      </c>
      <c r="U206" s="31"/>
      <c r="V206" s="31"/>
      <c r="W206" s="31"/>
      <c r="X206" s="31"/>
      <c r="Y206" s="31"/>
      <c r="Z206" s="31"/>
      <c r="AA206" s="31"/>
      <c r="AB206" s="31"/>
      <c r="AC206" s="31"/>
      <c r="AD206" s="31"/>
      <c r="AE206" s="31"/>
      <c r="AR206" s="186" t="s">
        <v>238</v>
      </c>
      <c r="AT206" s="186" t="s">
        <v>234</v>
      </c>
      <c r="AU206" s="186" t="s">
        <v>88</v>
      </c>
      <c r="AY206" s="14" t="s">
        <v>232</v>
      </c>
      <c r="BE206" s="104">
        <f t="shared" si="19"/>
        <v>0</v>
      </c>
      <c r="BF206" s="104">
        <f t="shared" si="20"/>
        <v>0</v>
      </c>
      <c r="BG206" s="104">
        <f t="shared" si="21"/>
        <v>0</v>
      </c>
      <c r="BH206" s="104">
        <f t="shared" si="22"/>
        <v>0</v>
      </c>
      <c r="BI206" s="104">
        <f t="shared" si="23"/>
        <v>0</v>
      </c>
      <c r="BJ206" s="14" t="s">
        <v>88</v>
      </c>
      <c r="BK206" s="104">
        <f t="shared" si="24"/>
        <v>0</v>
      </c>
      <c r="BL206" s="14" t="s">
        <v>238</v>
      </c>
      <c r="BM206" s="186" t="s">
        <v>2741</v>
      </c>
    </row>
    <row r="207" spans="1:65" s="2" customFormat="1" ht="24.2" customHeight="1">
      <c r="A207" s="31"/>
      <c r="B207" s="142"/>
      <c r="C207" s="174" t="s">
        <v>429</v>
      </c>
      <c r="D207" s="174" t="s">
        <v>234</v>
      </c>
      <c r="E207" s="175" t="s">
        <v>970</v>
      </c>
      <c r="F207" s="176" t="s">
        <v>1199</v>
      </c>
      <c r="G207" s="177" t="s">
        <v>394</v>
      </c>
      <c r="H207" s="178">
        <v>1</v>
      </c>
      <c r="I207" s="179"/>
      <c r="J207" s="180">
        <f t="shared" si="15"/>
        <v>0</v>
      </c>
      <c r="K207" s="181"/>
      <c r="L207" s="32"/>
      <c r="M207" s="182" t="s">
        <v>1</v>
      </c>
      <c r="N207" s="183" t="s">
        <v>43</v>
      </c>
      <c r="O207" s="60"/>
      <c r="P207" s="184">
        <f t="shared" si="16"/>
        <v>0</v>
      </c>
      <c r="Q207" s="184">
        <v>1.0399999999999999E-3</v>
      </c>
      <c r="R207" s="184">
        <f t="shared" si="17"/>
        <v>1.0399999999999999E-3</v>
      </c>
      <c r="S207" s="184">
        <v>0</v>
      </c>
      <c r="T207" s="185">
        <f t="shared" si="18"/>
        <v>0</v>
      </c>
      <c r="U207" s="31"/>
      <c r="V207" s="31"/>
      <c r="W207" s="31"/>
      <c r="X207" s="31"/>
      <c r="Y207" s="31"/>
      <c r="Z207" s="31"/>
      <c r="AA207" s="31"/>
      <c r="AB207" s="31"/>
      <c r="AC207" s="31"/>
      <c r="AD207" s="31"/>
      <c r="AE207" s="31"/>
      <c r="AR207" s="186" t="s">
        <v>238</v>
      </c>
      <c r="AT207" s="186" t="s">
        <v>234</v>
      </c>
      <c r="AU207" s="186" t="s">
        <v>88</v>
      </c>
      <c r="AY207" s="14" t="s">
        <v>232</v>
      </c>
      <c r="BE207" s="104">
        <f t="shared" si="19"/>
        <v>0</v>
      </c>
      <c r="BF207" s="104">
        <f t="shared" si="20"/>
        <v>0</v>
      </c>
      <c r="BG207" s="104">
        <f t="shared" si="21"/>
        <v>0</v>
      </c>
      <c r="BH207" s="104">
        <f t="shared" si="22"/>
        <v>0</v>
      </c>
      <c r="BI207" s="104">
        <f t="shared" si="23"/>
        <v>0</v>
      </c>
      <c r="BJ207" s="14" t="s">
        <v>88</v>
      </c>
      <c r="BK207" s="104">
        <f t="shared" si="24"/>
        <v>0</v>
      </c>
      <c r="BL207" s="14" t="s">
        <v>238</v>
      </c>
      <c r="BM207" s="186" t="s">
        <v>2742</v>
      </c>
    </row>
    <row r="208" spans="1:65" s="2" customFormat="1" ht="24.2" customHeight="1">
      <c r="A208" s="31"/>
      <c r="B208" s="142"/>
      <c r="C208" s="174" t="s">
        <v>434</v>
      </c>
      <c r="D208" s="174" t="s">
        <v>234</v>
      </c>
      <c r="E208" s="175" t="s">
        <v>2743</v>
      </c>
      <c r="F208" s="176" t="s">
        <v>2744</v>
      </c>
      <c r="G208" s="177" t="s">
        <v>394</v>
      </c>
      <c r="H208" s="178">
        <v>2</v>
      </c>
      <c r="I208" s="179"/>
      <c r="J208" s="180">
        <f t="shared" si="15"/>
        <v>0</v>
      </c>
      <c r="K208" s="181"/>
      <c r="L208" s="32"/>
      <c r="M208" s="182" t="s">
        <v>1</v>
      </c>
      <c r="N208" s="183" t="s">
        <v>43</v>
      </c>
      <c r="O208" s="60"/>
      <c r="P208" s="184">
        <f t="shared" si="16"/>
        <v>0</v>
      </c>
      <c r="Q208" s="184">
        <v>1.56E-3</v>
      </c>
      <c r="R208" s="184">
        <f t="shared" si="17"/>
        <v>3.1199999999999999E-3</v>
      </c>
      <c r="S208" s="184">
        <v>0</v>
      </c>
      <c r="T208" s="185">
        <f t="shared" si="18"/>
        <v>0</v>
      </c>
      <c r="U208" s="31"/>
      <c r="V208" s="31"/>
      <c r="W208" s="31"/>
      <c r="X208" s="31"/>
      <c r="Y208" s="31"/>
      <c r="Z208" s="31"/>
      <c r="AA208" s="31"/>
      <c r="AB208" s="31"/>
      <c r="AC208" s="31"/>
      <c r="AD208" s="31"/>
      <c r="AE208" s="31"/>
      <c r="AR208" s="186" t="s">
        <v>238</v>
      </c>
      <c r="AT208" s="186" t="s">
        <v>234</v>
      </c>
      <c r="AU208" s="186" t="s">
        <v>88</v>
      </c>
      <c r="AY208" s="14" t="s">
        <v>232</v>
      </c>
      <c r="BE208" s="104">
        <f t="shared" si="19"/>
        <v>0</v>
      </c>
      <c r="BF208" s="104">
        <f t="shared" si="20"/>
        <v>0</v>
      </c>
      <c r="BG208" s="104">
        <f t="shared" si="21"/>
        <v>0</v>
      </c>
      <c r="BH208" s="104">
        <f t="shared" si="22"/>
        <v>0</v>
      </c>
      <c r="BI208" s="104">
        <f t="shared" si="23"/>
        <v>0</v>
      </c>
      <c r="BJ208" s="14" t="s">
        <v>88</v>
      </c>
      <c r="BK208" s="104">
        <f t="shared" si="24"/>
        <v>0</v>
      </c>
      <c r="BL208" s="14" t="s">
        <v>238</v>
      </c>
      <c r="BM208" s="186" t="s">
        <v>2745</v>
      </c>
    </row>
    <row r="209" spans="1:65" s="2" customFormat="1" ht="24.2" customHeight="1">
      <c r="A209" s="31"/>
      <c r="B209" s="142"/>
      <c r="C209" s="174" t="s">
        <v>438</v>
      </c>
      <c r="D209" s="174" t="s">
        <v>234</v>
      </c>
      <c r="E209" s="175" t="s">
        <v>976</v>
      </c>
      <c r="F209" s="176" t="s">
        <v>1203</v>
      </c>
      <c r="G209" s="177" t="s">
        <v>394</v>
      </c>
      <c r="H209" s="178">
        <v>1</v>
      </c>
      <c r="I209" s="179"/>
      <c r="J209" s="180">
        <f t="shared" si="15"/>
        <v>0</v>
      </c>
      <c r="K209" s="181"/>
      <c r="L209" s="32"/>
      <c r="M209" s="182" t="s">
        <v>1</v>
      </c>
      <c r="N209" s="183" t="s">
        <v>43</v>
      </c>
      <c r="O209" s="60"/>
      <c r="P209" s="184">
        <f t="shared" si="16"/>
        <v>0</v>
      </c>
      <c r="Q209" s="184">
        <v>1.82E-3</v>
      </c>
      <c r="R209" s="184">
        <f t="shared" si="17"/>
        <v>1.82E-3</v>
      </c>
      <c r="S209" s="184">
        <v>0</v>
      </c>
      <c r="T209" s="185">
        <f t="shared" si="18"/>
        <v>0</v>
      </c>
      <c r="U209" s="31"/>
      <c r="V209" s="31"/>
      <c r="W209" s="31"/>
      <c r="X209" s="31"/>
      <c r="Y209" s="31"/>
      <c r="Z209" s="31"/>
      <c r="AA209" s="31"/>
      <c r="AB209" s="31"/>
      <c r="AC209" s="31"/>
      <c r="AD209" s="31"/>
      <c r="AE209" s="31"/>
      <c r="AR209" s="186" t="s">
        <v>238</v>
      </c>
      <c r="AT209" s="186" t="s">
        <v>234</v>
      </c>
      <c r="AU209" s="186" t="s">
        <v>88</v>
      </c>
      <c r="AY209" s="14" t="s">
        <v>232</v>
      </c>
      <c r="BE209" s="104">
        <f t="shared" si="19"/>
        <v>0</v>
      </c>
      <c r="BF209" s="104">
        <f t="shared" si="20"/>
        <v>0</v>
      </c>
      <c r="BG209" s="104">
        <f t="shared" si="21"/>
        <v>0</v>
      </c>
      <c r="BH209" s="104">
        <f t="shared" si="22"/>
        <v>0</v>
      </c>
      <c r="BI209" s="104">
        <f t="shared" si="23"/>
        <v>0</v>
      </c>
      <c r="BJ209" s="14" t="s">
        <v>88</v>
      </c>
      <c r="BK209" s="104">
        <f t="shared" si="24"/>
        <v>0</v>
      </c>
      <c r="BL209" s="14" t="s">
        <v>238</v>
      </c>
      <c r="BM209" s="186" t="s">
        <v>2746</v>
      </c>
    </row>
    <row r="210" spans="1:65" s="12" customFormat="1" ht="22.9" customHeight="1">
      <c r="B210" s="161"/>
      <c r="D210" s="162" t="s">
        <v>76</v>
      </c>
      <c r="E210" s="172" t="s">
        <v>238</v>
      </c>
      <c r="F210" s="172" t="s">
        <v>400</v>
      </c>
      <c r="I210" s="164"/>
      <c r="J210" s="173">
        <f>BK210</f>
        <v>0</v>
      </c>
      <c r="L210" s="161"/>
      <c r="M210" s="166"/>
      <c r="N210" s="167"/>
      <c r="O210" s="167"/>
      <c r="P210" s="168">
        <f>SUM(P211:P216)</f>
        <v>0</v>
      </c>
      <c r="Q210" s="167"/>
      <c r="R210" s="168">
        <f>SUM(R211:R216)</f>
        <v>13.078638140074998</v>
      </c>
      <c r="S210" s="167"/>
      <c r="T210" s="169">
        <f>SUM(T211:T216)</f>
        <v>0</v>
      </c>
      <c r="AR210" s="162" t="s">
        <v>81</v>
      </c>
      <c r="AT210" s="170" t="s">
        <v>76</v>
      </c>
      <c r="AU210" s="170" t="s">
        <v>81</v>
      </c>
      <c r="AY210" s="162" t="s">
        <v>232</v>
      </c>
      <c r="BK210" s="171">
        <f>SUM(BK211:BK216)</f>
        <v>0</v>
      </c>
    </row>
    <row r="211" spans="1:65" s="2" customFormat="1" ht="37.9" customHeight="1">
      <c r="A211" s="31"/>
      <c r="B211" s="142"/>
      <c r="C211" s="174" t="s">
        <v>442</v>
      </c>
      <c r="D211" s="174" t="s">
        <v>234</v>
      </c>
      <c r="E211" s="175" t="s">
        <v>402</v>
      </c>
      <c r="F211" s="176" t="s">
        <v>403</v>
      </c>
      <c r="G211" s="177" t="s">
        <v>287</v>
      </c>
      <c r="H211" s="178">
        <v>1.08</v>
      </c>
      <c r="I211" s="179"/>
      <c r="J211" s="180">
        <f t="shared" ref="J211:J216" si="25">ROUND(I211*H211,2)</f>
        <v>0</v>
      </c>
      <c r="K211" s="181"/>
      <c r="L211" s="32"/>
      <c r="M211" s="182" t="s">
        <v>1</v>
      </c>
      <c r="N211" s="183" t="s">
        <v>43</v>
      </c>
      <c r="O211" s="60"/>
      <c r="P211" s="184">
        <f t="shared" ref="P211:P216" si="26">O211*H211</f>
        <v>0</v>
      </c>
      <c r="Q211" s="184">
        <v>1.8907700000000001</v>
      </c>
      <c r="R211" s="184">
        <f t="shared" ref="R211:R216" si="27">Q211*H211</f>
        <v>2.0420316000000001</v>
      </c>
      <c r="S211" s="184">
        <v>0</v>
      </c>
      <c r="T211" s="185">
        <f t="shared" ref="T211:T216" si="28">S211*H211</f>
        <v>0</v>
      </c>
      <c r="U211" s="31"/>
      <c r="V211" s="31"/>
      <c r="W211" s="31"/>
      <c r="X211" s="31"/>
      <c r="Y211" s="31"/>
      <c r="Z211" s="31"/>
      <c r="AA211" s="31"/>
      <c r="AB211" s="31"/>
      <c r="AC211" s="31"/>
      <c r="AD211" s="31"/>
      <c r="AE211" s="31"/>
      <c r="AR211" s="186" t="s">
        <v>238</v>
      </c>
      <c r="AT211" s="186" t="s">
        <v>234</v>
      </c>
      <c r="AU211" s="186" t="s">
        <v>88</v>
      </c>
      <c r="AY211" s="14" t="s">
        <v>232</v>
      </c>
      <c r="BE211" s="104">
        <f t="shared" ref="BE211:BE216" si="29">IF(N211="základná",J211,0)</f>
        <v>0</v>
      </c>
      <c r="BF211" s="104">
        <f t="shared" ref="BF211:BF216" si="30">IF(N211="znížená",J211,0)</f>
        <v>0</v>
      </c>
      <c r="BG211" s="104">
        <f t="shared" ref="BG211:BG216" si="31">IF(N211="zákl. prenesená",J211,0)</f>
        <v>0</v>
      </c>
      <c r="BH211" s="104">
        <f t="shared" ref="BH211:BH216" si="32">IF(N211="zníž. prenesená",J211,0)</f>
        <v>0</v>
      </c>
      <c r="BI211" s="104">
        <f t="shared" ref="BI211:BI216" si="33">IF(N211="nulová",J211,0)</f>
        <v>0</v>
      </c>
      <c r="BJ211" s="14" t="s">
        <v>88</v>
      </c>
      <c r="BK211" s="104">
        <f t="shared" ref="BK211:BK216" si="34">ROUND(I211*H211,2)</f>
        <v>0</v>
      </c>
      <c r="BL211" s="14" t="s">
        <v>238</v>
      </c>
      <c r="BM211" s="186" t="s">
        <v>2747</v>
      </c>
    </row>
    <row r="212" spans="1:65" s="2" customFormat="1" ht="24.2" customHeight="1">
      <c r="A212" s="31"/>
      <c r="B212" s="142"/>
      <c r="C212" s="174" t="s">
        <v>446</v>
      </c>
      <c r="D212" s="174" t="s">
        <v>234</v>
      </c>
      <c r="E212" s="175" t="s">
        <v>1003</v>
      </c>
      <c r="F212" s="176" t="s">
        <v>423</v>
      </c>
      <c r="G212" s="177" t="s">
        <v>287</v>
      </c>
      <c r="H212" s="178">
        <v>0.70299999999999996</v>
      </c>
      <c r="I212" s="179"/>
      <c r="J212" s="180">
        <f t="shared" si="25"/>
        <v>0</v>
      </c>
      <c r="K212" s="181"/>
      <c r="L212" s="32"/>
      <c r="M212" s="182" t="s">
        <v>1</v>
      </c>
      <c r="N212" s="183" t="s">
        <v>43</v>
      </c>
      <c r="O212" s="60"/>
      <c r="P212" s="184">
        <f t="shared" si="26"/>
        <v>0</v>
      </c>
      <c r="Q212" s="184">
        <v>2.1922752000000001</v>
      </c>
      <c r="R212" s="184">
        <f t="shared" si="27"/>
        <v>1.5411694655999999</v>
      </c>
      <c r="S212" s="184">
        <v>0</v>
      </c>
      <c r="T212" s="185">
        <f t="shared" si="28"/>
        <v>0</v>
      </c>
      <c r="U212" s="31"/>
      <c r="V212" s="31"/>
      <c r="W212" s="31"/>
      <c r="X212" s="31"/>
      <c r="Y212" s="31"/>
      <c r="Z212" s="31"/>
      <c r="AA212" s="31"/>
      <c r="AB212" s="31"/>
      <c r="AC212" s="31"/>
      <c r="AD212" s="31"/>
      <c r="AE212" s="31"/>
      <c r="AR212" s="186" t="s">
        <v>238</v>
      </c>
      <c r="AT212" s="186" t="s">
        <v>234</v>
      </c>
      <c r="AU212" s="186" t="s">
        <v>88</v>
      </c>
      <c r="AY212" s="14" t="s">
        <v>232</v>
      </c>
      <c r="BE212" s="104">
        <f t="shared" si="29"/>
        <v>0</v>
      </c>
      <c r="BF212" s="104">
        <f t="shared" si="30"/>
        <v>0</v>
      </c>
      <c r="BG212" s="104">
        <f t="shared" si="31"/>
        <v>0</v>
      </c>
      <c r="BH212" s="104">
        <f t="shared" si="32"/>
        <v>0</v>
      </c>
      <c r="BI212" s="104">
        <f t="shared" si="33"/>
        <v>0</v>
      </c>
      <c r="BJ212" s="14" t="s">
        <v>88</v>
      </c>
      <c r="BK212" s="104">
        <f t="shared" si="34"/>
        <v>0</v>
      </c>
      <c r="BL212" s="14" t="s">
        <v>238</v>
      </c>
      <c r="BM212" s="186" t="s">
        <v>2748</v>
      </c>
    </row>
    <row r="213" spans="1:65" s="2" customFormat="1" ht="33" customHeight="1">
      <c r="A213" s="31"/>
      <c r="B213" s="142"/>
      <c r="C213" s="174" t="s">
        <v>450</v>
      </c>
      <c r="D213" s="174" t="s">
        <v>234</v>
      </c>
      <c r="E213" s="175" t="s">
        <v>1005</v>
      </c>
      <c r="F213" s="176" t="s">
        <v>427</v>
      </c>
      <c r="G213" s="177" t="s">
        <v>237</v>
      </c>
      <c r="H213" s="178">
        <v>0.75</v>
      </c>
      <c r="I213" s="179"/>
      <c r="J213" s="180">
        <f t="shared" si="25"/>
        <v>0</v>
      </c>
      <c r="K213" s="181"/>
      <c r="L213" s="32"/>
      <c r="M213" s="182" t="s">
        <v>1</v>
      </c>
      <c r="N213" s="183" t="s">
        <v>43</v>
      </c>
      <c r="O213" s="60"/>
      <c r="P213" s="184">
        <f t="shared" si="26"/>
        <v>0</v>
      </c>
      <c r="Q213" s="184">
        <v>3.0876311300000001E-2</v>
      </c>
      <c r="R213" s="184">
        <f t="shared" si="27"/>
        <v>2.3157233475E-2</v>
      </c>
      <c r="S213" s="184">
        <v>0</v>
      </c>
      <c r="T213" s="185">
        <f t="shared" si="28"/>
        <v>0</v>
      </c>
      <c r="U213" s="31"/>
      <c r="V213" s="31"/>
      <c r="W213" s="31"/>
      <c r="X213" s="31"/>
      <c r="Y213" s="31"/>
      <c r="Z213" s="31"/>
      <c r="AA213" s="31"/>
      <c r="AB213" s="31"/>
      <c r="AC213" s="31"/>
      <c r="AD213" s="31"/>
      <c r="AE213" s="31"/>
      <c r="AR213" s="186" t="s">
        <v>238</v>
      </c>
      <c r="AT213" s="186" t="s">
        <v>234</v>
      </c>
      <c r="AU213" s="186" t="s">
        <v>88</v>
      </c>
      <c r="AY213" s="14" t="s">
        <v>232</v>
      </c>
      <c r="BE213" s="104">
        <f t="shared" si="29"/>
        <v>0</v>
      </c>
      <c r="BF213" s="104">
        <f t="shared" si="30"/>
        <v>0</v>
      </c>
      <c r="BG213" s="104">
        <f t="shared" si="31"/>
        <v>0</v>
      </c>
      <c r="BH213" s="104">
        <f t="shared" si="32"/>
        <v>0</v>
      </c>
      <c r="BI213" s="104">
        <f t="shared" si="33"/>
        <v>0</v>
      </c>
      <c r="BJ213" s="14" t="s">
        <v>88</v>
      </c>
      <c r="BK213" s="104">
        <f t="shared" si="34"/>
        <v>0</v>
      </c>
      <c r="BL213" s="14" t="s">
        <v>238</v>
      </c>
      <c r="BM213" s="186" t="s">
        <v>2749</v>
      </c>
    </row>
    <row r="214" spans="1:65" s="2" customFormat="1" ht="24.2" customHeight="1">
      <c r="A214" s="31"/>
      <c r="B214" s="142"/>
      <c r="C214" s="174" t="s">
        <v>455</v>
      </c>
      <c r="D214" s="174" t="s">
        <v>234</v>
      </c>
      <c r="E214" s="175" t="s">
        <v>1207</v>
      </c>
      <c r="F214" s="176" t="s">
        <v>1208</v>
      </c>
      <c r="G214" s="177" t="s">
        <v>237</v>
      </c>
      <c r="H214" s="178">
        <v>41.604999999999997</v>
      </c>
      <c r="I214" s="179"/>
      <c r="J214" s="180">
        <f t="shared" si="25"/>
        <v>0</v>
      </c>
      <c r="K214" s="181"/>
      <c r="L214" s="32"/>
      <c r="M214" s="182" t="s">
        <v>1</v>
      </c>
      <c r="N214" s="183" t="s">
        <v>43</v>
      </c>
      <c r="O214" s="60"/>
      <c r="P214" s="184">
        <f t="shared" si="26"/>
        <v>0</v>
      </c>
      <c r="Q214" s="184">
        <v>0.22262419999999999</v>
      </c>
      <c r="R214" s="184">
        <f t="shared" si="27"/>
        <v>9.2622798409999998</v>
      </c>
      <c r="S214" s="184">
        <v>0</v>
      </c>
      <c r="T214" s="185">
        <f t="shared" si="28"/>
        <v>0</v>
      </c>
      <c r="U214" s="31"/>
      <c r="V214" s="31"/>
      <c r="W214" s="31"/>
      <c r="X214" s="31"/>
      <c r="Y214" s="31"/>
      <c r="Z214" s="31"/>
      <c r="AA214" s="31"/>
      <c r="AB214" s="31"/>
      <c r="AC214" s="31"/>
      <c r="AD214" s="31"/>
      <c r="AE214" s="31"/>
      <c r="AR214" s="186" t="s">
        <v>238</v>
      </c>
      <c r="AT214" s="186" t="s">
        <v>234</v>
      </c>
      <c r="AU214" s="186" t="s">
        <v>88</v>
      </c>
      <c r="AY214" s="14" t="s">
        <v>232</v>
      </c>
      <c r="BE214" s="104">
        <f t="shared" si="29"/>
        <v>0</v>
      </c>
      <c r="BF214" s="104">
        <f t="shared" si="30"/>
        <v>0</v>
      </c>
      <c r="BG214" s="104">
        <f t="shared" si="31"/>
        <v>0</v>
      </c>
      <c r="BH214" s="104">
        <f t="shared" si="32"/>
        <v>0</v>
      </c>
      <c r="BI214" s="104">
        <f t="shared" si="33"/>
        <v>0</v>
      </c>
      <c r="BJ214" s="14" t="s">
        <v>88</v>
      </c>
      <c r="BK214" s="104">
        <f t="shared" si="34"/>
        <v>0</v>
      </c>
      <c r="BL214" s="14" t="s">
        <v>238</v>
      </c>
      <c r="BM214" s="186" t="s">
        <v>2750</v>
      </c>
    </row>
    <row r="215" spans="1:65" s="2" customFormat="1" ht="24.2" customHeight="1">
      <c r="A215" s="31"/>
      <c r="B215" s="142"/>
      <c r="C215" s="187" t="s">
        <v>460</v>
      </c>
      <c r="D215" s="187" t="s">
        <v>357</v>
      </c>
      <c r="E215" s="188" t="s">
        <v>1210</v>
      </c>
      <c r="F215" s="189" t="s">
        <v>1211</v>
      </c>
      <c r="G215" s="190" t="s">
        <v>1139</v>
      </c>
      <c r="H215" s="191">
        <v>10</v>
      </c>
      <c r="I215" s="192"/>
      <c r="J215" s="193">
        <f t="shared" si="25"/>
        <v>0</v>
      </c>
      <c r="K215" s="194"/>
      <c r="L215" s="195"/>
      <c r="M215" s="196" t="s">
        <v>1</v>
      </c>
      <c r="N215" s="197" t="s">
        <v>43</v>
      </c>
      <c r="O215" s="60"/>
      <c r="P215" s="184">
        <f t="shared" si="26"/>
        <v>0</v>
      </c>
      <c r="Q215" s="184">
        <v>1E-3</v>
      </c>
      <c r="R215" s="184">
        <f t="shared" si="27"/>
        <v>0.01</v>
      </c>
      <c r="S215" s="184">
        <v>0</v>
      </c>
      <c r="T215" s="185">
        <f t="shared" si="28"/>
        <v>0</v>
      </c>
      <c r="U215" s="31"/>
      <c r="V215" s="31"/>
      <c r="W215" s="31"/>
      <c r="X215" s="31"/>
      <c r="Y215" s="31"/>
      <c r="Z215" s="31"/>
      <c r="AA215" s="31"/>
      <c r="AB215" s="31"/>
      <c r="AC215" s="31"/>
      <c r="AD215" s="31"/>
      <c r="AE215" s="31"/>
      <c r="AR215" s="186" t="s">
        <v>263</v>
      </c>
      <c r="AT215" s="186" t="s">
        <v>357</v>
      </c>
      <c r="AU215" s="186" t="s">
        <v>88</v>
      </c>
      <c r="AY215" s="14" t="s">
        <v>232</v>
      </c>
      <c r="BE215" s="104">
        <f t="shared" si="29"/>
        <v>0</v>
      </c>
      <c r="BF215" s="104">
        <f t="shared" si="30"/>
        <v>0</v>
      </c>
      <c r="BG215" s="104">
        <f t="shared" si="31"/>
        <v>0</v>
      </c>
      <c r="BH215" s="104">
        <f t="shared" si="32"/>
        <v>0</v>
      </c>
      <c r="BI215" s="104">
        <f t="shared" si="33"/>
        <v>0</v>
      </c>
      <c r="BJ215" s="14" t="s">
        <v>88</v>
      </c>
      <c r="BK215" s="104">
        <f t="shared" si="34"/>
        <v>0</v>
      </c>
      <c r="BL215" s="14" t="s">
        <v>238</v>
      </c>
      <c r="BM215" s="186" t="s">
        <v>2751</v>
      </c>
    </row>
    <row r="216" spans="1:65" s="2" customFormat="1" ht="16.5" customHeight="1">
      <c r="A216" s="31"/>
      <c r="B216" s="142"/>
      <c r="C216" s="187" t="s">
        <v>465</v>
      </c>
      <c r="D216" s="187" t="s">
        <v>357</v>
      </c>
      <c r="E216" s="188" t="s">
        <v>1213</v>
      </c>
      <c r="F216" s="189" t="s">
        <v>1214</v>
      </c>
      <c r="G216" s="190" t="s">
        <v>1139</v>
      </c>
      <c r="H216" s="191">
        <v>200</v>
      </c>
      <c r="I216" s="192"/>
      <c r="J216" s="193">
        <f t="shared" si="25"/>
        <v>0</v>
      </c>
      <c r="K216" s="194"/>
      <c r="L216" s="195"/>
      <c r="M216" s="196" t="s">
        <v>1</v>
      </c>
      <c r="N216" s="197" t="s">
        <v>43</v>
      </c>
      <c r="O216" s="60"/>
      <c r="P216" s="184">
        <f t="shared" si="26"/>
        <v>0</v>
      </c>
      <c r="Q216" s="184">
        <v>1E-3</v>
      </c>
      <c r="R216" s="184">
        <f t="shared" si="27"/>
        <v>0.2</v>
      </c>
      <c r="S216" s="184">
        <v>0</v>
      </c>
      <c r="T216" s="185">
        <f t="shared" si="28"/>
        <v>0</v>
      </c>
      <c r="U216" s="31"/>
      <c r="V216" s="31"/>
      <c r="W216" s="31"/>
      <c r="X216" s="31"/>
      <c r="Y216" s="31"/>
      <c r="Z216" s="31"/>
      <c r="AA216" s="31"/>
      <c r="AB216" s="31"/>
      <c r="AC216" s="31"/>
      <c r="AD216" s="31"/>
      <c r="AE216" s="31"/>
      <c r="AR216" s="186" t="s">
        <v>263</v>
      </c>
      <c r="AT216" s="186" t="s">
        <v>357</v>
      </c>
      <c r="AU216" s="186" t="s">
        <v>88</v>
      </c>
      <c r="AY216" s="14" t="s">
        <v>232</v>
      </c>
      <c r="BE216" s="104">
        <f t="shared" si="29"/>
        <v>0</v>
      </c>
      <c r="BF216" s="104">
        <f t="shared" si="30"/>
        <v>0</v>
      </c>
      <c r="BG216" s="104">
        <f t="shared" si="31"/>
        <v>0</v>
      </c>
      <c r="BH216" s="104">
        <f t="shared" si="32"/>
        <v>0</v>
      </c>
      <c r="BI216" s="104">
        <f t="shared" si="33"/>
        <v>0</v>
      </c>
      <c r="BJ216" s="14" t="s">
        <v>88</v>
      </c>
      <c r="BK216" s="104">
        <f t="shared" si="34"/>
        <v>0</v>
      </c>
      <c r="BL216" s="14" t="s">
        <v>238</v>
      </c>
      <c r="BM216" s="186" t="s">
        <v>2752</v>
      </c>
    </row>
    <row r="217" spans="1:65" s="12" customFormat="1" ht="22.9" customHeight="1">
      <c r="B217" s="161"/>
      <c r="D217" s="162" t="s">
        <v>76</v>
      </c>
      <c r="E217" s="172" t="s">
        <v>249</v>
      </c>
      <c r="F217" s="172" t="s">
        <v>433</v>
      </c>
      <c r="I217" s="164"/>
      <c r="J217" s="173">
        <f>BK217</f>
        <v>0</v>
      </c>
      <c r="L217" s="161"/>
      <c r="M217" s="166"/>
      <c r="N217" s="167"/>
      <c r="O217" s="167"/>
      <c r="P217" s="168">
        <f>SUM(P218:P220)</f>
        <v>0</v>
      </c>
      <c r="Q217" s="167"/>
      <c r="R217" s="168">
        <f>SUM(R218:R220)</f>
        <v>20.52</v>
      </c>
      <c r="S217" s="167"/>
      <c r="T217" s="169">
        <f>SUM(T218:T220)</f>
        <v>0</v>
      </c>
      <c r="AR217" s="162" t="s">
        <v>81</v>
      </c>
      <c r="AT217" s="170" t="s">
        <v>76</v>
      </c>
      <c r="AU217" s="170" t="s">
        <v>81</v>
      </c>
      <c r="AY217" s="162" t="s">
        <v>232</v>
      </c>
      <c r="BK217" s="171">
        <f>SUM(BK218:BK220)</f>
        <v>0</v>
      </c>
    </row>
    <row r="218" spans="1:65" s="2" customFormat="1" ht="33" customHeight="1">
      <c r="A218" s="31"/>
      <c r="B218" s="142"/>
      <c r="C218" s="174" t="s">
        <v>470</v>
      </c>
      <c r="D218" s="174" t="s">
        <v>234</v>
      </c>
      <c r="E218" s="175" t="s">
        <v>1007</v>
      </c>
      <c r="F218" s="176" t="s">
        <v>1008</v>
      </c>
      <c r="G218" s="177" t="s">
        <v>237</v>
      </c>
      <c r="H218" s="178">
        <v>36</v>
      </c>
      <c r="I218" s="179"/>
      <c r="J218" s="180">
        <f>ROUND(I218*H218,2)</f>
        <v>0</v>
      </c>
      <c r="K218" s="181"/>
      <c r="L218" s="32"/>
      <c r="M218" s="182" t="s">
        <v>1</v>
      </c>
      <c r="N218" s="183" t="s">
        <v>43</v>
      </c>
      <c r="O218" s="60"/>
      <c r="P218" s="184">
        <f>O218*H218</f>
        <v>0</v>
      </c>
      <c r="Q218" s="184">
        <v>0.29899999999999999</v>
      </c>
      <c r="R218" s="184">
        <f>Q218*H218</f>
        <v>10.763999999999999</v>
      </c>
      <c r="S218" s="184">
        <v>0</v>
      </c>
      <c r="T218" s="185">
        <f>S218*H218</f>
        <v>0</v>
      </c>
      <c r="U218" s="31"/>
      <c r="V218" s="31"/>
      <c r="W218" s="31"/>
      <c r="X218" s="31"/>
      <c r="Y218" s="31"/>
      <c r="Z218" s="31"/>
      <c r="AA218" s="31"/>
      <c r="AB218" s="31"/>
      <c r="AC218" s="31"/>
      <c r="AD218" s="31"/>
      <c r="AE218" s="31"/>
      <c r="AR218" s="186" t="s">
        <v>238</v>
      </c>
      <c r="AT218" s="186" t="s">
        <v>234</v>
      </c>
      <c r="AU218" s="186" t="s">
        <v>88</v>
      </c>
      <c r="AY218" s="14" t="s">
        <v>232</v>
      </c>
      <c r="BE218" s="104">
        <f>IF(N218="základná",J218,0)</f>
        <v>0</v>
      </c>
      <c r="BF218" s="104">
        <f>IF(N218="znížená",J218,0)</f>
        <v>0</v>
      </c>
      <c r="BG218" s="104">
        <f>IF(N218="zákl. prenesená",J218,0)</f>
        <v>0</v>
      </c>
      <c r="BH218" s="104">
        <f>IF(N218="zníž. prenesená",J218,0)</f>
        <v>0</v>
      </c>
      <c r="BI218" s="104">
        <f>IF(N218="nulová",J218,0)</f>
        <v>0</v>
      </c>
      <c r="BJ218" s="14" t="s">
        <v>88</v>
      </c>
      <c r="BK218" s="104">
        <f>ROUND(I218*H218,2)</f>
        <v>0</v>
      </c>
      <c r="BL218" s="14" t="s">
        <v>238</v>
      </c>
      <c r="BM218" s="186" t="s">
        <v>2753</v>
      </c>
    </row>
    <row r="219" spans="1:65" s="2" customFormat="1" ht="44.25" customHeight="1">
      <c r="A219" s="31"/>
      <c r="B219" s="142"/>
      <c r="C219" s="174" t="s">
        <v>474</v>
      </c>
      <c r="D219" s="174" t="s">
        <v>234</v>
      </c>
      <c r="E219" s="175" t="s">
        <v>1010</v>
      </c>
      <c r="F219" s="176" t="s">
        <v>1011</v>
      </c>
      <c r="G219" s="177" t="s">
        <v>237</v>
      </c>
      <c r="H219" s="178">
        <v>36</v>
      </c>
      <c r="I219" s="179"/>
      <c r="J219" s="180">
        <f>ROUND(I219*H219,2)</f>
        <v>0</v>
      </c>
      <c r="K219" s="181"/>
      <c r="L219" s="32"/>
      <c r="M219" s="182" t="s">
        <v>1</v>
      </c>
      <c r="N219" s="183" t="s">
        <v>43</v>
      </c>
      <c r="O219" s="60"/>
      <c r="P219" s="184">
        <f>O219*H219</f>
        <v>0</v>
      </c>
      <c r="Q219" s="184">
        <v>8.3500000000000005E-2</v>
      </c>
      <c r="R219" s="184">
        <f>Q219*H219</f>
        <v>3.0060000000000002</v>
      </c>
      <c r="S219" s="184">
        <v>0</v>
      </c>
      <c r="T219" s="185">
        <f>S219*H219</f>
        <v>0</v>
      </c>
      <c r="U219" s="31"/>
      <c r="V219" s="31"/>
      <c r="W219" s="31"/>
      <c r="X219" s="31"/>
      <c r="Y219" s="31"/>
      <c r="Z219" s="31"/>
      <c r="AA219" s="31"/>
      <c r="AB219" s="31"/>
      <c r="AC219" s="31"/>
      <c r="AD219" s="31"/>
      <c r="AE219" s="31"/>
      <c r="AR219" s="186" t="s">
        <v>238</v>
      </c>
      <c r="AT219" s="186" t="s">
        <v>234</v>
      </c>
      <c r="AU219" s="186" t="s">
        <v>88</v>
      </c>
      <c r="AY219" s="14" t="s">
        <v>232</v>
      </c>
      <c r="BE219" s="104">
        <f>IF(N219="základná",J219,0)</f>
        <v>0</v>
      </c>
      <c r="BF219" s="104">
        <f>IF(N219="znížená",J219,0)</f>
        <v>0</v>
      </c>
      <c r="BG219" s="104">
        <f>IF(N219="zákl. prenesená",J219,0)</f>
        <v>0</v>
      </c>
      <c r="BH219" s="104">
        <f>IF(N219="zníž. prenesená",J219,0)</f>
        <v>0</v>
      </c>
      <c r="BI219" s="104">
        <f>IF(N219="nulová",J219,0)</f>
        <v>0</v>
      </c>
      <c r="BJ219" s="14" t="s">
        <v>88</v>
      </c>
      <c r="BK219" s="104">
        <f>ROUND(I219*H219,2)</f>
        <v>0</v>
      </c>
      <c r="BL219" s="14" t="s">
        <v>238</v>
      </c>
      <c r="BM219" s="186" t="s">
        <v>2754</v>
      </c>
    </row>
    <row r="220" spans="1:65" s="2" customFormat="1" ht="24.2" customHeight="1">
      <c r="A220" s="31"/>
      <c r="B220" s="142"/>
      <c r="C220" s="187" t="s">
        <v>478</v>
      </c>
      <c r="D220" s="187" t="s">
        <v>357</v>
      </c>
      <c r="E220" s="188" t="s">
        <v>1013</v>
      </c>
      <c r="F220" s="189" t="s">
        <v>1014</v>
      </c>
      <c r="G220" s="190" t="s">
        <v>394</v>
      </c>
      <c r="H220" s="191">
        <v>6</v>
      </c>
      <c r="I220" s="192"/>
      <c r="J220" s="193">
        <f>ROUND(I220*H220,2)</f>
        <v>0</v>
      </c>
      <c r="K220" s="194"/>
      <c r="L220" s="195"/>
      <c r="M220" s="196" t="s">
        <v>1</v>
      </c>
      <c r="N220" s="197" t="s">
        <v>43</v>
      </c>
      <c r="O220" s="60"/>
      <c r="P220" s="184">
        <f>O220*H220</f>
        <v>0</v>
      </c>
      <c r="Q220" s="184">
        <v>1.125</v>
      </c>
      <c r="R220" s="184">
        <f>Q220*H220</f>
        <v>6.75</v>
      </c>
      <c r="S220" s="184">
        <v>0</v>
      </c>
      <c r="T220" s="185">
        <f>S220*H220</f>
        <v>0</v>
      </c>
      <c r="U220" s="31"/>
      <c r="V220" s="31"/>
      <c r="W220" s="31"/>
      <c r="X220" s="31"/>
      <c r="Y220" s="31"/>
      <c r="Z220" s="31"/>
      <c r="AA220" s="31"/>
      <c r="AB220" s="31"/>
      <c r="AC220" s="31"/>
      <c r="AD220" s="31"/>
      <c r="AE220" s="31"/>
      <c r="AR220" s="186" t="s">
        <v>263</v>
      </c>
      <c r="AT220" s="186" t="s">
        <v>357</v>
      </c>
      <c r="AU220" s="186" t="s">
        <v>88</v>
      </c>
      <c r="AY220" s="14" t="s">
        <v>232</v>
      </c>
      <c r="BE220" s="104">
        <f>IF(N220="základná",J220,0)</f>
        <v>0</v>
      </c>
      <c r="BF220" s="104">
        <f>IF(N220="znížená",J220,0)</f>
        <v>0</v>
      </c>
      <c r="BG220" s="104">
        <f>IF(N220="zákl. prenesená",J220,0)</f>
        <v>0</v>
      </c>
      <c r="BH220" s="104">
        <f>IF(N220="zníž. prenesená",J220,0)</f>
        <v>0</v>
      </c>
      <c r="BI220" s="104">
        <f>IF(N220="nulová",J220,0)</f>
        <v>0</v>
      </c>
      <c r="BJ220" s="14" t="s">
        <v>88</v>
      </c>
      <c r="BK220" s="104">
        <f>ROUND(I220*H220,2)</f>
        <v>0</v>
      </c>
      <c r="BL220" s="14" t="s">
        <v>238</v>
      </c>
      <c r="BM220" s="186" t="s">
        <v>2755</v>
      </c>
    </row>
    <row r="221" spans="1:65" s="12" customFormat="1" ht="22.9" customHeight="1">
      <c r="B221" s="161"/>
      <c r="D221" s="162" t="s">
        <v>76</v>
      </c>
      <c r="E221" s="172" t="s">
        <v>263</v>
      </c>
      <c r="F221" s="172" t="s">
        <v>459</v>
      </c>
      <c r="I221" s="164"/>
      <c r="J221" s="173">
        <f>BK221</f>
        <v>0</v>
      </c>
      <c r="L221" s="161"/>
      <c r="M221" s="166"/>
      <c r="N221" s="167"/>
      <c r="O221" s="167"/>
      <c r="P221" s="168">
        <f>SUM(P222:P252)</f>
        <v>0</v>
      </c>
      <c r="Q221" s="167"/>
      <c r="R221" s="168">
        <f>SUM(R222:R252)</f>
        <v>31.900273874407198</v>
      </c>
      <c r="S221" s="167"/>
      <c r="T221" s="169">
        <f>SUM(T222:T252)</f>
        <v>0</v>
      </c>
      <c r="AR221" s="162" t="s">
        <v>81</v>
      </c>
      <c r="AT221" s="170" t="s">
        <v>76</v>
      </c>
      <c r="AU221" s="170" t="s">
        <v>81</v>
      </c>
      <c r="AY221" s="162" t="s">
        <v>232</v>
      </c>
      <c r="BK221" s="171">
        <f>SUM(BK222:BK252)</f>
        <v>0</v>
      </c>
    </row>
    <row r="222" spans="1:65" s="2" customFormat="1" ht="24.2" customHeight="1">
      <c r="A222" s="31"/>
      <c r="B222" s="142"/>
      <c r="C222" s="174" t="s">
        <v>482</v>
      </c>
      <c r="D222" s="174" t="s">
        <v>234</v>
      </c>
      <c r="E222" s="175" t="s">
        <v>461</v>
      </c>
      <c r="F222" s="176" t="s">
        <v>462</v>
      </c>
      <c r="G222" s="177" t="s">
        <v>394</v>
      </c>
      <c r="H222" s="178">
        <v>1</v>
      </c>
      <c r="I222" s="179"/>
      <c r="J222" s="180">
        <f t="shared" ref="J222:J252" si="35">ROUND(I222*H222,2)</f>
        <v>0</v>
      </c>
      <c r="K222" s="181"/>
      <c r="L222" s="32"/>
      <c r="M222" s="182" t="s">
        <v>1</v>
      </c>
      <c r="N222" s="183" t="s">
        <v>43</v>
      </c>
      <c r="O222" s="60"/>
      <c r="P222" s="184">
        <f t="shared" ref="P222:P252" si="36">O222*H222</f>
        <v>0</v>
      </c>
      <c r="Q222" s="184">
        <v>0</v>
      </c>
      <c r="R222" s="184">
        <f t="shared" ref="R222:R252" si="37">Q222*H222</f>
        <v>0</v>
      </c>
      <c r="S222" s="184">
        <v>0</v>
      </c>
      <c r="T222" s="185">
        <f t="shared" ref="T222:T252" si="38">S222*H222</f>
        <v>0</v>
      </c>
      <c r="U222" s="31"/>
      <c r="V222" s="31"/>
      <c r="W222" s="31"/>
      <c r="X222" s="31"/>
      <c r="Y222" s="31"/>
      <c r="Z222" s="31"/>
      <c r="AA222" s="31"/>
      <c r="AB222" s="31"/>
      <c r="AC222" s="31"/>
      <c r="AD222" s="31"/>
      <c r="AE222" s="31"/>
      <c r="AR222" s="186" t="s">
        <v>463</v>
      </c>
      <c r="AT222" s="186" t="s">
        <v>234</v>
      </c>
      <c r="AU222" s="186" t="s">
        <v>88</v>
      </c>
      <c r="AY222" s="14" t="s">
        <v>232</v>
      </c>
      <c r="BE222" s="104">
        <f t="shared" ref="BE222:BE252" si="39">IF(N222="základná",J222,0)</f>
        <v>0</v>
      </c>
      <c r="BF222" s="104">
        <f t="shared" ref="BF222:BF252" si="40">IF(N222="znížená",J222,0)</f>
        <v>0</v>
      </c>
      <c r="BG222" s="104">
        <f t="shared" ref="BG222:BG252" si="41">IF(N222="zákl. prenesená",J222,0)</f>
        <v>0</v>
      </c>
      <c r="BH222" s="104">
        <f t="shared" ref="BH222:BH252" si="42">IF(N222="zníž. prenesená",J222,0)</f>
        <v>0</v>
      </c>
      <c r="BI222" s="104">
        <f t="shared" ref="BI222:BI252" si="43">IF(N222="nulová",J222,0)</f>
        <v>0</v>
      </c>
      <c r="BJ222" s="14" t="s">
        <v>88</v>
      </c>
      <c r="BK222" s="104">
        <f t="shared" ref="BK222:BK252" si="44">ROUND(I222*H222,2)</f>
        <v>0</v>
      </c>
      <c r="BL222" s="14" t="s">
        <v>463</v>
      </c>
      <c r="BM222" s="186" t="s">
        <v>2756</v>
      </c>
    </row>
    <row r="223" spans="1:65" s="2" customFormat="1" ht="24.2" customHeight="1">
      <c r="A223" s="31"/>
      <c r="B223" s="142"/>
      <c r="C223" s="187" t="s">
        <v>486</v>
      </c>
      <c r="D223" s="187" t="s">
        <v>357</v>
      </c>
      <c r="E223" s="188" t="s">
        <v>466</v>
      </c>
      <c r="F223" s="189" t="s">
        <v>467</v>
      </c>
      <c r="G223" s="190" t="s">
        <v>394</v>
      </c>
      <c r="H223" s="191">
        <v>1</v>
      </c>
      <c r="I223" s="192"/>
      <c r="J223" s="193">
        <f t="shared" si="35"/>
        <v>0</v>
      </c>
      <c r="K223" s="194"/>
      <c r="L223" s="195"/>
      <c r="M223" s="196" t="s">
        <v>1</v>
      </c>
      <c r="N223" s="197" t="s">
        <v>43</v>
      </c>
      <c r="O223" s="60"/>
      <c r="P223" s="184">
        <f t="shared" si="36"/>
        <v>0</v>
      </c>
      <c r="Q223" s="184">
        <v>6.4999999999999997E-4</v>
      </c>
      <c r="R223" s="184">
        <f t="shared" si="37"/>
        <v>6.4999999999999997E-4</v>
      </c>
      <c r="S223" s="184">
        <v>0</v>
      </c>
      <c r="T223" s="185">
        <f t="shared" si="38"/>
        <v>0</v>
      </c>
      <c r="U223" s="31"/>
      <c r="V223" s="31"/>
      <c r="W223" s="31"/>
      <c r="X223" s="31"/>
      <c r="Y223" s="31"/>
      <c r="Z223" s="31"/>
      <c r="AA223" s="31"/>
      <c r="AB223" s="31"/>
      <c r="AC223" s="31"/>
      <c r="AD223" s="31"/>
      <c r="AE223" s="31"/>
      <c r="AR223" s="186" t="s">
        <v>468</v>
      </c>
      <c r="AT223" s="186" t="s">
        <v>357</v>
      </c>
      <c r="AU223" s="186" t="s">
        <v>88</v>
      </c>
      <c r="AY223" s="14" t="s">
        <v>232</v>
      </c>
      <c r="BE223" s="104">
        <f t="shared" si="39"/>
        <v>0</v>
      </c>
      <c r="BF223" s="104">
        <f t="shared" si="40"/>
        <v>0</v>
      </c>
      <c r="BG223" s="104">
        <f t="shared" si="41"/>
        <v>0</v>
      </c>
      <c r="BH223" s="104">
        <f t="shared" si="42"/>
        <v>0</v>
      </c>
      <c r="BI223" s="104">
        <f t="shared" si="43"/>
        <v>0</v>
      </c>
      <c r="BJ223" s="14" t="s">
        <v>88</v>
      </c>
      <c r="BK223" s="104">
        <f t="shared" si="44"/>
        <v>0</v>
      </c>
      <c r="BL223" s="14" t="s">
        <v>468</v>
      </c>
      <c r="BM223" s="186" t="s">
        <v>2757</v>
      </c>
    </row>
    <row r="224" spans="1:65" s="2" customFormat="1" ht="16.5" customHeight="1">
      <c r="A224" s="31"/>
      <c r="B224" s="142"/>
      <c r="C224" s="187" t="s">
        <v>490</v>
      </c>
      <c r="D224" s="187" t="s">
        <v>357</v>
      </c>
      <c r="E224" s="188" t="s">
        <v>471</v>
      </c>
      <c r="F224" s="189" t="s">
        <v>472</v>
      </c>
      <c r="G224" s="190" t="s">
        <v>394</v>
      </c>
      <c r="H224" s="191">
        <v>1</v>
      </c>
      <c r="I224" s="192"/>
      <c r="J224" s="193">
        <f t="shared" si="35"/>
        <v>0</v>
      </c>
      <c r="K224" s="194"/>
      <c r="L224" s="195"/>
      <c r="M224" s="196" t="s">
        <v>1</v>
      </c>
      <c r="N224" s="197" t="s">
        <v>43</v>
      </c>
      <c r="O224" s="60"/>
      <c r="P224" s="184">
        <f t="shared" si="36"/>
        <v>0</v>
      </c>
      <c r="Q224" s="184">
        <v>1.5499999999999999E-3</v>
      </c>
      <c r="R224" s="184">
        <f t="shared" si="37"/>
        <v>1.5499999999999999E-3</v>
      </c>
      <c r="S224" s="184">
        <v>0</v>
      </c>
      <c r="T224" s="185">
        <f t="shared" si="38"/>
        <v>0</v>
      </c>
      <c r="U224" s="31"/>
      <c r="V224" s="31"/>
      <c r="W224" s="31"/>
      <c r="X224" s="31"/>
      <c r="Y224" s="31"/>
      <c r="Z224" s="31"/>
      <c r="AA224" s="31"/>
      <c r="AB224" s="31"/>
      <c r="AC224" s="31"/>
      <c r="AD224" s="31"/>
      <c r="AE224" s="31"/>
      <c r="AR224" s="186" t="s">
        <v>263</v>
      </c>
      <c r="AT224" s="186" t="s">
        <v>357</v>
      </c>
      <c r="AU224" s="186" t="s">
        <v>88</v>
      </c>
      <c r="AY224" s="14" t="s">
        <v>232</v>
      </c>
      <c r="BE224" s="104">
        <f t="shared" si="39"/>
        <v>0</v>
      </c>
      <c r="BF224" s="104">
        <f t="shared" si="40"/>
        <v>0</v>
      </c>
      <c r="BG224" s="104">
        <f t="shared" si="41"/>
        <v>0</v>
      </c>
      <c r="BH224" s="104">
        <f t="shared" si="42"/>
        <v>0</v>
      </c>
      <c r="BI224" s="104">
        <f t="shared" si="43"/>
        <v>0</v>
      </c>
      <c r="BJ224" s="14" t="s">
        <v>88</v>
      </c>
      <c r="BK224" s="104">
        <f t="shared" si="44"/>
        <v>0</v>
      </c>
      <c r="BL224" s="14" t="s">
        <v>238</v>
      </c>
      <c r="BM224" s="186" t="s">
        <v>2758</v>
      </c>
    </row>
    <row r="225" spans="1:65" s="2" customFormat="1" ht="24.2" customHeight="1">
      <c r="A225" s="31"/>
      <c r="B225" s="142"/>
      <c r="C225" s="174" t="s">
        <v>494</v>
      </c>
      <c r="D225" s="174" t="s">
        <v>234</v>
      </c>
      <c r="E225" s="175" t="s">
        <v>831</v>
      </c>
      <c r="F225" s="176" t="s">
        <v>832</v>
      </c>
      <c r="G225" s="177" t="s">
        <v>394</v>
      </c>
      <c r="H225" s="178">
        <v>1</v>
      </c>
      <c r="I225" s="179"/>
      <c r="J225" s="180">
        <f t="shared" si="35"/>
        <v>0</v>
      </c>
      <c r="K225" s="181"/>
      <c r="L225" s="32"/>
      <c r="M225" s="182" t="s">
        <v>1</v>
      </c>
      <c r="N225" s="183" t="s">
        <v>43</v>
      </c>
      <c r="O225" s="60"/>
      <c r="P225" s="184">
        <f t="shared" si="36"/>
        <v>0</v>
      </c>
      <c r="Q225" s="184">
        <v>0</v>
      </c>
      <c r="R225" s="184">
        <f t="shared" si="37"/>
        <v>0</v>
      </c>
      <c r="S225" s="184">
        <v>0</v>
      </c>
      <c r="T225" s="185">
        <f t="shared" si="38"/>
        <v>0</v>
      </c>
      <c r="U225" s="31"/>
      <c r="V225" s="31"/>
      <c r="W225" s="31"/>
      <c r="X225" s="31"/>
      <c r="Y225" s="31"/>
      <c r="Z225" s="31"/>
      <c r="AA225" s="31"/>
      <c r="AB225" s="31"/>
      <c r="AC225" s="31"/>
      <c r="AD225" s="31"/>
      <c r="AE225" s="31"/>
      <c r="AR225" s="186" t="s">
        <v>238</v>
      </c>
      <c r="AT225" s="186" t="s">
        <v>234</v>
      </c>
      <c r="AU225" s="186" t="s">
        <v>88</v>
      </c>
      <c r="AY225" s="14" t="s">
        <v>232</v>
      </c>
      <c r="BE225" s="104">
        <f t="shared" si="39"/>
        <v>0</v>
      </c>
      <c r="BF225" s="104">
        <f t="shared" si="40"/>
        <v>0</v>
      </c>
      <c r="BG225" s="104">
        <f t="shared" si="41"/>
        <v>0</v>
      </c>
      <c r="BH225" s="104">
        <f t="shared" si="42"/>
        <v>0</v>
      </c>
      <c r="BI225" s="104">
        <f t="shared" si="43"/>
        <v>0</v>
      </c>
      <c r="BJ225" s="14" t="s">
        <v>88</v>
      </c>
      <c r="BK225" s="104">
        <f t="shared" si="44"/>
        <v>0</v>
      </c>
      <c r="BL225" s="14" t="s">
        <v>238</v>
      </c>
      <c r="BM225" s="186" t="s">
        <v>2759</v>
      </c>
    </row>
    <row r="226" spans="1:65" s="2" customFormat="1" ht="24.2" customHeight="1">
      <c r="A226" s="31"/>
      <c r="B226" s="142"/>
      <c r="C226" s="187" t="s">
        <v>463</v>
      </c>
      <c r="D226" s="187" t="s">
        <v>357</v>
      </c>
      <c r="E226" s="188" t="s">
        <v>834</v>
      </c>
      <c r="F226" s="189" t="s">
        <v>835</v>
      </c>
      <c r="G226" s="190" t="s">
        <v>394</v>
      </c>
      <c r="H226" s="191">
        <v>1</v>
      </c>
      <c r="I226" s="192"/>
      <c r="J226" s="193">
        <f t="shared" si="35"/>
        <v>0</v>
      </c>
      <c r="K226" s="194"/>
      <c r="L226" s="195"/>
      <c r="M226" s="196" t="s">
        <v>1</v>
      </c>
      <c r="N226" s="197" t="s">
        <v>43</v>
      </c>
      <c r="O226" s="60"/>
      <c r="P226" s="184">
        <f t="shared" si="36"/>
        <v>0</v>
      </c>
      <c r="Q226" s="184">
        <v>8.4999999999999995E-4</v>
      </c>
      <c r="R226" s="184">
        <f t="shared" si="37"/>
        <v>8.4999999999999995E-4</v>
      </c>
      <c r="S226" s="184">
        <v>0</v>
      </c>
      <c r="T226" s="185">
        <f t="shared" si="38"/>
        <v>0</v>
      </c>
      <c r="U226" s="31"/>
      <c r="V226" s="31"/>
      <c r="W226" s="31"/>
      <c r="X226" s="31"/>
      <c r="Y226" s="31"/>
      <c r="Z226" s="31"/>
      <c r="AA226" s="31"/>
      <c r="AB226" s="31"/>
      <c r="AC226" s="31"/>
      <c r="AD226" s="31"/>
      <c r="AE226" s="31"/>
      <c r="AR226" s="186" t="s">
        <v>468</v>
      </c>
      <c r="AT226" s="186" t="s">
        <v>357</v>
      </c>
      <c r="AU226" s="186" t="s">
        <v>88</v>
      </c>
      <c r="AY226" s="14" t="s">
        <v>232</v>
      </c>
      <c r="BE226" s="104">
        <f t="shared" si="39"/>
        <v>0</v>
      </c>
      <c r="BF226" s="104">
        <f t="shared" si="40"/>
        <v>0</v>
      </c>
      <c r="BG226" s="104">
        <f t="shared" si="41"/>
        <v>0</v>
      </c>
      <c r="BH226" s="104">
        <f t="shared" si="42"/>
        <v>0</v>
      </c>
      <c r="BI226" s="104">
        <f t="shared" si="43"/>
        <v>0</v>
      </c>
      <c r="BJ226" s="14" t="s">
        <v>88</v>
      </c>
      <c r="BK226" s="104">
        <f t="shared" si="44"/>
        <v>0</v>
      </c>
      <c r="BL226" s="14" t="s">
        <v>468</v>
      </c>
      <c r="BM226" s="186" t="s">
        <v>2760</v>
      </c>
    </row>
    <row r="227" spans="1:65" s="2" customFormat="1" ht="24.2" customHeight="1">
      <c r="A227" s="31"/>
      <c r="B227" s="142"/>
      <c r="C227" s="174" t="s">
        <v>501</v>
      </c>
      <c r="D227" s="174" t="s">
        <v>234</v>
      </c>
      <c r="E227" s="175" t="s">
        <v>837</v>
      </c>
      <c r="F227" s="176" t="s">
        <v>838</v>
      </c>
      <c r="G227" s="177" t="s">
        <v>256</v>
      </c>
      <c r="H227" s="178">
        <v>12</v>
      </c>
      <c r="I227" s="179"/>
      <c r="J227" s="180">
        <f t="shared" si="35"/>
        <v>0</v>
      </c>
      <c r="K227" s="181"/>
      <c r="L227" s="32"/>
      <c r="M227" s="182" t="s">
        <v>1</v>
      </c>
      <c r="N227" s="183" t="s">
        <v>43</v>
      </c>
      <c r="O227" s="60"/>
      <c r="P227" s="184">
        <f t="shared" si="36"/>
        <v>0</v>
      </c>
      <c r="Q227" s="184">
        <v>0</v>
      </c>
      <c r="R227" s="184">
        <f t="shared" si="37"/>
        <v>0</v>
      </c>
      <c r="S227" s="184">
        <v>0</v>
      </c>
      <c r="T227" s="185">
        <f t="shared" si="38"/>
        <v>0</v>
      </c>
      <c r="U227" s="31"/>
      <c r="V227" s="31"/>
      <c r="W227" s="31"/>
      <c r="X227" s="31"/>
      <c r="Y227" s="31"/>
      <c r="Z227" s="31"/>
      <c r="AA227" s="31"/>
      <c r="AB227" s="31"/>
      <c r="AC227" s="31"/>
      <c r="AD227" s="31"/>
      <c r="AE227" s="31"/>
      <c r="AR227" s="186" t="s">
        <v>238</v>
      </c>
      <c r="AT227" s="186" t="s">
        <v>234</v>
      </c>
      <c r="AU227" s="186" t="s">
        <v>88</v>
      </c>
      <c r="AY227" s="14" t="s">
        <v>232</v>
      </c>
      <c r="BE227" s="104">
        <f t="shared" si="39"/>
        <v>0</v>
      </c>
      <c r="BF227" s="104">
        <f t="shared" si="40"/>
        <v>0</v>
      </c>
      <c r="BG227" s="104">
        <f t="shared" si="41"/>
        <v>0</v>
      </c>
      <c r="BH227" s="104">
        <f t="shared" si="42"/>
        <v>0</v>
      </c>
      <c r="BI227" s="104">
        <f t="shared" si="43"/>
        <v>0</v>
      </c>
      <c r="BJ227" s="14" t="s">
        <v>88</v>
      </c>
      <c r="BK227" s="104">
        <f t="shared" si="44"/>
        <v>0</v>
      </c>
      <c r="BL227" s="14" t="s">
        <v>238</v>
      </c>
      <c r="BM227" s="186" t="s">
        <v>2761</v>
      </c>
    </row>
    <row r="228" spans="1:65" s="2" customFormat="1" ht="16.5" customHeight="1">
      <c r="A228" s="31"/>
      <c r="B228" s="142"/>
      <c r="C228" s="187" t="s">
        <v>505</v>
      </c>
      <c r="D228" s="187" t="s">
        <v>357</v>
      </c>
      <c r="E228" s="188" t="s">
        <v>840</v>
      </c>
      <c r="F228" s="189" t="s">
        <v>841</v>
      </c>
      <c r="G228" s="190" t="s">
        <v>256</v>
      </c>
      <c r="H228" s="191">
        <v>13.116</v>
      </c>
      <c r="I228" s="192"/>
      <c r="J228" s="193">
        <f t="shared" si="35"/>
        <v>0</v>
      </c>
      <c r="K228" s="194"/>
      <c r="L228" s="195"/>
      <c r="M228" s="196" t="s">
        <v>1</v>
      </c>
      <c r="N228" s="197" t="s">
        <v>43</v>
      </c>
      <c r="O228" s="60"/>
      <c r="P228" s="184">
        <f t="shared" si="36"/>
        <v>0</v>
      </c>
      <c r="Q228" s="184">
        <v>2.5999999999999999E-3</v>
      </c>
      <c r="R228" s="184">
        <f t="shared" si="37"/>
        <v>3.4101599999999996E-2</v>
      </c>
      <c r="S228" s="184">
        <v>0</v>
      </c>
      <c r="T228" s="185">
        <f t="shared" si="38"/>
        <v>0</v>
      </c>
      <c r="U228" s="31"/>
      <c r="V228" s="31"/>
      <c r="W228" s="31"/>
      <c r="X228" s="31"/>
      <c r="Y228" s="31"/>
      <c r="Z228" s="31"/>
      <c r="AA228" s="31"/>
      <c r="AB228" s="31"/>
      <c r="AC228" s="31"/>
      <c r="AD228" s="31"/>
      <c r="AE228" s="31"/>
      <c r="AR228" s="186" t="s">
        <v>263</v>
      </c>
      <c r="AT228" s="186" t="s">
        <v>357</v>
      </c>
      <c r="AU228" s="186" t="s">
        <v>88</v>
      </c>
      <c r="AY228" s="14" t="s">
        <v>232</v>
      </c>
      <c r="BE228" s="104">
        <f t="shared" si="39"/>
        <v>0</v>
      </c>
      <c r="BF228" s="104">
        <f t="shared" si="40"/>
        <v>0</v>
      </c>
      <c r="BG228" s="104">
        <f t="shared" si="41"/>
        <v>0</v>
      </c>
      <c r="BH228" s="104">
        <f t="shared" si="42"/>
        <v>0</v>
      </c>
      <c r="BI228" s="104">
        <f t="shared" si="43"/>
        <v>0</v>
      </c>
      <c r="BJ228" s="14" t="s">
        <v>88</v>
      </c>
      <c r="BK228" s="104">
        <f t="shared" si="44"/>
        <v>0</v>
      </c>
      <c r="BL228" s="14" t="s">
        <v>238</v>
      </c>
      <c r="BM228" s="186" t="s">
        <v>2762</v>
      </c>
    </row>
    <row r="229" spans="1:65" s="2" customFormat="1" ht="24.2" customHeight="1">
      <c r="A229" s="31"/>
      <c r="B229" s="142"/>
      <c r="C229" s="174" t="s">
        <v>509</v>
      </c>
      <c r="D229" s="174" t="s">
        <v>234</v>
      </c>
      <c r="E229" s="175" t="s">
        <v>554</v>
      </c>
      <c r="F229" s="176" t="s">
        <v>555</v>
      </c>
      <c r="G229" s="177" t="s">
        <v>394</v>
      </c>
      <c r="H229" s="178">
        <v>2</v>
      </c>
      <c r="I229" s="179"/>
      <c r="J229" s="180">
        <f t="shared" si="35"/>
        <v>0</v>
      </c>
      <c r="K229" s="181"/>
      <c r="L229" s="32"/>
      <c r="M229" s="182" t="s">
        <v>1</v>
      </c>
      <c r="N229" s="183" t="s">
        <v>43</v>
      </c>
      <c r="O229" s="60"/>
      <c r="P229" s="184">
        <f t="shared" si="36"/>
        <v>0</v>
      </c>
      <c r="Q229" s="184">
        <v>0</v>
      </c>
      <c r="R229" s="184">
        <f t="shared" si="37"/>
        <v>0</v>
      </c>
      <c r="S229" s="184">
        <v>0</v>
      </c>
      <c r="T229" s="185">
        <f t="shared" si="38"/>
        <v>0</v>
      </c>
      <c r="U229" s="31"/>
      <c r="V229" s="31"/>
      <c r="W229" s="31"/>
      <c r="X229" s="31"/>
      <c r="Y229" s="31"/>
      <c r="Z229" s="31"/>
      <c r="AA229" s="31"/>
      <c r="AB229" s="31"/>
      <c r="AC229" s="31"/>
      <c r="AD229" s="31"/>
      <c r="AE229" s="31"/>
      <c r="AR229" s="186" t="s">
        <v>238</v>
      </c>
      <c r="AT229" s="186" t="s">
        <v>234</v>
      </c>
      <c r="AU229" s="186" t="s">
        <v>88</v>
      </c>
      <c r="AY229" s="14" t="s">
        <v>232</v>
      </c>
      <c r="BE229" s="104">
        <f t="shared" si="39"/>
        <v>0</v>
      </c>
      <c r="BF229" s="104">
        <f t="shared" si="40"/>
        <v>0</v>
      </c>
      <c r="BG229" s="104">
        <f t="shared" si="41"/>
        <v>0</v>
      </c>
      <c r="BH229" s="104">
        <f t="shared" si="42"/>
        <v>0</v>
      </c>
      <c r="BI229" s="104">
        <f t="shared" si="43"/>
        <v>0</v>
      </c>
      <c r="BJ229" s="14" t="s">
        <v>88</v>
      </c>
      <c r="BK229" s="104">
        <f t="shared" si="44"/>
        <v>0</v>
      </c>
      <c r="BL229" s="14" t="s">
        <v>238</v>
      </c>
      <c r="BM229" s="186" t="s">
        <v>2763</v>
      </c>
    </row>
    <row r="230" spans="1:65" s="2" customFormat="1" ht="24.2" customHeight="1">
      <c r="A230" s="31"/>
      <c r="B230" s="142"/>
      <c r="C230" s="187" t="s">
        <v>513</v>
      </c>
      <c r="D230" s="187" t="s">
        <v>357</v>
      </c>
      <c r="E230" s="188" t="s">
        <v>558</v>
      </c>
      <c r="F230" s="189" t="s">
        <v>559</v>
      </c>
      <c r="G230" s="190" t="s">
        <v>394</v>
      </c>
      <c r="H230" s="191">
        <v>1</v>
      </c>
      <c r="I230" s="192"/>
      <c r="J230" s="193">
        <f t="shared" si="35"/>
        <v>0</v>
      </c>
      <c r="K230" s="194"/>
      <c r="L230" s="195"/>
      <c r="M230" s="196" t="s">
        <v>1</v>
      </c>
      <c r="N230" s="197" t="s">
        <v>43</v>
      </c>
      <c r="O230" s="60"/>
      <c r="P230" s="184">
        <f t="shared" si="36"/>
        <v>0</v>
      </c>
      <c r="Q230" s="184">
        <v>6.7000000000000002E-4</v>
      </c>
      <c r="R230" s="184">
        <f t="shared" si="37"/>
        <v>6.7000000000000002E-4</v>
      </c>
      <c r="S230" s="184">
        <v>0</v>
      </c>
      <c r="T230" s="185">
        <f t="shared" si="38"/>
        <v>0</v>
      </c>
      <c r="U230" s="31"/>
      <c r="V230" s="31"/>
      <c r="W230" s="31"/>
      <c r="X230" s="31"/>
      <c r="Y230" s="31"/>
      <c r="Z230" s="31"/>
      <c r="AA230" s="31"/>
      <c r="AB230" s="31"/>
      <c r="AC230" s="31"/>
      <c r="AD230" s="31"/>
      <c r="AE230" s="31"/>
      <c r="AR230" s="186" t="s">
        <v>263</v>
      </c>
      <c r="AT230" s="186" t="s">
        <v>357</v>
      </c>
      <c r="AU230" s="186" t="s">
        <v>88</v>
      </c>
      <c r="AY230" s="14" t="s">
        <v>232</v>
      </c>
      <c r="BE230" s="104">
        <f t="shared" si="39"/>
        <v>0</v>
      </c>
      <c r="BF230" s="104">
        <f t="shared" si="40"/>
        <v>0</v>
      </c>
      <c r="BG230" s="104">
        <f t="shared" si="41"/>
        <v>0</v>
      </c>
      <c r="BH230" s="104">
        <f t="shared" si="42"/>
        <v>0</v>
      </c>
      <c r="BI230" s="104">
        <f t="shared" si="43"/>
        <v>0</v>
      </c>
      <c r="BJ230" s="14" t="s">
        <v>88</v>
      </c>
      <c r="BK230" s="104">
        <f t="shared" si="44"/>
        <v>0</v>
      </c>
      <c r="BL230" s="14" t="s">
        <v>238</v>
      </c>
      <c r="BM230" s="186" t="s">
        <v>2764</v>
      </c>
    </row>
    <row r="231" spans="1:65" s="2" customFormat="1" ht="24.2" customHeight="1">
      <c r="A231" s="31"/>
      <c r="B231" s="142"/>
      <c r="C231" s="187" t="s">
        <v>517</v>
      </c>
      <c r="D231" s="187" t="s">
        <v>357</v>
      </c>
      <c r="E231" s="188" t="s">
        <v>851</v>
      </c>
      <c r="F231" s="189" t="s">
        <v>852</v>
      </c>
      <c r="G231" s="190" t="s">
        <v>394</v>
      </c>
      <c r="H231" s="191">
        <v>1</v>
      </c>
      <c r="I231" s="192"/>
      <c r="J231" s="193">
        <f t="shared" si="35"/>
        <v>0</v>
      </c>
      <c r="K231" s="194"/>
      <c r="L231" s="195"/>
      <c r="M231" s="196" t="s">
        <v>1</v>
      </c>
      <c r="N231" s="197" t="s">
        <v>43</v>
      </c>
      <c r="O231" s="60"/>
      <c r="P231" s="184">
        <f t="shared" si="36"/>
        <v>0</v>
      </c>
      <c r="Q231" s="184">
        <v>9.7000000000000005E-4</v>
      </c>
      <c r="R231" s="184">
        <f t="shared" si="37"/>
        <v>9.7000000000000005E-4</v>
      </c>
      <c r="S231" s="184">
        <v>0</v>
      </c>
      <c r="T231" s="185">
        <f t="shared" si="38"/>
        <v>0</v>
      </c>
      <c r="U231" s="31"/>
      <c r="V231" s="31"/>
      <c r="W231" s="31"/>
      <c r="X231" s="31"/>
      <c r="Y231" s="31"/>
      <c r="Z231" s="31"/>
      <c r="AA231" s="31"/>
      <c r="AB231" s="31"/>
      <c r="AC231" s="31"/>
      <c r="AD231" s="31"/>
      <c r="AE231" s="31"/>
      <c r="AR231" s="186" t="s">
        <v>263</v>
      </c>
      <c r="AT231" s="186" t="s">
        <v>357</v>
      </c>
      <c r="AU231" s="186" t="s">
        <v>88</v>
      </c>
      <c r="AY231" s="14" t="s">
        <v>232</v>
      </c>
      <c r="BE231" s="104">
        <f t="shared" si="39"/>
        <v>0</v>
      </c>
      <c r="BF231" s="104">
        <f t="shared" si="40"/>
        <v>0</v>
      </c>
      <c r="BG231" s="104">
        <f t="shared" si="41"/>
        <v>0</v>
      </c>
      <c r="BH231" s="104">
        <f t="shared" si="42"/>
        <v>0</v>
      </c>
      <c r="BI231" s="104">
        <f t="shared" si="43"/>
        <v>0</v>
      </c>
      <c r="BJ231" s="14" t="s">
        <v>88</v>
      </c>
      <c r="BK231" s="104">
        <f t="shared" si="44"/>
        <v>0</v>
      </c>
      <c r="BL231" s="14" t="s">
        <v>238</v>
      </c>
      <c r="BM231" s="186" t="s">
        <v>2765</v>
      </c>
    </row>
    <row r="232" spans="1:65" s="2" customFormat="1" ht="24.2" customHeight="1">
      <c r="A232" s="31"/>
      <c r="B232" s="142"/>
      <c r="C232" s="174" t="s">
        <v>883</v>
      </c>
      <c r="D232" s="174" t="s">
        <v>234</v>
      </c>
      <c r="E232" s="175" t="s">
        <v>854</v>
      </c>
      <c r="F232" s="176" t="s">
        <v>855</v>
      </c>
      <c r="G232" s="177" t="s">
        <v>256</v>
      </c>
      <c r="H232" s="178">
        <v>12</v>
      </c>
      <c r="I232" s="179"/>
      <c r="J232" s="180">
        <f t="shared" si="35"/>
        <v>0</v>
      </c>
      <c r="K232" s="181"/>
      <c r="L232" s="32"/>
      <c r="M232" s="182" t="s">
        <v>1</v>
      </c>
      <c r="N232" s="183" t="s">
        <v>43</v>
      </c>
      <c r="O232" s="60"/>
      <c r="P232" s="184">
        <f t="shared" si="36"/>
        <v>0</v>
      </c>
      <c r="Q232" s="184">
        <v>0</v>
      </c>
      <c r="R232" s="184">
        <f t="shared" si="37"/>
        <v>0</v>
      </c>
      <c r="S232" s="184">
        <v>0</v>
      </c>
      <c r="T232" s="185">
        <f t="shared" si="38"/>
        <v>0</v>
      </c>
      <c r="U232" s="31"/>
      <c r="V232" s="31"/>
      <c r="W232" s="31"/>
      <c r="X232" s="31"/>
      <c r="Y232" s="31"/>
      <c r="Z232" s="31"/>
      <c r="AA232" s="31"/>
      <c r="AB232" s="31"/>
      <c r="AC232" s="31"/>
      <c r="AD232" s="31"/>
      <c r="AE232" s="31"/>
      <c r="AR232" s="186" t="s">
        <v>238</v>
      </c>
      <c r="AT232" s="186" t="s">
        <v>234</v>
      </c>
      <c r="AU232" s="186" t="s">
        <v>88</v>
      </c>
      <c r="AY232" s="14" t="s">
        <v>232</v>
      </c>
      <c r="BE232" s="104">
        <f t="shared" si="39"/>
        <v>0</v>
      </c>
      <c r="BF232" s="104">
        <f t="shared" si="40"/>
        <v>0</v>
      </c>
      <c r="BG232" s="104">
        <f t="shared" si="41"/>
        <v>0</v>
      </c>
      <c r="BH232" s="104">
        <f t="shared" si="42"/>
        <v>0</v>
      </c>
      <c r="BI232" s="104">
        <f t="shared" si="43"/>
        <v>0</v>
      </c>
      <c r="BJ232" s="14" t="s">
        <v>88</v>
      </c>
      <c r="BK232" s="104">
        <f t="shared" si="44"/>
        <v>0</v>
      </c>
      <c r="BL232" s="14" t="s">
        <v>238</v>
      </c>
      <c r="BM232" s="186" t="s">
        <v>2766</v>
      </c>
    </row>
    <row r="233" spans="1:65" s="2" customFormat="1" ht="24.2" customHeight="1">
      <c r="A233" s="31"/>
      <c r="B233" s="142"/>
      <c r="C233" s="174" t="s">
        <v>525</v>
      </c>
      <c r="D233" s="174" t="s">
        <v>234</v>
      </c>
      <c r="E233" s="175" t="s">
        <v>630</v>
      </c>
      <c r="F233" s="176" t="s">
        <v>631</v>
      </c>
      <c r="G233" s="177" t="s">
        <v>394</v>
      </c>
      <c r="H233" s="178">
        <v>2</v>
      </c>
      <c r="I233" s="179"/>
      <c r="J233" s="180">
        <f t="shared" si="35"/>
        <v>0</v>
      </c>
      <c r="K233" s="181"/>
      <c r="L233" s="32"/>
      <c r="M233" s="182" t="s">
        <v>1</v>
      </c>
      <c r="N233" s="183" t="s">
        <v>43</v>
      </c>
      <c r="O233" s="60"/>
      <c r="P233" s="184">
        <f t="shared" si="36"/>
        <v>0</v>
      </c>
      <c r="Q233" s="184">
        <v>1.5817264000000001E-2</v>
      </c>
      <c r="R233" s="184">
        <f t="shared" si="37"/>
        <v>3.1634528000000002E-2</v>
      </c>
      <c r="S233" s="184">
        <v>0</v>
      </c>
      <c r="T233" s="185">
        <f t="shared" si="38"/>
        <v>0</v>
      </c>
      <c r="U233" s="31"/>
      <c r="V233" s="31"/>
      <c r="W233" s="31"/>
      <c r="X233" s="31"/>
      <c r="Y233" s="31"/>
      <c r="Z233" s="31"/>
      <c r="AA233" s="31"/>
      <c r="AB233" s="31"/>
      <c r="AC233" s="31"/>
      <c r="AD233" s="31"/>
      <c r="AE233" s="31"/>
      <c r="AR233" s="186" t="s">
        <v>238</v>
      </c>
      <c r="AT233" s="186" t="s">
        <v>234</v>
      </c>
      <c r="AU233" s="186" t="s">
        <v>88</v>
      </c>
      <c r="AY233" s="14" t="s">
        <v>232</v>
      </c>
      <c r="BE233" s="104">
        <f t="shared" si="39"/>
        <v>0</v>
      </c>
      <c r="BF233" s="104">
        <f t="shared" si="40"/>
        <v>0</v>
      </c>
      <c r="BG233" s="104">
        <f t="shared" si="41"/>
        <v>0</v>
      </c>
      <c r="BH233" s="104">
        <f t="shared" si="42"/>
        <v>0</v>
      </c>
      <c r="BI233" s="104">
        <f t="shared" si="43"/>
        <v>0</v>
      </c>
      <c r="BJ233" s="14" t="s">
        <v>88</v>
      </c>
      <c r="BK233" s="104">
        <f t="shared" si="44"/>
        <v>0</v>
      </c>
      <c r="BL233" s="14" t="s">
        <v>238</v>
      </c>
      <c r="BM233" s="186" t="s">
        <v>2767</v>
      </c>
    </row>
    <row r="234" spans="1:65" s="2" customFormat="1" ht="24.2" customHeight="1">
      <c r="A234" s="31"/>
      <c r="B234" s="142"/>
      <c r="C234" s="174" t="s">
        <v>529</v>
      </c>
      <c r="D234" s="174" t="s">
        <v>234</v>
      </c>
      <c r="E234" s="175" t="s">
        <v>1219</v>
      </c>
      <c r="F234" s="176" t="s">
        <v>1220</v>
      </c>
      <c r="G234" s="177" t="s">
        <v>394</v>
      </c>
      <c r="H234" s="178">
        <v>1</v>
      </c>
      <c r="I234" s="179"/>
      <c r="J234" s="180">
        <f t="shared" si="35"/>
        <v>0</v>
      </c>
      <c r="K234" s="181"/>
      <c r="L234" s="32"/>
      <c r="M234" s="182" t="s">
        <v>1</v>
      </c>
      <c r="N234" s="183" t="s">
        <v>43</v>
      </c>
      <c r="O234" s="60"/>
      <c r="P234" s="184">
        <f t="shared" si="36"/>
        <v>0</v>
      </c>
      <c r="Q234" s="184">
        <v>0</v>
      </c>
      <c r="R234" s="184">
        <f t="shared" si="37"/>
        <v>0</v>
      </c>
      <c r="S234" s="184">
        <v>0</v>
      </c>
      <c r="T234" s="185">
        <f t="shared" si="38"/>
        <v>0</v>
      </c>
      <c r="U234" s="31"/>
      <c r="V234" s="31"/>
      <c r="W234" s="31"/>
      <c r="X234" s="31"/>
      <c r="Y234" s="31"/>
      <c r="Z234" s="31"/>
      <c r="AA234" s="31"/>
      <c r="AB234" s="31"/>
      <c r="AC234" s="31"/>
      <c r="AD234" s="31"/>
      <c r="AE234" s="31"/>
      <c r="AR234" s="186" t="s">
        <v>238</v>
      </c>
      <c r="AT234" s="186" t="s">
        <v>234</v>
      </c>
      <c r="AU234" s="186" t="s">
        <v>88</v>
      </c>
      <c r="AY234" s="14" t="s">
        <v>232</v>
      </c>
      <c r="BE234" s="104">
        <f t="shared" si="39"/>
        <v>0</v>
      </c>
      <c r="BF234" s="104">
        <f t="shared" si="40"/>
        <v>0</v>
      </c>
      <c r="BG234" s="104">
        <f t="shared" si="41"/>
        <v>0</v>
      </c>
      <c r="BH234" s="104">
        <f t="shared" si="42"/>
        <v>0</v>
      </c>
      <c r="BI234" s="104">
        <f t="shared" si="43"/>
        <v>0</v>
      </c>
      <c r="BJ234" s="14" t="s">
        <v>88</v>
      </c>
      <c r="BK234" s="104">
        <f t="shared" si="44"/>
        <v>0</v>
      </c>
      <c r="BL234" s="14" t="s">
        <v>238</v>
      </c>
      <c r="BM234" s="186" t="s">
        <v>2768</v>
      </c>
    </row>
    <row r="235" spans="1:65" s="2" customFormat="1" ht="44.25" customHeight="1">
      <c r="A235" s="31"/>
      <c r="B235" s="142"/>
      <c r="C235" s="187" t="s">
        <v>533</v>
      </c>
      <c r="D235" s="187" t="s">
        <v>357</v>
      </c>
      <c r="E235" s="188" t="s">
        <v>1222</v>
      </c>
      <c r="F235" s="189" t="s">
        <v>2769</v>
      </c>
      <c r="G235" s="190" t="s">
        <v>394</v>
      </c>
      <c r="H235" s="191">
        <v>1</v>
      </c>
      <c r="I235" s="192"/>
      <c r="J235" s="193">
        <f t="shared" si="35"/>
        <v>0</v>
      </c>
      <c r="K235" s="194"/>
      <c r="L235" s="195"/>
      <c r="M235" s="196" t="s">
        <v>1</v>
      </c>
      <c r="N235" s="197" t="s">
        <v>43</v>
      </c>
      <c r="O235" s="60"/>
      <c r="P235" s="184">
        <f t="shared" si="36"/>
        <v>0</v>
      </c>
      <c r="Q235" s="184">
        <v>9.3149999999999995</v>
      </c>
      <c r="R235" s="184">
        <f t="shared" si="37"/>
        <v>9.3149999999999995</v>
      </c>
      <c r="S235" s="184">
        <v>0</v>
      </c>
      <c r="T235" s="185">
        <f t="shared" si="38"/>
        <v>0</v>
      </c>
      <c r="U235" s="31"/>
      <c r="V235" s="31"/>
      <c r="W235" s="31"/>
      <c r="X235" s="31"/>
      <c r="Y235" s="31"/>
      <c r="Z235" s="31"/>
      <c r="AA235" s="31"/>
      <c r="AB235" s="31"/>
      <c r="AC235" s="31"/>
      <c r="AD235" s="31"/>
      <c r="AE235" s="31"/>
      <c r="AR235" s="186" t="s">
        <v>263</v>
      </c>
      <c r="AT235" s="186" t="s">
        <v>357</v>
      </c>
      <c r="AU235" s="186" t="s">
        <v>88</v>
      </c>
      <c r="AY235" s="14" t="s">
        <v>232</v>
      </c>
      <c r="BE235" s="104">
        <f t="shared" si="39"/>
        <v>0</v>
      </c>
      <c r="BF235" s="104">
        <f t="shared" si="40"/>
        <v>0</v>
      </c>
      <c r="BG235" s="104">
        <f t="shared" si="41"/>
        <v>0</v>
      </c>
      <c r="BH235" s="104">
        <f t="shared" si="42"/>
        <v>0</v>
      </c>
      <c r="BI235" s="104">
        <f t="shared" si="43"/>
        <v>0</v>
      </c>
      <c r="BJ235" s="14" t="s">
        <v>88</v>
      </c>
      <c r="BK235" s="104">
        <f t="shared" si="44"/>
        <v>0</v>
      </c>
      <c r="BL235" s="14" t="s">
        <v>238</v>
      </c>
      <c r="BM235" s="186" t="s">
        <v>2770</v>
      </c>
    </row>
    <row r="236" spans="1:65" s="2" customFormat="1" ht="24.2" customHeight="1">
      <c r="A236" s="31"/>
      <c r="B236" s="142"/>
      <c r="C236" s="174" t="s">
        <v>1102</v>
      </c>
      <c r="D236" s="174" t="s">
        <v>234</v>
      </c>
      <c r="E236" s="175" t="s">
        <v>1225</v>
      </c>
      <c r="F236" s="176" t="s">
        <v>1226</v>
      </c>
      <c r="G236" s="177" t="s">
        <v>394</v>
      </c>
      <c r="H236" s="178">
        <v>1</v>
      </c>
      <c r="I236" s="179"/>
      <c r="J236" s="180">
        <f t="shared" si="35"/>
        <v>0</v>
      </c>
      <c r="K236" s="181"/>
      <c r="L236" s="32"/>
      <c r="M236" s="182" t="s">
        <v>1</v>
      </c>
      <c r="N236" s="183" t="s">
        <v>43</v>
      </c>
      <c r="O236" s="60"/>
      <c r="P236" s="184">
        <f t="shared" si="36"/>
        <v>0</v>
      </c>
      <c r="Q236" s="184">
        <v>0</v>
      </c>
      <c r="R236" s="184">
        <f t="shared" si="37"/>
        <v>0</v>
      </c>
      <c r="S236" s="184">
        <v>0</v>
      </c>
      <c r="T236" s="185">
        <f t="shared" si="38"/>
        <v>0</v>
      </c>
      <c r="U236" s="31"/>
      <c r="V236" s="31"/>
      <c r="W236" s="31"/>
      <c r="X236" s="31"/>
      <c r="Y236" s="31"/>
      <c r="Z236" s="31"/>
      <c r="AA236" s="31"/>
      <c r="AB236" s="31"/>
      <c r="AC236" s="31"/>
      <c r="AD236" s="31"/>
      <c r="AE236" s="31"/>
      <c r="AR236" s="186" t="s">
        <v>238</v>
      </c>
      <c r="AT236" s="186" t="s">
        <v>234</v>
      </c>
      <c r="AU236" s="186" t="s">
        <v>88</v>
      </c>
      <c r="AY236" s="14" t="s">
        <v>232</v>
      </c>
      <c r="BE236" s="104">
        <f t="shared" si="39"/>
        <v>0</v>
      </c>
      <c r="BF236" s="104">
        <f t="shared" si="40"/>
        <v>0</v>
      </c>
      <c r="BG236" s="104">
        <f t="shared" si="41"/>
        <v>0</v>
      </c>
      <c r="BH236" s="104">
        <f t="shared" si="42"/>
        <v>0</v>
      </c>
      <c r="BI236" s="104">
        <f t="shared" si="43"/>
        <v>0</v>
      </c>
      <c r="BJ236" s="14" t="s">
        <v>88</v>
      </c>
      <c r="BK236" s="104">
        <f t="shared" si="44"/>
        <v>0</v>
      </c>
      <c r="BL236" s="14" t="s">
        <v>238</v>
      </c>
      <c r="BM236" s="186" t="s">
        <v>2771</v>
      </c>
    </row>
    <row r="237" spans="1:65" s="2" customFormat="1" ht="37.9" customHeight="1">
      <c r="A237" s="31"/>
      <c r="B237" s="142"/>
      <c r="C237" s="187" t="s">
        <v>537</v>
      </c>
      <c r="D237" s="187" t="s">
        <v>357</v>
      </c>
      <c r="E237" s="188" t="s">
        <v>1228</v>
      </c>
      <c r="F237" s="189" t="s">
        <v>2772</v>
      </c>
      <c r="G237" s="190" t="s">
        <v>394</v>
      </c>
      <c r="H237" s="191">
        <v>1</v>
      </c>
      <c r="I237" s="192"/>
      <c r="J237" s="193">
        <f t="shared" si="35"/>
        <v>0</v>
      </c>
      <c r="K237" s="194"/>
      <c r="L237" s="195"/>
      <c r="M237" s="196" t="s">
        <v>1</v>
      </c>
      <c r="N237" s="197" t="s">
        <v>43</v>
      </c>
      <c r="O237" s="60"/>
      <c r="P237" s="184">
        <f t="shared" si="36"/>
        <v>0</v>
      </c>
      <c r="Q237" s="184">
        <v>2</v>
      </c>
      <c r="R237" s="184">
        <f t="shared" si="37"/>
        <v>2</v>
      </c>
      <c r="S237" s="184">
        <v>0</v>
      </c>
      <c r="T237" s="185">
        <f t="shared" si="38"/>
        <v>0</v>
      </c>
      <c r="U237" s="31"/>
      <c r="V237" s="31"/>
      <c r="W237" s="31"/>
      <c r="X237" s="31"/>
      <c r="Y237" s="31"/>
      <c r="Z237" s="31"/>
      <c r="AA237" s="31"/>
      <c r="AB237" s="31"/>
      <c r="AC237" s="31"/>
      <c r="AD237" s="31"/>
      <c r="AE237" s="31"/>
      <c r="AR237" s="186" t="s">
        <v>263</v>
      </c>
      <c r="AT237" s="186" t="s">
        <v>357</v>
      </c>
      <c r="AU237" s="186" t="s">
        <v>88</v>
      </c>
      <c r="AY237" s="14" t="s">
        <v>232</v>
      </c>
      <c r="BE237" s="104">
        <f t="shared" si="39"/>
        <v>0</v>
      </c>
      <c r="BF237" s="104">
        <f t="shared" si="40"/>
        <v>0</v>
      </c>
      <c r="BG237" s="104">
        <f t="shared" si="41"/>
        <v>0</v>
      </c>
      <c r="BH237" s="104">
        <f t="shared" si="42"/>
        <v>0</v>
      </c>
      <c r="BI237" s="104">
        <f t="shared" si="43"/>
        <v>0</v>
      </c>
      <c r="BJ237" s="14" t="s">
        <v>88</v>
      </c>
      <c r="BK237" s="104">
        <f t="shared" si="44"/>
        <v>0</v>
      </c>
      <c r="BL237" s="14" t="s">
        <v>238</v>
      </c>
      <c r="BM237" s="186" t="s">
        <v>2773</v>
      </c>
    </row>
    <row r="238" spans="1:65" s="2" customFormat="1" ht="33" customHeight="1">
      <c r="A238" s="31"/>
      <c r="B238" s="142"/>
      <c r="C238" s="174" t="s">
        <v>541</v>
      </c>
      <c r="D238" s="174" t="s">
        <v>234</v>
      </c>
      <c r="E238" s="175" t="s">
        <v>1231</v>
      </c>
      <c r="F238" s="176" t="s">
        <v>1232</v>
      </c>
      <c r="G238" s="177" t="s">
        <v>394</v>
      </c>
      <c r="H238" s="178">
        <v>4</v>
      </c>
      <c r="I238" s="179"/>
      <c r="J238" s="180">
        <f t="shared" si="35"/>
        <v>0</v>
      </c>
      <c r="K238" s="181"/>
      <c r="L238" s="32"/>
      <c r="M238" s="182" t="s">
        <v>1</v>
      </c>
      <c r="N238" s="183" t="s">
        <v>43</v>
      </c>
      <c r="O238" s="60"/>
      <c r="P238" s="184">
        <f t="shared" si="36"/>
        <v>0</v>
      </c>
      <c r="Q238" s="184">
        <v>0</v>
      </c>
      <c r="R238" s="184">
        <f t="shared" si="37"/>
        <v>0</v>
      </c>
      <c r="S238" s="184">
        <v>0</v>
      </c>
      <c r="T238" s="185">
        <f t="shared" si="38"/>
        <v>0</v>
      </c>
      <c r="U238" s="31"/>
      <c r="V238" s="31"/>
      <c r="W238" s="31"/>
      <c r="X238" s="31"/>
      <c r="Y238" s="31"/>
      <c r="Z238" s="31"/>
      <c r="AA238" s="31"/>
      <c r="AB238" s="31"/>
      <c r="AC238" s="31"/>
      <c r="AD238" s="31"/>
      <c r="AE238" s="31"/>
      <c r="AR238" s="186" t="s">
        <v>238</v>
      </c>
      <c r="AT238" s="186" t="s">
        <v>234</v>
      </c>
      <c r="AU238" s="186" t="s">
        <v>88</v>
      </c>
      <c r="AY238" s="14" t="s">
        <v>232</v>
      </c>
      <c r="BE238" s="104">
        <f t="shared" si="39"/>
        <v>0</v>
      </c>
      <c r="BF238" s="104">
        <f t="shared" si="40"/>
        <v>0</v>
      </c>
      <c r="BG238" s="104">
        <f t="shared" si="41"/>
        <v>0</v>
      </c>
      <c r="BH238" s="104">
        <f t="shared" si="42"/>
        <v>0</v>
      </c>
      <c r="BI238" s="104">
        <f t="shared" si="43"/>
        <v>0</v>
      </c>
      <c r="BJ238" s="14" t="s">
        <v>88</v>
      </c>
      <c r="BK238" s="104">
        <f t="shared" si="44"/>
        <v>0</v>
      </c>
      <c r="BL238" s="14" t="s">
        <v>238</v>
      </c>
      <c r="BM238" s="186" t="s">
        <v>2774</v>
      </c>
    </row>
    <row r="239" spans="1:65" s="2" customFormat="1" ht="37.9" customHeight="1">
      <c r="A239" s="31"/>
      <c r="B239" s="142"/>
      <c r="C239" s="187" t="s">
        <v>545</v>
      </c>
      <c r="D239" s="187" t="s">
        <v>357</v>
      </c>
      <c r="E239" s="188" t="s">
        <v>1234</v>
      </c>
      <c r="F239" s="189" t="s">
        <v>2775</v>
      </c>
      <c r="G239" s="190" t="s">
        <v>394</v>
      </c>
      <c r="H239" s="191">
        <v>3</v>
      </c>
      <c r="I239" s="192"/>
      <c r="J239" s="193">
        <f t="shared" si="35"/>
        <v>0</v>
      </c>
      <c r="K239" s="194"/>
      <c r="L239" s="195"/>
      <c r="M239" s="196" t="s">
        <v>1</v>
      </c>
      <c r="N239" s="197" t="s">
        <v>43</v>
      </c>
      <c r="O239" s="60"/>
      <c r="P239" s="184">
        <f t="shared" si="36"/>
        <v>0</v>
      </c>
      <c r="Q239" s="184">
        <v>1.78226</v>
      </c>
      <c r="R239" s="184">
        <f t="shared" si="37"/>
        <v>5.3467799999999999</v>
      </c>
      <c r="S239" s="184">
        <v>0</v>
      </c>
      <c r="T239" s="185">
        <f t="shared" si="38"/>
        <v>0</v>
      </c>
      <c r="U239" s="31"/>
      <c r="V239" s="31"/>
      <c r="W239" s="31"/>
      <c r="X239" s="31"/>
      <c r="Y239" s="31"/>
      <c r="Z239" s="31"/>
      <c r="AA239" s="31"/>
      <c r="AB239" s="31"/>
      <c r="AC239" s="31"/>
      <c r="AD239" s="31"/>
      <c r="AE239" s="31"/>
      <c r="AR239" s="186" t="s">
        <v>263</v>
      </c>
      <c r="AT239" s="186" t="s">
        <v>357</v>
      </c>
      <c r="AU239" s="186" t="s">
        <v>88</v>
      </c>
      <c r="AY239" s="14" t="s">
        <v>232</v>
      </c>
      <c r="BE239" s="104">
        <f t="shared" si="39"/>
        <v>0</v>
      </c>
      <c r="BF239" s="104">
        <f t="shared" si="40"/>
        <v>0</v>
      </c>
      <c r="BG239" s="104">
        <f t="shared" si="41"/>
        <v>0</v>
      </c>
      <c r="BH239" s="104">
        <f t="shared" si="42"/>
        <v>0</v>
      </c>
      <c r="BI239" s="104">
        <f t="shared" si="43"/>
        <v>0</v>
      </c>
      <c r="BJ239" s="14" t="s">
        <v>88</v>
      </c>
      <c r="BK239" s="104">
        <f t="shared" si="44"/>
        <v>0</v>
      </c>
      <c r="BL239" s="14" t="s">
        <v>238</v>
      </c>
      <c r="BM239" s="186" t="s">
        <v>2776</v>
      </c>
    </row>
    <row r="240" spans="1:65" s="2" customFormat="1" ht="37.9" customHeight="1">
      <c r="A240" s="31"/>
      <c r="B240" s="142"/>
      <c r="C240" s="187" t="s">
        <v>549</v>
      </c>
      <c r="D240" s="187" t="s">
        <v>357</v>
      </c>
      <c r="E240" s="188" t="s">
        <v>1237</v>
      </c>
      <c r="F240" s="189" t="s">
        <v>1238</v>
      </c>
      <c r="G240" s="190" t="s">
        <v>394</v>
      </c>
      <c r="H240" s="191">
        <v>1</v>
      </c>
      <c r="I240" s="192"/>
      <c r="J240" s="193">
        <f t="shared" si="35"/>
        <v>0</v>
      </c>
      <c r="K240" s="194"/>
      <c r="L240" s="195"/>
      <c r="M240" s="196" t="s">
        <v>1</v>
      </c>
      <c r="N240" s="197" t="s">
        <v>43</v>
      </c>
      <c r="O240" s="60"/>
      <c r="P240" s="184">
        <f t="shared" si="36"/>
        <v>0</v>
      </c>
      <c r="Q240" s="184">
        <v>1.78226</v>
      </c>
      <c r="R240" s="184">
        <f t="shared" si="37"/>
        <v>1.78226</v>
      </c>
      <c r="S240" s="184">
        <v>0</v>
      </c>
      <c r="T240" s="185">
        <f t="shared" si="38"/>
        <v>0</v>
      </c>
      <c r="U240" s="31"/>
      <c r="V240" s="31"/>
      <c r="W240" s="31"/>
      <c r="X240" s="31"/>
      <c r="Y240" s="31"/>
      <c r="Z240" s="31"/>
      <c r="AA240" s="31"/>
      <c r="AB240" s="31"/>
      <c r="AC240" s="31"/>
      <c r="AD240" s="31"/>
      <c r="AE240" s="31"/>
      <c r="AR240" s="186" t="s">
        <v>263</v>
      </c>
      <c r="AT240" s="186" t="s">
        <v>357</v>
      </c>
      <c r="AU240" s="186" t="s">
        <v>88</v>
      </c>
      <c r="AY240" s="14" t="s">
        <v>232</v>
      </c>
      <c r="BE240" s="104">
        <f t="shared" si="39"/>
        <v>0</v>
      </c>
      <c r="BF240" s="104">
        <f t="shared" si="40"/>
        <v>0</v>
      </c>
      <c r="BG240" s="104">
        <f t="shared" si="41"/>
        <v>0</v>
      </c>
      <c r="BH240" s="104">
        <f t="shared" si="42"/>
        <v>0</v>
      </c>
      <c r="BI240" s="104">
        <f t="shared" si="43"/>
        <v>0</v>
      </c>
      <c r="BJ240" s="14" t="s">
        <v>88</v>
      </c>
      <c r="BK240" s="104">
        <f t="shared" si="44"/>
        <v>0</v>
      </c>
      <c r="BL240" s="14" t="s">
        <v>238</v>
      </c>
      <c r="BM240" s="186" t="s">
        <v>2777</v>
      </c>
    </row>
    <row r="241" spans="1:65" s="2" customFormat="1" ht="37.9" customHeight="1">
      <c r="A241" s="31"/>
      <c r="B241" s="142"/>
      <c r="C241" s="174" t="s">
        <v>553</v>
      </c>
      <c r="D241" s="174" t="s">
        <v>234</v>
      </c>
      <c r="E241" s="175" t="s">
        <v>1016</v>
      </c>
      <c r="F241" s="176" t="s">
        <v>1240</v>
      </c>
      <c r="G241" s="177" t="s">
        <v>287</v>
      </c>
      <c r="H241" s="178">
        <v>0.67600000000000005</v>
      </c>
      <c r="I241" s="179"/>
      <c r="J241" s="180">
        <f t="shared" si="35"/>
        <v>0</v>
      </c>
      <c r="K241" s="181"/>
      <c r="L241" s="32"/>
      <c r="M241" s="182" t="s">
        <v>1</v>
      </c>
      <c r="N241" s="183" t="s">
        <v>43</v>
      </c>
      <c r="O241" s="60"/>
      <c r="P241" s="184">
        <f t="shared" si="36"/>
        <v>0</v>
      </c>
      <c r="Q241" s="184">
        <v>2.2147770000000002</v>
      </c>
      <c r="R241" s="184">
        <f t="shared" si="37"/>
        <v>1.4971892520000003</v>
      </c>
      <c r="S241" s="184">
        <v>0</v>
      </c>
      <c r="T241" s="185">
        <f t="shared" si="38"/>
        <v>0</v>
      </c>
      <c r="U241" s="31"/>
      <c r="V241" s="31"/>
      <c r="W241" s="31"/>
      <c r="X241" s="31"/>
      <c r="Y241" s="31"/>
      <c r="Z241" s="31"/>
      <c r="AA241" s="31"/>
      <c r="AB241" s="31"/>
      <c r="AC241" s="31"/>
      <c r="AD241" s="31"/>
      <c r="AE241" s="31"/>
      <c r="AR241" s="186" t="s">
        <v>238</v>
      </c>
      <c r="AT241" s="186" t="s">
        <v>234</v>
      </c>
      <c r="AU241" s="186" t="s">
        <v>88</v>
      </c>
      <c r="AY241" s="14" t="s">
        <v>232</v>
      </c>
      <c r="BE241" s="104">
        <f t="shared" si="39"/>
        <v>0</v>
      </c>
      <c r="BF241" s="104">
        <f t="shared" si="40"/>
        <v>0</v>
      </c>
      <c r="BG241" s="104">
        <f t="shared" si="41"/>
        <v>0</v>
      </c>
      <c r="BH241" s="104">
        <f t="shared" si="42"/>
        <v>0</v>
      </c>
      <c r="BI241" s="104">
        <f t="shared" si="43"/>
        <v>0</v>
      </c>
      <c r="BJ241" s="14" t="s">
        <v>88</v>
      </c>
      <c r="BK241" s="104">
        <f t="shared" si="44"/>
        <v>0</v>
      </c>
      <c r="BL241" s="14" t="s">
        <v>238</v>
      </c>
      <c r="BM241" s="186" t="s">
        <v>2778</v>
      </c>
    </row>
    <row r="242" spans="1:65" s="2" customFormat="1" ht="24.2" customHeight="1">
      <c r="A242" s="31"/>
      <c r="B242" s="142"/>
      <c r="C242" s="174" t="s">
        <v>557</v>
      </c>
      <c r="D242" s="174" t="s">
        <v>234</v>
      </c>
      <c r="E242" s="175" t="s">
        <v>670</v>
      </c>
      <c r="F242" s="176" t="s">
        <v>671</v>
      </c>
      <c r="G242" s="177" t="s">
        <v>394</v>
      </c>
      <c r="H242" s="178">
        <v>3</v>
      </c>
      <c r="I242" s="179"/>
      <c r="J242" s="180">
        <f t="shared" si="35"/>
        <v>0</v>
      </c>
      <c r="K242" s="181"/>
      <c r="L242" s="32"/>
      <c r="M242" s="182" t="s">
        <v>1</v>
      </c>
      <c r="N242" s="183" t="s">
        <v>43</v>
      </c>
      <c r="O242" s="60"/>
      <c r="P242" s="184">
        <f t="shared" si="36"/>
        <v>0</v>
      </c>
      <c r="Q242" s="184">
        <v>6.3E-3</v>
      </c>
      <c r="R242" s="184">
        <f t="shared" si="37"/>
        <v>1.89E-2</v>
      </c>
      <c r="S242" s="184">
        <v>0</v>
      </c>
      <c r="T242" s="185">
        <f t="shared" si="38"/>
        <v>0</v>
      </c>
      <c r="U242" s="31"/>
      <c r="V242" s="31"/>
      <c r="W242" s="31"/>
      <c r="X242" s="31"/>
      <c r="Y242" s="31"/>
      <c r="Z242" s="31"/>
      <c r="AA242" s="31"/>
      <c r="AB242" s="31"/>
      <c r="AC242" s="31"/>
      <c r="AD242" s="31"/>
      <c r="AE242" s="31"/>
      <c r="AR242" s="186" t="s">
        <v>238</v>
      </c>
      <c r="AT242" s="186" t="s">
        <v>234</v>
      </c>
      <c r="AU242" s="186" t="s">
        <v>88</v>
      </c>
      <c r="AY242" s="14" t="s">
        <v>232</v>
      </c>
      <c r="BE242" s="104">
        <f t="shared" si="39"/>
        <v>0</v>
      </c>
      <c r="BF242" s="104">
        <f t="shared" si="40"/>
        <v>0</v>
      </c>
      <c r="BG242" s="104">
        <f t="shared" si="41"/>
        <v>0</v>
      </c>
      <c r="BH242" s="104">
        <f t="shared" si="42"/>
        <v>0</v>
      </c>
      <c r="BI242" s="104">
        <f t="shared" si="43"/>
        <v>0</v>
      </c>
      <c r="BJ242" s="14" t="s">
        <v>88</v>
      </c>
      <c r="BK242" s="104">
        <f t="shared" si="44"/>
        <v>0</v>
      </c>
      <c r="BL242" s="14" t="s">
        <v>238</v>
      </c>
      <c r="BM242" s="186" t="s">
        <v>2779</v>
      </c>
    </row>
    <row r="243" spans="1:65" s="2" customFormat="1" ht="24.2" customHeight="1">
      <c r="A243" s="31"/>
      <c r="B243" s="142"/>
      <c r="C243" s="187" t="s">
        <v>561</v>
      </c>
      <c r="D243" s="187" t="s">
        <v>357</v>
      </c>
      <c r="E243" s="188" t="s">
        <v>2780</v>
      </c>
      <c r="F243" s="189" t="s">
        <v>2781</v>
      </c>
      <c r="G243" s="190" t="s">
        <v>394</v>
      </c>
      <c r="H243" s="191">
        <v>1</v>
      </c>
      <c r="I243" s="192"/>
      <c r="J243" s="193">
        <f t="shared" si="35"/>
        <v>0</v>
      </c>
      <c r="K243" s="194"/>
      <c r="L243" s="195"/>
      <c r="M243" s="196" t="s">
        <v>1</v>
      </c>
      <c r="N243" s="197" t="s">
        <v>43</v>
      </c>
      <c r="O243" s="60"/>
      <c r="P243" s="184">
        <f t="shared" si="36"/>
        <v>0</v>
      </c>
      <c r="Q243" s="184">
        <v>5.5E-2</v>
      </c>
      <c r="R243" s="184">
        <f t="shared" si="37"/>
        <v>5.5E-2</v>
      </c>
      <c r="S243" s="184">
        <v>0</v>
      </c>
      <c r="T243" s="185">
        <f t="shared" si="38"/>
        <v>0</v>
      </c>
      <c r="U243" s="31"/>
      <c r="V243" s="31"/>
      <c r="W243" s="31"/>
      <c r="X243" s="31"/>
      <c r="Y243" s="31"/>
      <c r="Z243" s="31"/>
      <c r="AA243" s="31"/>
      <c r="AB243" s="31"/>
      <c r="AC243" s="31"/>
      <c r="AD243" s="31"/>
      <c r="AE243" s="31"/>
      <c r="AR243" s="186" t="s">
        <v>263</v>
      </c>
      <c r="AT243" s="186" t="s">
        <v>357</v>
      </c>
      <c r="AU243" s="186" t="s">
        <v>88</v>
      </c>
      <c r="AY243" s="14" t="s">
        <v>232</v>
      </c>
      <c r="BE243" s="104">
        <f t="shared" si="39"/>
        <v>0</v>
      </c>
      <c r="BF243" s="104">
        <f t="shared" si="40"/>
        <v>0</v>
      </c>
      <c r="BG243" s="104">
        <f t="shared" si="41"/>
        <v>0</v>
      </c>
      <c r="BH243" s="104">
        <f t="shared" si="42"/>
        <v>0</v>
      </c>
      <c r="BI243" s="104">
        <f t="shared" si="43"/>
        <v>0</v>
      </c>
      <c r="BJ243" s="14" t="s">
        <v>88</v>
      </c>
      <c r="BK243" s="104">
        <f t="shared" si="44"/>
        <v>0</v>
      </c>
      <c r="BL243" s="14" t="s">
        <v>238</v>
      </c>
      <c r="BM243" s="186" t="s">
        <v>2782</v>
      </c>
    </row>
    <row r="244" spans="1:65" s="2" customFormat="1" ht="24.2" customHeight="1">
      <c r="A244" s="31"/>
      <c r="B244" s="142"/>
      <c r="C244" s="187" t="s">
        <v>565</v>
      </c>
      <c r="D244" s="187" t="s">
        <v>357</v>
      </c>
      <c r="E244" s="188" t="s">
        <v>2783</v>
      </c>
      <c r="F244" s="189" t="s">
        <v>2784</v>
      </c>
      <c r="G244" s="190" t="s">
        <v>394</v>
      </c>
      <c r="H244" s="191">
        <v>1</v>
      </c>
      <c r="I244" s="192"/>
      <c r="J244" s="193">
        <f t="shared" si="35"/>
        <v>0</v>
      </c>
      <c r="K244" s="194"/>
      <c r="L244" s="195"/>
      <c r="M244" s="196" t="s">
        <v>1</v>
      </c>
      <c r="N244" s="197" t="s">
        <v>43</v>
      </c>
      <c r="O244" s="60"/>
      <c r="P244" s="184">
        <f t="shared" si="36"/>
        <v>0</v>
      </c>
      <c r="Q244" s="184">
        <v>5.5E-2</v>
      </c>
      <c r="R244" s="184">
        <f t="shared" si="37"/>
        <v>5.5E-2</v>
      </c>
      <c r="S244" s="184">
        <v>0</v>
      </c>
      <c r="T244" s="185">
        <f t="shared" si="38"/>
        <v>0</v>
      </c>
      <c r="U244" s="31"/>
      <c r="V244" s="31"/>
      <c r="W244" s="31"/>
      <c r="X244" s="31"/>
      <c r="Y244" s="31"/>
      <c r="Z244" s="31"/>
      <c r="AA244" s="31"/>
      <c r="AB244" s="31"/>
      <c r="AC244" s="31"/>
      <c r="AD244" s="31"/>
      <c r="AE244" s="31"/>
      <c r="AR244" s="186" t="s">
        <v>263</v>
      </c>
      <c r="AT244" s="186" t="s">
        <v>357</v>
      </c>
      <c r="AU244" s="186" t="s">
        <v>88</v>
      </c>
      <c r="AY244" s="14" t="s">
        <v>232</v>
      </c>
      <c r="BE244" s="104">
        <f t="shared" si="39"/>
        <v>0</v>
      </c>
      <c r="BF244" s="104">
        <f t="shared" si="40"/>
        <v>0</v>
      </c>
      <c r="BG244" s="104">
        <f t="shared" si="41"/>
        <v>0</v>
      </c>
      <c r="BH244" s="104">
        <f t="shared" si="42"/>
        <v>0</v>
      </c>
      <c r="BI244" s="104">
        <f t="shared" si="43"/>
        <v>0</v>
      </c>
      <c r="BJ244" s="14" t="s">
        <v>88</v>
      </c>
      <c r="BK244" s="104">
        <f t="shared" si="44"/>
        <v>0</v>
      </c>
      <c r="BL244" s="14" t="s">
        <v>238</v>
      </c>
      <c r="BM244" s="186" t="s">
        <v>2785</v>
      </c>
    </row>
    <row r="245" spans="1:65" s="2" customFormat="1" ht="24.2" customHeight="1">
      <c r="A245" s="31"/>
      <c r="B245" s="142"/>
      <c r="C245" s="187" t="s">
        <v>1130</v>
      </c>
      <c r="D245" s="187" t="s">
        <v>357</v>
      </c>
      <c r="E245" s="188" t="s">
        <v>2786</v>
      </c>
      <c r="F245" s="189" t="s">
        <v>2787</v>
      </c>
      <c r="G245" s="190" t="s">
        <v>394</v>
      </c>
      <c r="H245" s="191">
        <v>1</v>
      </c>
      <c r="I245" s="192"/>
      <c r="J245" s="193">
        <f t="shared" si="35"/>
        <v>0</v>
      </c>
      <c r="K245" s="194"/>
      <c r="L245" s="195"/>
      <c r="M245" s="196" t="s">
        <v>1</v>
      </c>
      <c r="N245" s="197" t="s">
        <v>43</v>
      </c>
      <c r="O245" s="60"/>
      <c r="P245" s="184">
        <f t="shared" si="36"/>
        <v>0</v>
      </c>
      <c r="Q245" s="184">
        <v>5.5E-2</v>
      </c>
      <c r="R245" s="184">
        <f t="shared" si="37"/>
        <v>5.5E-2</v>
      </c>
      <c r="S245" s="184">
        <v>0</v>
      </c>
      <c r="T245" s="185">
        <f t="shared" si="38"/>
        <v>0</v>
      </c>
      <c r="U245" s="31"/>
      <c r="V245" s="31"/>
      <c r="W245" s="31"/>
      <c r="X245" s="31"/>
      <c r="Y245" s="31"/>
      <c r="Z245" s="31"/>
      <c r="AA245" s="31"/>
      <c r="AB245" s="31"/>
      <c r="AC245" s="31"/>
      <c r="AD245" s="31"/>
      <c r="AE245" s="31"/>
      <c r="AR245" s="186" t="s">
        <v>263</v>
      </c>
      <c r="AT245" s="186" t="s">
        <v>357</v>
      </c>
      <c r="AU245" s="186" t="s">
        <v>88</v>
      </c>
      <c r="AY245" s="14" t="s">
        <v>232</v>
      </c>
      <c r="BE245" s="104">
        <f t="shared" si="39"/>
        <v>0</v>
      </c>
      <c r="BF245" s="104">
        <f t="shared" si="40"/>
        <v>0</v>
      </c>
      <c r="BG245" s="104">
        <f t="shared" si="41"/>
        <v>0</v>
      </c>
      <c r="BH245" s="104">
        <f t="shared" si="42"/>
        <v>0</v>
      </c>
      <c r="BI245" s="104">
        <f t="shared" si="43"/>
        <v>0</v>
      </c>
      <c r="BJ245" s="14" t="s">
        <v>88</v>
      </c>
      <c r="BK245" s="104">
        <f t="shared" si="44"/>
        <v>0</v>
      </c>
      <c r="BL245" s="14" t="s">
        <v>238</v>
      </c>
      <c r="BM245" s="186" t="s">
        <v>2788</v>
      </c>
    </row>
    <row r="246" spans="1:65" s="2" customFormat="1" ht="16.5" customHeight="1">
      <c r="A246" s="31"/>
      <c r="B246" s="142"/>
      <c r="C246" s="174" t="s">
        <v>569</v>
      </c>
      <c r="D246" s="174" t="s">
        <v>234</v>
      </c>
      <c r="E246" s="175" t="s">
        <v>686</v>
      </c>
      <c r="F246" s="176" t="s">
        <v>1247</v>
      </c>
      <c r="G246" s="177" t="s">
        <v>394</v>
      </c>
      <c r="H246" s="178">
        <v>2</v>
      </c>
      <c r="I246" s="179"/>
      <c r="J246" s="180">
        <f t="shared" si="35"/>
        <v>0</v>
      </c>
      <c r="K246" s="181"/>
      <c r="L246" s="32"/>
      <c r="M246" s="182" t="s">
        <v>1</v>
      </c>
      <c r="N246" s="183" t="s">
        <v>43</v>
      </c>
      <c r="O246" s="60"/>
      <c r="P246" s="184">
        <f t="shared" si="36"/>
        <v>0</v>
      </c>
      <c r="Q246" s="184">
        <v>0.118654</v>
      </c>
      <c r="R246" s="184">
        <f t="shared" si="37"/>
        <v>0.23730799999999999</v>
      </c>
      <c r="S246" s="184">
        <v>0</v>
      </c>
      <c r="T246" s="185">
        <f t="shared" si="38"/>
        <v>0</v>
      </c>
      <c r="U246" s="31"/>
      <c r="V246" s="31"/>
      <c r="W246" s="31"/>
      <c r="X246" s="31"/>
      <c r="Y246" s="31"/>
      <c r="Z246" s="31"/>
      <c r="AA246" s="31"/>
      <c r="AB246" s="31"/>
      <c r="AC246" s="31"/>
      <c r="AD246" s="31"/>
      <c r="AE246" s="31"/>
      <c r="AR246" s="186" t="s">
        <v>238</v>
      </c>
      <c r="AT246" s="186" t="s">
        <v>234</v>
      </c>
      <c r="AU246" s="186" t="s">
        <v>88</v>
      </c>
      <c r="AY246" s="14" t="s">
        <v>232</v>
      </c>
      <c r="BE246" s="104">
        <f t="shared" si="39"/>
        <v>0</v>
      </c>
      <c r="BF246" s="104">
        <f t="shared" si="40"/>
        <v>0</v>
      </c>
      <c r="BG246" s="104">
        <f t="shared" si="41"/>
        <v>0</v>
      </c>
      <c r="BH246" s="104">
        <f t="shared" si="42"/>
        <v>0</v>
      </c>
      <c r="BI246" s="104">
        <f t="shared" si="43"/>
        <v>0</v>
      </c>
      <c r="BJ246" s="14" t="s">
        <v>88</v>
      </c>
      <c r="BK246" s="104">
        <f t="shared" si="44"/>
        <v>0</v>
      </c>
      <c r="BL246" s="14" t="s">
        <v>238</v>
      </c>
      <c r="BM246" s="186" t="s">
        <v>2789</v>
      </c>
    </row>
    <row r="247" spans="1:65" s="2" customFormat="1" ht="16.5" customHeight="1">
      <c r="A247" s="31"/>
      <c r="B247" s="142"/>
      <c r="C247" s="187" t="s">
        <v>573</v>
      </c>
      <c r="D247" s="187" t="s">
        <v>357</v>
      </c>
      <c r="E247" s="188" t="s">
        <v>690</v>
      </c>
      <c r="F247" s="189" t="s">
        <v>1249</v>
      </c>
      <c r="G247" s="190" t="s">
        <v>394</v>
      </c>
      <c r="H247" s="191">
        <v>2</v>
      </c>
      <c r="I247" s="192"/>
      <c r="J247" s="193">
        <f t="shared" si="35"/>
        <v>0</v>
      </c>
      <c r="K247" s="194"/>
      <c r="L247" s="195"/>
      <c r="M247" s="196" t="s">
        <v>1</v>
      </c>
      <c r="N247" s="197" t="s">
        <v>43</v>
      </c>
      <c r="O247" s="60"/>
      <c r="P247" s="184">
        <f t="shared" si="36"/>
        <v>0</v>
      </c>
      <c r="Q247" s="184">
        <v>1.6E-2</v>
      </c>
      <c r="R247" s="184">
        <f t="shared" si="37"/>
        <v>3.2000000000000001E-2</v>
      </c>
      <c r="S247" s="184">
        <v>0</v>
      </c>
      <c r="T247" s="185">
        <f t="shared" si="38"/>
        <v>0</v>
      </c>
      <c r="U247" s="31"/>
      <c r="V247" s="31"/>
      <c r="W247" s="31"/>
      <c r="X247" s="31"/>
      <c r="Y247" s="31"/>
      <c r="Z247" s="31"/>
      <c r="AA247" s="31"/>
      <c r="AB247" s="31"/>
      <c r="AC247" s="31"/>
      <c r="AD247" s="31"/>
      <c r="AE247" s="31"/>
      <c r="AR247" s="186" t="s">
        <v>263</v>
      </c>
      <c r="AT247" s="186" t="s">
        <v>357</v>
      </c>
      <c r="AU247" s="186" t="s">
        <v>88</v>
      </c>
      <c r="AY247" s="14" t="s">
        <v>232</v>
      </c>
      <c r="BE247" s="104">
        <f t="shared" si="39"/>
        <v>0</v>
      </c>
      <c r="BF247" s="104">
        <f t="shared" si="40"/>
        <v>0</v>
      </c>
      <c r="BG247" s="104">
        <f t="shared" si="41"/>
        <v>0</v>
      </c>
      <c r="BH247" s="104">
        <f t="shared" si="42"/>
        <v>0</v>
      </c>
      <c r="BI247" s="104">
        <f t="shared" si="43"/>
        <v>0</v>
      </c>
      <c r="BJ247" s="14" t="s">
        <v>88</v>
      </c>
      <c r="BK247" s="104">
        <f t="shared" si="44"/>
        <v>0</v>
      </c>
      <c r="BL247" s="14" t="s">
        <v>238</v>
      </c>
      <c r="BM247" s="186" t="s">
        <v>2790</v>
      </c>
    </row>
    <row r="248" spans="1:65" s="2" customFormat="1" ht="37.9" customHeight="1">
      <c r="A248" s="31"/>
      <c r="B248" s="142"/>
      <c r="C248" s="174" t="s">
        <v>577</v>
      </c>
      <c r="D248" s="174" t="s">
        <v>234</v>
      </c>
      <c r="E248" s="175" t="s">
        <v>1251</v>
      </c>
      <c r="F248" s="176" t="s">
        <v>2791</v>
      </c>
      <c r="G248" s="177" t="s">
        <v>287</v>
      </c>
      <c r="H248" s="178">
        <v>5.0869999999999997</v>
      </c>
      <c r="I248" s="179"/>
      <c r="J248" s="180">
        <f t="shared" si="35"/>
        <v>0</v>
      </c>
      <c r="K248" s="181"/>
      <c r="L248" s="32"/>
      <c r="M248" s="182" t="s">
        <v>1</v>
      </c>
      <c r="N248" s="183" t="s">
        <v>43</v>
      </c>
      <c r="O248" s="60"/>
      <c r="P248" s="184">
        <f t="shared" si="36"/>
        <v>0</v>
      </c>
      <c r="Q248" s="184">
        <v>2.1940735</v>
      </c>
      <c r="R248" s="184">
        <f t="shared" si="37"/>
        <v>11.161251894499999</v>
      </c>
      <c r="S248" s="184">
        <v>0</v>
      </c>
      <c r="T248" s="185">
        <f t="shared" si="38"/>
        <v>0</v>
      </c>
      <c r="U248" s="31"/>
      <c r="V248" s="31"/>
      <c r="W248" s="31"/>
      <c r="X248" s="31"/>
      <c r="Y248" s="31"/>
      <c r="Z248" s="31"/>
      <c r="AA248" s="31"/>
      <c r="AB248" s="31"/>
      <c r="AC248" s="31"/>
      <c r="AD248" s="31"/>
      <c r="AE248" s="31"/>
      <c r="AR248" s="186" t="s">
        <v>238</v>
      </c>
      <c r="AT248" s="186" t="s">
        <v>234</v>
      </c>
      <c r="AU248" s="186" t="s">
        <v>88</v>
      </c>
      <c r="AY248" s="14" t="s">
        <v>232</v>
      </c>
      <c r="BE248" s="104">
        <f t="shared" si="39"/>
        <v>0</v>
      </c>
      <c r="BF248" s="104">
        <f t="shared" si="40"/>
        <v>0</v>
      </c>
      <c r="BG248" s="104">
        <f t="shared" si="41"/>
        <v>0</v>
      </c>
      <c r="BH248" s="104">
        <f t="shared" si="42"/>
        <v>0</v>
      </c>
      <c r="BI248" s="104">
        <f t="shared" si="43"/>
        <v>0</v>
      </c>
      <c r="BJ248" s="14" t="s">
        <v>88</v>
      </c>
      <c r="BK248" s="104">
        <f t="shared" si="44"/>
        <v>0</v>
      </c>
      <c r="BL248" s="14" t="s">
        <v>238</v>
      </c>
      <c r="BM248" s="186" t="s">
        <v>2792</v>
      </c>
    </row>
    <row r="249" spans="1:65" s="2" customFormat="1" ht="24.2" customHeight="1">
      <c r="A249" s="31"/>
      <c r="B249" s="142"/>
      <c r="C249" s="174" t="s">
        <v>581</v>
      </c>
      <c r="D249" s="174" t="s">
        <v>234</v>
      </c>
      <c r="E249" s="175" t="s">
        <v>1254</v>
      </c>
      <c r="F249" s="176" t="s">
        <v>703</v>
      </c>
      <c r="G249" s="177" t="s">
        <v>237</v>
      </c>
      <c r="H249" s="178">
        <v>11.744</v>
      </c>
      <c r="I249" s="179"/>
      <c r="J249" s="180">
        <f t="shared" si="35"/>
        <v>0</v>
      </c>
      <c r="K249" s="181"/>
      <c r="L249" s="32"/>
      <c r="M249" s="182" t="s">
        <v>1</v>
      </c>
      <c r="N249" s="183" t="s">
        <v>43</v>
      </c>
      <c r="O249" s="60"/>
      <c r="P249" s="184">
        <f t="shared" si="36"/>
        <v>0</v>
      </c>
      <c r="Q249" s="184">
        <v>2.3051311299999998E-2</v>
      </c>
      <c r="R249" s="184">
        <f t="shared" si="37"/>
        <v>0.27071459990719998</v>
      </c>
      <c r="S249" s="184">
        <v>0</v>
      </c>
      <c r="T249" s="185">
        <f t="shared" si="38"/>
        <v>0</v>
      </c>
      <c r="U249" s="31"/>
      <c r="V249" s="31"/>
      <c r="W249" s="31"/>
      <c r="X249" s="31"/>
      <c r="Y249" s="31"/>
      <c r="Z249" s="31"/>
      <c r="AA249" s="31"/>
      <c r="AB249" s="31"/>
      <c r="AC249" s="31"/>
      <c r="AD249" s="31"/>
      <c r="AE249" s="31"/>
      <c r="AR249" s="186" t="s">
        <v>238</v>
      </c>
      <c r="AT249" s="186" t="s">
        <v>234</v>
      </c>
      <c r="AU249" s="186" t="s">
        <v>88</v>
      </c>
      <c r="AY249" s="14" t="s">
        <v>232</v>
      </c>
      <c r="BE249" s="104">
        <f t="shared" si="39"/>
        <v>0</v>
      </c>
      <c r="BF249" s="104">
        <f t="shared" si="40"/>
        <v>0</v>
      </c>
      <c r="BG249" s="104">
        <f t="shared" si="41"/>
        <v>0</v>
      </c>
      <c r="BH249" s="104">
        <f t="shared" si="42"/>
        <v>0</v>
      </c>
      <c r="BI249" s="104">
        <f t="shared" si="43"/>
        <v>0</v>
      </c>
      <c r="BJ249" s="14" t="s">
        <v>88</v>
      </c>
      <c r="BK249" s="104">
        <f t="shared" si="44"/>
        <v>0</v>
      </c>
      <c r="BL249" s="14" t="s">
        <v>238</v>
      </c>
      <c r="BM249" s="186" t="s">
        <v>2793</v>
      </c>
    </row>
    <row r="250" spans="1:65" s="2" customFormat="1" ht="16.5" customHeight="1">
      <c r="A250" s="31"/>
      <c r="B250" s="142"/>
      <c r="C250" s="174" t="s">
        <v>585</v>
      </c>
      <c r="D250" s="174" t="s">
        <v>234</v>
      </c>
      <c r="E250" s="175" t="s">
        <v>710</v>
      </c>
      <c r="F250" s="176" t="s">
        <v>711</v>
      </c>
      <c r="G250" s="177" t="s">
        <v>256</v>
      </c>
      <c r="H250" s="178">
        <v>12</v>
      </c>
      <c r="I250" s="179"/>
      <c r="J250" s="180">
        <f t="shared" si="35"/>
        <v>0</v>
      </c>
      <c r="K250" s="181"/>
      <c r="L250" s="32"/>
      <c r="M250" s="182" t="s">
        <v>1</v>
      </c>
      <c r="N250" s="183" t="s">
        <v>43</v>
      </c>
      <c r="O250" s="60"/>
      <c r="P250" s="184">
        <f t="shared" si="36"/>
        <v>0</v>
      </c>
      <c r="Q250" s="184">
        <v>8.7000000000000001E-5</v>
      </c>
      <c r="R250" s="184">
        <f t="shared" si="37"/>
        <v>1.044E-3</v>
      </c>
      <c r="S250" s="184">
        <v>0</v>
      </c>
      <c r="T250" s="185">
        <f t="shared" si="38"/>
        <v>0</v>
      </c>
      <c r="U250" s="31"/>
      <c r="V250" s="31"/>
      <c r="W250" s="31"/>
      <c r="X250" s="31"/>
      <c r="Y250" s="31"/>
      <c r="Z250" s="31"/>
      <c r="AA250" s="31"/>
      <c r="AB250" s="31"/>
      <c r="AC250" s="31"/>
      <c r="AD250" s="31"/>
      <c r="AE250" s="31"/>
      <c r="AR250" s="186" t="s">
        <v>238</v>
      </c>
      <c r="AT250" s="186" t="s">
        <v>234</v>
      </c>
      <c r="AU250" s="186" t="s">
        <v>88</v>
      </c>
      <c r="AY250" s="14" t="s">
        <v>232</v>
      </c>
      <c r="BE250" s="104">
        <f t="shared" si="39"/>
        <v>0</v>
      </c>
      <c r="BF250" s="104">
        <f t="shared" si="40"/>
        <v>0</v>
      </c>
      <c r="BG250" s="104">
        <f t="shared" si="41"/>
        <v>0</v>
      </c>
      <c r="BH250" s="104">
        <f t="shared" si="42"/>
        <v>0</v>
      </c>
      <c r="BI250" s="104">
        <f t="shared" si="43"/>
        <v>0</v>
      </c>
      <c r="BJ250" s="14" t="s">
        <v>88</v>
      </c>
      <c r="BK250" s="104">
        <f t="shared" si="44"/>
        <v>0</v>
      </c>
      <c r="BL250" s="14" t="s">
        <v>238</v>
      </c>
      <c r="BM250" s="186" t="s">
        <v>2794</v>
      </c>
    </row>
    <row r="251" spans="1:65" s="2" customFormat="1" ht="24.2" customHeight="1">
      <c r="A251" s="31"/>
      <c r="B251" s="142"/>
      <c r="C251" s="174" t="s">
        <v>589</v>
      </c>
      <c r="D251" s="174" t="s">
        <v>234</v>
      </c>
      <c r="E251" s="175" t="s">
        <v>714</v>
      </c>
      <c r="F251" s="176" t="s">
        <v>715</v>
      </c>
      <c r="G251" s="177" t="s">
        <v>256</v>
      </c>
      <c r="H251" s="178">
        <v>12</v>
      </c>
      <c r="I251" s="179"/>
      <c r="J251" s="180">
        <f t="shared" si="35"/>
        <v>0</v>
      </c>
      <c r="K251" s="181"/>
      <c r="L251" s="32"/>
      <c r="M251" s="182" t="s">
        <v>1</v>
      </c>
      <c r="N251" s="183" t="s">
        <v>43</v>
      </c>
      <c r="O251" s="60"/>
      <c r="P251" s="184">
        <f t="shared" si="36"/>
        <v>0</v>
      </c>
      <c r="Q251" s="184">
        <v>1E-4</v>
      </c>
      <c r="R251" s="184">
        <f t="shared" si="37"/>
        <v>1.2000000000000001E-3</v>
      </c>
      <c r="S251" s="184">
        <v>0</v>
      </c>
      <c r="T251" s="185">
        <f t="shared" si="38"/>
        <v>0</v>
      </c>
      <c r="U251" s="31"/>
      <c r="V251" s="31"/>
      <c r="W251" s="31"/>
      <c r="X251" s="31"/>
      <c r="Y251" s="31"/>
      <c r="Z251" s="31"/>
      <c r="AA251" s="31"/>
      <c r="AB251" s="31"/>
      <c r="AC251" s="31"/>
      <c r="AD251" s="31"/>
      <c r="AE251" s="31"/>
      <c r="AR251" s="186" t="s">
        <v>238</v>
      </c>
      <c r="AT251" s="186" t="s">
        <v>234</v>
      </c>
      <c r="AU251" s="186" t="s">
        <v>88</v>
      </c>
      <c r="AY251" s="14" t="s">
        <v>232</v>
      </c>
      <c r="BE251" s="104">
        <f t="shared" si="39"/>
        <v>0</v>
      </c>
      <c r="BF251" s="104">
        <f t="shared" si="40"/>
        <v>0</v>
      </c>
      <c r="BG251" s="104">
        <f t="shared" si="41"/>
        <v>0</v>
      </c>
      <c r="BH251" s="104">
        <f t="shared" si="42"/>
        <v>0</v>
      </c>
      <c r="BI251" s="104">
        <f t="shared" si="43"/>
        <v>0</v>
      </c>
      <c r="BJ251" s="14" t="s">
        <v>88</v>
      </c>
      <c r="BK251" s="104">
        <f t="shared" si="44"/>
        <v>0</v>
      </c>
      <c r="BL251" s="14" t="s">
        <v>238</v>
      </c>
      <c r="BM251" s="186" t="s">
        <v>2795</v>
      </c>
    </row>
    <row r="252" spans="1:65" s="2" customFormat="1" ht="24.2" customHeight="1">
      <c r="A252" s="31"/>
      <c r="B252" s="142"/>
      <c r="C252" s="187" t="s">
        <v>593</v>
      </c>
      <c r="D252" s="187" t="s">
        <v>357</v>
      </c>
      <c r="E252" s="188" t="s">
        <v>718</v>
      </c>
      <c r="F252" s="189" t="s">
        <v>719</v>
      </c>
      <c r="G252" s="190" t="s">
        <v>256</v>
      </c>
      <c r="H252" s="191">
        <v>12</v>
      </c>
      <c r="I252" s="192"/>
      <c r="J252" s="193">
        <f t="shared" si="35"/>
        <v>0</v>
      </c>
      <c r="K252" s="194"/>
      <c r="L252" s="195"/>
      <c r="M252" s="196" t="s">
        <v>1</v>
      </c>
      <c r="N252" s="197" t="s">
        <v>43</v>
      </c>
      <c r="O252" s="60"/>
      <c r="P252" s="184">
        <f t="shared" si="36"/>
        <v>0</v>
      </c>
      <c r="Q252" s="184">
        <v>1E-4</v>
      </c>
      <c r="R252" s="184">
        <f t="shared" si="37"/>
        <v>1.2000000000000001E-3</v>
      </c>
      <c r="S252" s="184">
        <v>0</v>
      </c>
      <c r="T252" s="185">
        <f t="shared" si="38"/>
        <v>0</v>
      </c>
      <c r="U252" s="31"/>
      <c r="V252" s="31"/>
      <c r="W252" s="31"/>
      <c r="X252" s="31"/>
      <c r="Y252" s="31"/>
      <c r="Z252" s="31"/>
      <c r="AA252" s="31"/>
      <c r="AB252" s="31"/>
      <c r="AC252" s="31"/>
      <c r="AD252" s="31"/>
      <c r="AE252" s="31"/>
      <c r="AR252" s="186" t="s">
        <v>263</v>
      </c>
      <c r="AT252" s="186" t="s">
        <v>357</v>
      </c>
      <c r="AU252" s="186" t="s">
        <v>88</v>
      </c>
      <c r="AY252" s="14" t="s">
        <v>232</v>
      </c>
      <c r="BE252" s="104">
        <f t="shared" si="39"/>
        <v>0</v>
      </c>
      <c r="BF252" s="104">
        <f t="shared" si="40"/>
        <v>0</v>
      </c>
      <c r="BG252" s="104">
        <f t="shared" si="41"/>
        <v>0</v>
      </c>
      <c r="BH252" s="104">
        <f t="shared" si="42"/>
        <v>0</v>
      </c>
      <c r="BI252" s="104">
        <f t="shared" si="43"/>
        <v>0</v>
      </c>
      <c r="BJ252" s="14" t="s">
        <v>88</v>
      </c>
      <c r="BK252" s="104">
        <f t="shared" si="44"/>
        <v>0</v>
      </c>
      <c r="BL252" s="14" t="s">
        <v>238</v>
      </c>
      <c r="BM252" s="186" t="s">
        <v>2796</v>
      </c>
    </row>
    <row r="253" spans="1:65" s="12" customFormat="1" ht="22.9" customHeight="1">
      <c r="B253" s="161"/>
      <c r="D253" s="162" t="s">
        <v>76</v>
      </c>
      <c r="E253" s="172" t="s">
        <v>268</v>
      </c>
      <c r="F253" s="172" t="s">
        <v>737</v>
      </c>
      <c r="I253" s="164"/>
      <c r="J253" s="173">
        <f>BK253</f>
        <v>0</v>
      </c>
      <c r="L253" s="161"/>
      <c r="M253" s="166"/>
      <c r="N253" s="167"/>
      <c r="O253" s="167"/>
      <c r="P253" s="168">
        <f>SUM(P254:P263)</f>
        <v>0</v>
      </c>
      <c r="Q253" s="167"/>
      <c r="R253" s="168">
        <f>SUM(R254:R263)</f>
        <v>2.9572095969400003</v>
      </c>
      <c r="S253" s="167"/>
      <c r="T253" s="169">
        <f>SUM(T254:T263)</f>
        <v>0</v>
      </c>
      <c r="AR253" s="162" t="s">
        <v>81</v>
      </c>
      <c r="AT253" s="170" t="s">
        <v>76</v>
      </c>
      <c r="AU253" s="170" t="s">
        <v>81</v>
      </c>
      <c r="AY253" s="162" t="s">
        <v>232</v>
      </c>
      <c r="BK253" s="171">
        <f>SUM(BK254:BK263)</f>
        <v>0</v>
      </c>
    </row>
    <row r="254" spans="1:65" s="2" customFormat="1" ht="33" customHeight="1">
      <c r="A254" s="31"/>
      <c r="B254" s="142"/>
      <c r="C254" s="174" t="s">
        <v>597</v>
      </c>
      <c r="D254" s="174" t="s">
        <v>234</v>
      </c>
      <c r="E254" s="175" t="s">
        <v>1040</v>
      </c>
      <c r="F254" s="176" t="s">
        <v>1041</v>
      </c>
      <c r="G254" s="177" t="s">
        <v>287</v>
      </c>
      <c r="H254" s="178">
        <v>26.003</v>
      </c>
      <c r="I254" s="179"/>
      <c r="J254" s="180">
        <f t="shared" ref="J254:J263" si="45">ROUND(I254*H254,2)</f>
        <v>0</v>
      </c>
      <c r="K254" s="181"/>
      <c r="L254" s="32"/>
      <c r="M254" s="182" t="s">
        <v>1</v>
      </c>
      <c r="N254" s="183" t="s">
        <v>43</v>
      </c>
      <c r="O254" s="60"/>
      <c r="P254" s="184">
        <f t="shared" ref="P254:P263" si="46">O254*H254</f>
        <v>0</v>
      </c>
      <c r="Q254" s="184">
        <v>0</v>
      </c>
      <c r="R254" s="184">
        <f t="shared" ref="R254:R263" si="47">Q254*H254</f>
        <v>0</v>
      </c>
      <c r="S254" s="184">
        <v>0</v>
      </c>
      <c r="T254" s="185">
        <f t="shared" ref="T254:T263" si="48">S254*H254</f>
        <v>0</v>
      </c>
      <c r="U254" s="31"/>
      <c r="V254" s="31"/>
      <c r="W254" s="31"/>
      <c r="X254" s="31"/>
      <c r="Y254" s="31"/>
      <c r="Z254" s="31"/>
      <c r="AA254" s="31"/>
      <c r="AB254" s="31"/>
      <c r="AC254" s="31"/>
      <c r="AD254" s="31"/>
      <c r="AE254" s="31"/>
      <c r="AR254" s="186" t="s">
        <v>238</v>
      </c>
      <c r="AT254" s="186" t="s">
        <v>234</v>
      </c>
      <c r="AU254" s="186" t="s">
        <v>88</v>
      </c>
      <c r="AY254" s="14" t="s">
        <v>232</v>
      </c>
      <c r="BE254" s="104">
        <f t="shared" ref="BE254:BE263" si="49">IF(N254="základná",J254,0)</f>
        <v>0</v>
      </c>
      <c r="BF254" s="104">
        <f t="shared" ref="BF254:BF263" si="50">IF(N254="znížená",J254,0)</f>
        <v>0</v>
      </c>
      <c r="BG254" s="104">
        <f t="shared" ref="BG254:BG263" si="51">IF(N254="zákl. prenesená",J254,0)</f>
        <v>0</v>
      </c>
      <c r="BH254" s="104">
        <f t="shared" ref="BH254:BH263" si="52">IF(N254="zníž. prenesená",J254,0)</f>
        <v>0</v>
      </c>
      <c r="BI254" s="104">
        <f t="shared" ref="BI254:BI263" si="53">IF(N254="nulová",J254,0)</f>
        <v>0</v>
      </c>
      <c r="BJ254" s="14" t="s">
        <v>88</v>
      </c>
      <c r="BK254" s="104">
        <f t="shared" ref="BK254:BK263" si="54">ROUND(I254*H254,2)</f>
        <v>0</v>
      </c>
      <c r="BL254" s="14" t="s">
        <v>238</v>
      </c>
      <c r="BM254" s="186" t="s">
        <v>2797</v>
      </c>
    </row>
    <row r="255" spans="1:65" s="2" customFormat="1" ht="24.2" customHeight="1">
      <c r="A255" s="31"/>
      <c r="B255" s="142"/>
      <c r="C255" s="174" t="s">
        <v>601</v>
      </c>
      <c r="D255" s="174" t="s">
        <v>234</v>
      </c>
      <c r="E255" s="175" t="s">
        <v>1043</v>
      </c>
      <c r="F255" s="176" t="s">
        <v>1044</v>
      </c>
      <c r="G255" s="177" t="s">
        <v>287</v>
      </c>
      <c r="H255" s="178">
        <v>26.003</v>
      </c>
      <c r="I255" s="179"/>
      <c r="J255" s="180">
        <f t="shared" si="45"/>
        <v>0</v>
      </c>
      <c r="K255" s="181"/>
      <c r="L255" s="32"/>
      <c r="M255" s="182" t="s">
        <v>1</v>
      </c>
      <c r="N255" s="183" t="s">
        <v>43</v>
      </c>
      <c r="O255" s="60"/>
      <c r="P255" s="184">
        <f t="shared" si="46"/>
        <v>0</v>
      </c>
      <c r="Q255" s="184">
        <v>0</v>
      </c>
      <c r="R255" s="184">
        <f t="shared" si="47"/>
        <v>0</v>
      </c>
      <c r="S255" s="184">
        <v>0</v>
      </c>
      <c r="T255" s="185">
        <f t="shared" si="48"/>
        <v>0</v>
      </c>
      <c r="U255" s="31"/>
      <c r="V255" s="31"/>
      <c r="W255" s="31"/>
      <c r="X255" s="31"/>
      <c r="Y255" s="31"/>
      <c r="Z255" s="31"/>
      <c r="AA255" s="31"/>
      <c r="AB255" s="31"/>
      <c r="AC255" s="31"/>
      <c r="AD255" s="31"/>
      <c r="AE255" s="31"/>
      <c r="AR255" s="186" t="s">
        <v>238</v>
      </c>
      <c r="AT255" s="186" t="s">
        <v>234</v>
      </c>
      <c r="AU255" s="186" t="s">
        <v>88</v>
      </c>
      <c r="AY255" s="14" t="s">
        <v>232</v>
      </c>
      <c r="BE255" s="104">
        <f t="shared" si="49"/>
        <v>0</v>
      </c>
      <c r="BF255" s="104">
        <f t="shared" si="50"/>
        <v>0</v>
      </c>
      <c r="BG255" s="104">
        <f t="shared" si="51"/>
        <v>0</v>
      </c>
      <c r="BH255" s="104">
        <f t="shared" si="52"/>
        <v>0</v>
      </c>
      <c r="BI255" s="104">
        <f t="shared" si="53"/>
        <v>0</v>
      </c>
      <c r="BJ255" s="14" t="s">
        <v>88</v>
      </c>
      <c r="BK255" s="104">
        <f t="shared" si="54"/>
        <v>0</v>
      </c>
      <c r="BL255" s="14" t="s">
        <v>238</v>
      </c>
      <c r="BM255" s="186" t="s">
        <v>2798</v>
      </c>
    </row>
    <row r="256" spans="1:65" s="2" customFormat="1" ht="16.5" customHeight="1">
      <c r="A256" s="31"/>
      <c r="B256" s="142"/>
      <c r="C256" s="187" t="s">
        <v>605</v>
      </c>
      <c r="D256" s="187" t="s">
        <v>357</v>
      </c>
      <c r="E256" s="188" t="s">
        <v>1046</v>
      </c>
      <c r="F256" s="189" t="s">
        <v>1047</v>
      </c>
      <c r="G256" s="190" t="s">
        <v>287</v>
      </c>
      <c r="H256" s="191">
        <v>26.783000000000001</v>
      </c>
      <c r="I256" s="192"/>
      <c r="J256" s="193">
        <f t="shared" si="45"/>
        <v>0</v>
      </c>
      <c r="K256" s="194"/>
      <c r="L256" s="195"/>
      <c r="M256" s="196" t="s">
        <v>1</v>
      </c>
      <c r="N256" s="197" t="s">
        <v>43</v>
      </c>
      <c r="O256" s="60"/>
      <c r="P256" s="184">
        <f t="shared" si="46"/>
        <v>0</v>
      </c>
      <c r="Q256" s="184">
        <v>0</v>
      </c>
      <c r="R256" s="184">
        <f t="shared" si="47"/>
        <v>0</v>
      </c>
      <c r="S256" s="184">
        <v>0</v>
      </c>
      <c r="T256" s="185">
        <f t="shared" si="48"/>
        <v>0</v>
      </c>
      <c r="U256" s="31"/>
      <c r="V256" s="31"/>
      <c r="W256" s="31"/>
      <c r="X256" s="31"/>
      <c r="Y256" s="31"/>
      <c r="Z256" s="31"/>
      <c r="AA256" s="31"/>
      <c r="AB256" s="31"/>
      <c r="AC256" s="31"/>
      <c r="AD256" s="31"/>
      <c r="AE256" s="31"/>
      <c r="AR256" s="186" t="s">
        <v>263</v>
      </c>
      <c r="AT256" s="186" t="s">
        <v>357</v>
      </c>
      <c r="AU256" s="186" t="s">
        <v>88</v>
      </c>
      <c r="AY256" s="14" t="s">
        <v>232</v>
      </c>
      <c r="BE256" s="104">
        <f t="shared" si="49"/>
        <v>0</v>
      </c>
      <c r="BF256" s="104">
        <f t="shared" si="50"/>
        <v>0</v>
      </c>
      <c r="BG256" s="104">
        <f t="shared" si="51"/>
        <v>0</v>
      </c>
      <c r="BH256" s="104">
        <f t="shared" si="52"/>
        <v>0</v>
      </c>
      <c r="BI256" s="104">
        <f t="shared" si="53"/>
        <v>0</v>
      </c>
      <c r="BJ256" s="14" t="s">
        <v>88</v>
      </c>
      <c r="BK256" s="104">
        <f t="shared" si="54"/>
        <v>0</v>
      </c>
      <c r="BL256" s="14" t="s">
        <v>238</v>
      </c>
      <c r="BM256" s="186" t="s">
        <v>2799</v>
      </c>
    </row>
    <row r="257" spans="1:65" s="2" customFormat="1" ht="33" customHeight="1">
      <c r="A257" s="31"/>
      <c r="B257" s="142"/>
      <c r="C257" s="174" t="s">
        <v>609</v>
      </c>
      <c r="D257" s="174" t="s">
        <v>234</v>
      </c>
      <c r="E257" s="175" t="s">
        <v>1049</v>
      </c>
      <c r="F257" s="176" t="s">
        <v>1050</v>
      </c>
      <c r="G257" s="177" t="s">
        <v>237</v>
      </c>
      <c r="H257" s="178">
        <v>47.32</v>
      </c>
      <c r="I257" s="179"/>
      <c r="J257" s="180">
        <f t="shared" si="45"/>
        <v>0</v>
      </c>
      <c r="K257" s="181"/>
      <c r="L257" s="32"/>
      <c r="M257" s="182" t="s">
        <v>1</v>
      </c>
      <c r="N257" s="183" t="s">
        <v>43</v>
      </c>
      <c r="O257" s="60"/>
      <c r="P257" s="184">
        <f t="shared" si="46"/>
        <v>0</v>
      </c>
      <c r="Q257" s="184">
        <v>2.5710569999999999E-2</v>
      </c>
      <c r="R257" s="184">
        <f t="shared" si="47"/>
        <v>1.2166241724</v>
      </c>
      <c r="S257" s="184">
        <v>0</v>
      </c>
      <c r="T257" s="185">
        <f t="shared" si="48"/>
        <v>0</v>
      </c>
      <c r="U257" s="31"/>
      <c r="V257" s="31"/>
      <c r="W257" s="31"/>
      <c r="X257" s="31"/>
      <c r="Y257" s="31"/>
      <c r="Z257" s="31"/>
      <c r="AA257" s="31"/>
      <c r="AB257" s="31"/>
      <c r="AC257" s="31"/>
      <c r="AD257" s="31"/>
      <c r="AE257" s="31"/>
      <c r="AR257" s="186" t="s">
        <v>238</v>
      </c>
      <c r="AT257" s="186" t="s">
        <v>234</v>
      </c>
      <c r="AU257" s="186" t="s">
        <v>88</v>
      </c>
      <c r="AY257" s="14" t="s">
        <v>232</v>
      </c>
      <c r="BE257" s="104">
        <f t="shared" si="49"/>
        <v>0</v>
      </c>
      <c r="BF257" s="104">
        <f t="shared" si="50"/>
        <v>0</v>
      </c>
      <c r="BG257" s="104">
        <f t="shared" si="51"/>
        <v>0</v>
      </c>
      <c r="BH257" s="104">
        <f t="shared" si="52"/>
        <v>0</v>
      </c>
      <c r="BI257" s="104">
        <f t="shared" si="53"/>
        <v>0</v>
      </c>
      <c r="BJ257" s="14" t="s">
        <v>88</v>
      </c>
      <c r="BK257" s="104">
        <f t="shared" si="54"/>
        <v>0</v>
      </c>
      <c r="BL257" s="14" t="s">
        <v>238</v>
      </c>
      <c r="BM257" s="186" t="s">
        <v>2800</v>
      </c>
    </row>
    <row r="258" spans="1:65" s="2" customFormat="1" ht="44.25" customHeight="1">
      <c r="A258" s="31"/>
      <c r="B258" s="142"/>
      <c r="C258" s="174" t="s">
        <v>613</v>
      </c>
      <c r="D258" s="174" t="s">
        <v>234</v>
      </c>
      <c r="E258" s="175" t="s">
        <v>1052</v>
      </c>
      <c r="F258" s="176" t="s">
        <v>1053</v>
      </c>
      <c r="G258" s="177" t="s">
        <v>237</v>
      </c>
      <c r="H258" s="178">
        <v>47.32</v>
      </c>
      <c r="I258" s="179"/>
      <c r="J258" s="180">
        <f t="shared" si="45"/>
        <v>0</v>
      </c>
      <c r="K258" s="181"/>
      <c r="L258" s="32"/>
      <c r="M258" s="182" t="s">
        <v>1</v>
      </c>
      <c r="N258" s="183" t="s">
        <v>43</v>
      </c>
      <c r="O258" s="60"/>
      <c r="P258" s="184">
        <f t="shared" si="46"/>
        <v>0</v>
      </c>
      <c r="Q258" s="184">
        <v>0</v>
      </c>
      <c r="R258" s="184">
        <f t="shared" si="47"/>
        <v>0</v>
      </c>
      <c r="S258" s="184">
        <v>0</v>
      </c>
      <c r="T258" s="185">
        <f t="shared" si="48"/>
        <v>0</v>
      </c>
      <c r="U258" s="31"/>
      <c r="V258" s="31"/>
      <c r="W258" s="31"/>
      <c r="X258" s="31"/>
      <c r="Y258" s="31"/>
      <c r="Z258" s="31"/>
      <c r="AA258" s="31"/>
      <c r="AB258" s="31"/>
      <c r="AC258" s="31"/>
      <c r="AD258" s="31"/>
      <c r="AE258" s="31"/>
      <c r="AR258" s="186" t="s">
        <v>238</v>
      </c>
      <c r="AT258" s="186" t="s">
        <v>234</v>
      </c>
      <c r="AU258" s="186" t="s">
        <v>88</v>
      </c>
      <c r="AY258" s="14" t="s">
        <v>232</v>
      </c>
      <c r="BE258" s="104">
        <f t="shared" si="49"/>
        <v>0</v>
      </c>
      <c r="BF258" s="104">
        <f t="shared" si="50"/>
        <v>0</v>
      </c>
      <c r="BG258" s="104">
        <f t="shared" si="51"/>
        <v>0</v>
      </c>
      <c r="BH258" s="104">
        <f t="shared" si="52"/>
        <v>0</v>
      </c>
      <c r="BI258" s="104">
        <f t="shared" si="53"/>
        <v>0</v>
      </c>
      <c r="BJ258" s="14" t="s">
        <v>88</v>
      </c>
      <c r="BK258" s="104">
        <f t="shared" si="54"/>
        <v>0</v>
      </c>
      <c r="BL258" s="14" t="s">
        <v>238</v>
      </c>
      <c r="BM258" s="186" t="s">
        <v>2801</v>
      </c>
    </row>
    <row r="259" spans="1:65" s="2" customFormat="1" ht="33" customHeight="1">
      <c r="A259" s="31"/>
      <c r="B259" s="142"/>
      <c r="C259" s="174" t="s">
        <v>617</v>
      </c>
      <c r="D259" s="174" t="s">
        <v>234</v>
      </c>
      <c r="E259" s="175" t="s">
        <v>1055</v>
      </c>
      <c r="F259" s="176" t="s">
        <v>1056</v>
      </c>
      <c r="G259" s="177" t="s">
        <v>237</v>
      </c>
      <c r="H259" s="178">
        <v>47.32</v>
      </c>
      <c r="I259" s="179"/>
      <c r="J259" s="180">
        <f t="shared" si="45"/>
        <v>0</v>
      </c>
      <c r="K259" s="181"/>
      <c r="L259" s="32"/>
      <c r="M259" s="182" t="s">
        <v>1</v>
      </c>
      <c r="N259" s="183" t="s">
        <v>43</v>
      </c>
      <c r="O259" s="60"/>
      <c r="P259" s="184">
        <f t="shared" si="46"/>
        <v>0</v>
      </c>
      <c r="Q259" s="184">
        <v>2.571E-2</v>
      </c>
      <c r="R259" s="184">
        <f t="shared" si="47"/>
        <v>1.2165972</v>
      </c>
      <c r="S259" s="184">
        <v>0</v>
      </c>
      <c r="T259" s="185">
        <f t="shared" si="48"/>
        <v>0</v>
      </c>
      <c r="U259" s="31"/>
      <c r="V259" s="31"/>
      <c r="W259" s="31"/>
      <c r="X259" s="31"/>
      <c r="Y259" s="31"/>
      <c r="Z259" s="31"/>
      <c r="AA259" s="31"/>
      <c r="AB259" s="31"/>
      <c r="AC259" s="31"/>
      <c r="AD259" s="31"/>
      <c r="AE259" s="31"/>
      <c r="AR259" s="186" t="s">
        <v>238</v>
      </c>
      <c r="AT259" s="186" t="s">
        <v>234</v>
      </c>
      <c r="AU259" s="186" t="s">
        <v>88</v>
      </c>
      <c r="AY259" s="14" t="s">
        <v>232</v>
      </c>
      <c r="BE259" s="104">
        <f t="shared" si="49"/>
        <v>0</v>
      </c>
      <c r="BF259" s="104">
        <f t="shared" si="50"/>
        <v>0</v>
      </c>
      <c r="BG259" s="104">
        <f t="shared" si="51"/>
        <v>0</v>
      </c>
      <c r="BH259" s="104">
        <f t="shared" si="52"/>
        <v>0</v>
      </c>
      <c r="BI259" s="104">
        <f t="shared" si="53"/>
        <v>0</v>
      </c>
      <c r="BJ259" s="14" t="s">
        <v>88</v>
      </c>
      <c r="BK259" s="104">
        <f t="shared" si="54"/>
        <v>0</v>
      </c>
      <c r="BL259" s="14" t="s">
        <v>238</v>
      </c>
      <c r="BM259" s="186" t="s">
        <v>2802</v>
      </c>
    </row>
    <row r="260" spans="1:65" s="2" customFormat="1" ht="24.2" customHeight="1">
      <c r="A260" s="31"/>
      <c r="B260" s="142"/>
      <c r="C260" s="174" t="s">
        <v>621</v>
      </c>
      <c r="D260" s="174" t="s">
        <v>234</v>
      </c>
      <c r="E260" s="175" t="s">
        <v>1058</v>
      </c>
      <c r="F260" s="176" t="s">
        <v>1059</v>
      </c>
      <c r="G260" s="177" t="s">
        <v>237</v>
      </c>
      <c r="H260" s="178">
        <v>4.9059999999999997</v>
      </c>
      <c r="I260" s="179"/>
      <c r="J260" s="180">
        <f t="shared" si="45"/>
        <v>0</v>
      </c>
      <c r="K260" s="181"/>
      <c r="L260" s="32"/>
      <c r="M260" s="182" t="s">
        <v>1</v>
      </c>
      <c r="N260" s="183" t="s">
        <v>43</v>
      </c>
      <c r="O260" s="60"/>
      <c r="P260" s="184">
        <f t="shared" si="46"/>
        <v>0</v>
      </c>
      <c r="Q260" s="184">
        <v>7.5953530000000005E-2</v>
      </c>
      <c r="R260" s="184">
        <f t="shared" si="47"/>
        <v>0.37262801818000002</v>
      </c>
      <c r="S260" s="184">
        <v>0</v>
      </c>
      <c r="T260" s="185">
        <f t="shared" si="48"/>
        <v>0</v>
      </c>
      <c r="U260" s="31"/>
      <c r="V260" s="31"/>
      <c r="W260" s="31"/>
      <c r="X260" s="31"/>
      <c r="Y260" s="31"/>
      <c r="Z260" s="31"/>
      <c r="AA260" s="31"/>
      <c r="AB260" s="31"/>
      <c r="AC260" s="31"/>
      <c r="AD260" s="31"/>
      <c r="AE260" s="31"/>
      <c r="AR260" s="186" t="s">
        <v>238</v>
      </c>
      <c r="AT260" s="186" t="s">
        <v>234</v>
      </c>
      <c r="AU260" s="186" t="s">
        <v>88</v>
      </c>
      <c r="AY260" s="14" t="s">
        <v>232</v>
      </c>
      <c r="BE260" s="104">
        <f t="shared" si="49"/>
        <v>0</v>
      </c>
      <c r="BF260" s="104">
        <f t="shared" si="50"/>
        <v>0</v>
      </c>
      <c r="BG260" s="104">
        <f t="shared" si="51"/>
        <v>0</v>
      </c>
      <c r="BH260" s="104">
        <f t="shared" si="52"/>
        <v>0</v>
      </c>
      <c r="BI260" s="104">
        <f t="shared" si="53"/>
        <v>0</v>
      </c>
      <c r="BJ260" s="14" t="s">
        <v>88</v>
      </c>
      <c r="BK260" s="104">
        <f t="shared" si="54"/>
        <v>0</v>
      </c>
      <c r="BL260" s="14" t="s">
        <v>238</v>
      </c>
      <c r="BM260" s="186" t="s">
        <v>2803</v>
      </c>
    </row>
    <row r="261" spans="1:65" s="2" customFormat="1" ht="24.2" customHeight="1">
      <c r="A261" s="31"/>
      <c r="B261" s="142"/>
      <c r="C261" s="174" t="s">
        <v>625</v>
      </c>
      <c r="D261" s="174" t="s">
        <v>234</v>
      </c>
      <c r="E261" s="175" t="s">
        <v>1633</v>
      </c>
      <c r="F261" s="176" t="s">
        <v>1634</v>
      </c>
      <c r="G261" s="177" t="s">
        <v>237</v>
      </c>
      <c r="H261" s="178">
        <v>4.9059999999999997</v>
      </c>
      <c r="I261" s="179"/>
      <c r="J261" s="180">
        <f t="shared" si="45"/>
        <v>0</v>
      </c>
      <c r="K261" s="181"/>
      <c r="L261" s="32"/>
      <c r="M261" s="182" t="s">
        <v>1</v>
      </c>
      <c r="N261" s="183" t="s">
        <v>43</v>
      </c>
      <c r="O261" s="60"/>
      <c r="P261" s="184">
        <f t="shared" si="46"/>
        <v>0</v>
      </c>
      <c r="Q261" s="184">
        <v>1.542606E-2</v>
      </c>
      <c r="R261" s="184">
        <f t="shared" si="47"/>
        <v>7.5680250359999993E-2</v>
      </c>
      <c r="S261" s="184">
        <v>0</v>
      </c>
      <c r="T261" s="185">
        <f t="shared" si="48"/>
        <v>0</v>
      </c>
      <c r="U261" s="31"/>
      <c r="V261" s="31"/>
      <c r="W261" s="31"/>
      <c r="X261" s="31"/>
      <c r="Y261" s="31"/>
      <c r="Z261" s="31"/>
      <c r="AA261" s="31"/>
      <c r="AB261" s="31"/>
      <c r="AC261" s="31"/>
      <c r="AD261" s="31"/>
      <c r="AE261" s="31"/>
      <c r="AR261" s="186" t="s">
        <v>238</v>
      </c>
      <c r="AT261" s="186" t="s">
        <v>234</v>
      </c>
      <c r="AU261" s="186" t="s">
        <v>88</v>
      </c>
      <c r="AY261" s="14" t="s">
        <v>232</v>
      </c>
      <c r="BE261" s="104">
        <f t="shared" si="49"/>
        <v>0</v>
      </c>
      <c r="BF261" s="104">
        <f t="shared" si="50"/>
        <v>0</v>
      </c>
      <c r="BG261" s="104">
        <f t="shared" si="51"/>
        <v>0</v>
      </c>
      <c r="BH261" s="104">
        <f t="shared" si="52"/>
        <v>0</v>
      </c>
      <c r="BI261" s="104">
        <f t="shared" si="53"/>
        <v>0</v>
      </c>
      <c r="BJ261" s="14" t="s">
        <v>88</v>
      </c>
      <c r="BK261" s="104">
        <f t="shared" si="54"/>
        <v>0</v>
      </c>
      <c r="BL261" s="14" t="s">
        <v>238</v>
      </c>
      <c r="BM261" s="186" t="s">
        <v>2804</v>
      </c>
    </row>
    <row r="262" spans="1:65" s="2" customFormat="1" ht="24.2" customHeight="1">
      <c r="A262" s="31"/>
      <c r="B262" s="142"/>
      <c r="C262" s="174" t="s">
        <v>629</v>
      </c>
      <c r="D262" s="174" t="s">
        <v>234</v>
      </c>
      <c r="E262" s="175" t="s">
        <v>1636</v>
      </c>
      <c r="F262" s="176" t="s">
        <v>1637</v>
      </c>
      <c r="G262" s="177" t="s">
        <v>237</v>
      </c>
      <c r="H262" s="178">
        <v>4.9059999999999997</v>
      </c>
      <c r="I262" s="179"/>
      <c r="J262" s="180">
        <f t="shared" si="45"/>
        <v>0</v>
      </c>
      <c r="K262" s="181"/>
      <c r="L262" s="32"/>
      <c r="M262" s="182" t="s">
        <v>1</v>
      </c>
      <c r="N262" s="183" t="s">
        <v>43</v>
      </c>
      <c r="O262" s="60"/>
      <c r="P262" s="184">
        <f t="shared" si="46"/>
        <v>0</v>
      </c>
      <c r="Q262" s="184">
        <v>1.5426E-2</v>
      </c>
      <c r="R262" s="184">
        <f t="shared" si="47"/>
        <v>7.5679955999999993E-2</v>
      </c>
      <c r="S262" s="184">
        <v>0</v>
      </c>
      <c r="T262" s="185">
        <f t="shared" si="48"/>
        <v>0</v>
      </c>
      <c r="U262" s="31"/>
      <c r="V262" s="31"/>
      <c r="W262" s="31"/>
      <c r="X262" s="31"/>
      <c r="Y262" s="31"/>
      <c r="Z262" s="31"/>
      <c r="AA262" s="31"/>
      <c r="AB262" s="31"/>
      <c r="AC262" s="31"/>
      <c r="AD262" s="31"/>
      <c r="AE262" s="31"/>
      <c r="AR262" s="186" t="s">
        <v>238</v>
      </c>
      <c r="AT262" s="186" t="s">
        <v>234</v>
      </c>
      <c r="AU262" s="186" t="s">
        <v>88</v>
      </c>
      <c r="AY262" s="14" t="s">
        <v>232</v>
      </c>
      <c r="BE262" s="104">
        <f t="shared" si="49"/>
        <v>0</v>
      </c>
      <c r="BF262" s="104">
        <f t="shared" si="50"/>
        <v>0</v>
      </c>
      <c r="BG262" s="104">
        <f t="shared" si="51"/>
        <v>0</v>
      </c>
      <c r="BH262" s="104">
        <f t="shared" si="52"/>
        <v>0</v>
      </c>
      <c r="BI262" s="104">
        <f t="shared" si="53"/>
        <v>0</v>
      </c>
      <c r="BJ262" s="14" t="s">
        <v>88</v>
      </c>
      <c r="BK262" s="104">
        <f t="shared" si="54"/>
        <v>0</v>
      </c>
      <c r="BL262" s="14" t="s">
        <v>238</v>
      </c>
      <c r="BM262" s="186" t="s">
        <v>2805</v>
      </c>
    </row>
    <row r="263" spans="1:65" s="2" customFormat="1" ht="16.5" customHeight="1">
      <c r="A263" s="31"/>
      <c r="B263" s="142"/>
      <c r="C263" s="174" t="s">
        <v>633</v>
      </c>
      <c r="D263" s="174" t="s">
        <v>234</v>
      </c>
      <c r="E263" s="175" t="s">
        <v>1061</v>
      </c>
      <c r="F263" s="176" t="s">
        <v>1062</v>
      </c>
      <c r="G263" s="177" t="s">
        <v>237</v>
      </c>
      <c r="H263" s="178">
        <v>4.9059999999999997</v>
      </c>
      <c r="I263" s="179"/>
      <c r="J263" s="180">
        <f t="shared" si="45"/>
        <v>0</v>
      </c>
      <c r="K263" s="181"/>
      <c r="L263" s="32"/>
      <c r="M263" s="182" t="s">
        <v>1</v>
      </c>
      <c r="N263" s="183" t="s">
        <v>43</v>
      </c>
      <c r="O263" s="60"/>
      <c r="P263" s="184">
        <f t="shared" si="46"/>
        <v>0</v>
      </c>
      <c r="Q263" s="184">
        <v>0</v>
      </c>
      <c r="R263" s="184">
        <f t="shared" si="47"/>
        <v>0</v>
      </c>
      <c r="S263" s="184">
        <v>0</v>
      </c>
      <c r="T263" s="185">
        <f t="shared" si="48"/>
        <v>0</v>
      </c>
      <c r="U263" s="31"/>
      <c r="V263" s="31"/>
      <c r="W263" s="31"/>
      <c r="X263" s="31"/>
      <c r="Y263" s="31"/>
      <c r="Z263" s="31"/>
      <c r="AA263" s="31"/>
      <c r="AB263" s="31"/>
      <c r="AC263" s="31"/>
      <c r="AD263" s="31"/>
      <c r="AE263" s="31"/>
      <c r="AR263" s="186" t="s">
        <v>238</v>
      </c>
      <c r="AT263" s="186" t="s">
        <v>234</v>
      </c>
      <c r="AU263" s="186" t="s">
        <v>88</v>
      </c>
      <c r="AY263" s="14" t="s">
        <v>232</v>
      </c>
      <c r="BE263" s="104">
        <f t="shared" si="49"/>
        <v>0</v>
      </c>
      <c r="BF263" s="104">
        <f t="shared" si="50"/>
        <v>0</v>
      </c>
      <c r="BG263" s="104">
        <f t="shared" si="51"/>
        <v>0</v>
      </c>
      <c r="BH263" s="104">
        <f t="shared" si="52"/>
        <v>0</v>
      </c>
      <c r="BI263" s="104">
        <f t="shared" si="53"/>
        <v>0</v>
      </c>
      <c r="BJ263" s="14" t="s">
        <v>88</v>
      </c>
      <c r="BK263" s="104">
        <f t="shared" si="54"/>
        <v>0</v>
      </c>
      <c r="BL263" s="14" t="s">
        <v>238</v>
      </c>
      <c r="BM263" s="186" t="s">
        <v>2806</v>
      </c>
    </row>
    <row r="264" spans="1:65" s="12" customFormat="1" ht="22.9" customHeight="1">
      <c r="B264" s="161"/>
      <c r="D264" s="162" t="s">
        <v>76</v>
      </c>
      <c r="E264" s="172" t="s">
        <v>629</v>
      </c>
      <c r="F264" s="172" t="s">
        <v>757</v>
      </c>
      <c r="I264" s="164"/>
      <c r="J264" s="173">
        <f>BK264</f>
        <v>0</v>
      </c>
      <c r="L264" s="161"/>
      <c r="M264" s="166"/>
      <c r="N264" s="167"/>
      <c r="O264" s="167"/>
      <c r="P264" s="168">
        <f>SUM(P265:P266)</f>
        <v>0</v>
      </c>
      <c r="Q264" s="167"/>
      <c r="R264" s="168">
        <f>SUM(R265:R266)</f>
        <v>0</v>
      </c>
      <c r="S264" s="167"/>
      <c r="T264" s="169">
        <f>SUM(T265:T266)</f>
        <v>0</v>
      </c>
      <c r="AR264" s="162" t="s">
        <v>81</v>
      </c>
      <c r="AT264" s="170" t="s">
        <v>76</v>
      </c>
      <c r="AU264" s="170" t="s">
        <v>81</v>
      </c>
      <c r="AY264" s="162" t="s">
        <v>232</v>
      </c>
      <c r="BK264" s="171">
        <f>SUM(BK265:BK266)</f>
        <v>0</v>
      </c>
    </row>
    <row r="265" spans="1:65" s="2" customFormat="1" ht="33" customHeight="1">
      <c r="A265" s="31"/>
      <c r="B265" s="142"/>
      <c r="C265" s="174" t="s">
        <v>637</v>
      </c>
      <c r="D265" s="174" t="s">
        <v>234</v>
      </c>
      <c r="E265" s="175" t="s">
        <v>759</v>
      </c>
      <c r="F265" s="176" t="s">
        <v>760</v>
      </c>
      <c r="G265" s="177" t="s">
        <v>360</v>
      </c>
      <c r="H265" s="178">
        <v>115.533</v>
      </c>
      <c r="I265" s="179"/>
      <c r="J265" s="180">
        <f>ROUND(I265*H265,2)</f>
        <v>0</v>
      </c>
      <c r="K265" s="181"/>
      <c r="L265" s="32"/>
      <c r="M265" s="182" t="s">
        <v>1</v>
      </c>
      <c r="N265" s="183" t="s">
        <v>43</v>
      </c>
      <c r="O265" s="60"/>
      <c r="P265" s="184">
        <f>O265*H265</f>
        <v>0</v>
      </c>
      <c r="Q265" s="184">
        <v>0</v>
      </c>
      <c r="R265" s="184">
        <f>Q265*H265</f>
        <v>0</v>
      </c>
      <c r="S265" s="184">
        <v>0</v>
      </c>
      <c r="T265" s="185">
        <f>S265*H265</f>
        <v>0</v>
      </c>
      <c r="U265" s="31"/>
      <c r="V265" s="31"/>
      <c r="W265" s="31"/>
      <c r="X265" s="31"/>
      <c r="Y265" s="31"/>
      <c r="Z265" s="31"/>
      <c r="AA265" s="31"/>
      <c r="AB265" s="31"/>
      <c r="AC265" s="31"/>
      <c r="AD265" s="31"/>
      <c r="AE265" s="31"/>
      <c r="AR265" s="186" t="s">
        <v>238</v>
      </c>
      <c r="AT265" s="186" t="s">
        <v>234</v>
      </c>
      <c r="AU265" s="186" t="s">
        <v>88</v>
      </c>
      <c r="AY265" s="14" t="s">
        <v>232</v>
      </c>
      <c r="BE265" s="104">
        <f>IF(N265="základná",J265,0)</f>
        <v>0</v>
      </c>
      <c r="BF265" s="104">
        <f>IF(N265="znížená",J265,0)</f>
        <v>0</v>
      </c>
      <c r="BG265" s="104">
        <f>IF(N265="zákl. prenesená",J265,0)</f>
        <v>0</v>
      </c>
      <c r="BH265" s="104">
        <f>IF(N265="zníž. prenesená",J265,0)</f>
        <v>0</v>
      </c>
      <c r="BI265" s="104">
        <f>IF(N265="nulová",J265,0)</f>
        <v>0</v>
      </c>
      <c r="BJ265" s="14" t="s">
        <v>88</v>
      </c>
      <c r="BK265" s="104">
        <f>ROUND(I265*H265,2)</f>
        <v>0</v>
      </c>
      <c r="BL265" s="14" t="s">
        <v>238</v>
      </c>
      <c r="BM265" s="186" t="s">
        <v>2807</v>
      </c>
    </row>
    <row r="266" spans="1:65" s="2" customFormat="1" ht="49.15" customHeight="1">
      <c r="A266" s="31"/>
      <c r="B266" s="142"/>
      <c r="C266" s="174" t="s">
        <v>641</v>
      </c>
      <c r="D266" s="174" t="s">
        <v>234</v>
      </c>
      <c r="E266" s="175" t="s">
        <v>763</v>
      </c>
      <c r="F266" s="176" t="s">
        <v>764</v>
      </c>
      <c r="G266" s="177" t="s">
        <v>360</v>
      </c>
      <c r="H266" s="178">
        <v>115.533</v>
      </c>
      <c r="I266" s="179"/>
      <c r="J266" s="180">
        <f>ROUND(I266*H266,2)</f>
        <v>0</v>
      </c>
      <c r="K266" s="181"/>
      <c r="L266" s="32"/>
      <c r="M266" s="182" t="s">
        <v>1</v>
      </c>
      <c r="N266" s="183" t="s">
        <v>43</v>
      </c>
      <c r="O266" s="60"/>
      <c r="P266" s="184">
        <f>O266*H266</f>
        <v>0</v>
      </c>
      <c r="Q266" s="184">
        <v>0</v>
      </c>
      <c r="R266" s="184">
        <f>Q266*H266</f>
        <v>0</v>
      </c>
      <c r="S266" s="184">
        <v>0</v>
      </c>
      <c r="T266" s="185">
        <f>S266*H266</f>
        <v>0</v>
      </c>
      <c r="U266" s="31"/>
      <c r="V266" s="31"/>
      <c r="W266" s="31"/>
      <c r="X266" s="31"/>
      <c r="Y266" s="31"/>
      <c r="Z266" s="31"/>
      <c r="AA266" s="31"/>
      <c r="AB266" s="31"/>
      <c r="AC266" s="31"/>
      <c r="AD266" s="31"/>
      <c r="AE266" s="31"/>
      <c r="AR266" s="186" t="s">
        <v>238</v>
      </c>
      <c r="AT266" s="186" t="s">
        <v>234</v>
      </c>
      <c r="AU266" s="186" t="s">
        <v>88</v>
      </c>
      <c r="AY266" s="14" t="s">
        <v>232</v>
      </c>
      <c r="BE266" s="104">
        <f>IF(N266="základná",J266,0)</f>
        <v>0</v>
      </c>
      <c r="BF266" s="104">
        <f>IF(N266="znížená",J266,0)</f>
        <v>0</v>
      </c>
      <c r="BG266" s="104">
        <f>IF(N266="zákl. prenesená",J266,0)</f>
        <v>0</v>
      </c>
      <c r="BH266" s="104">
        <f>IF(N266="zníž. prenesená",J266,0)</f>
        <v>0</v>
      </c>
      <c r="BI266" s="104">
        <f>IF(N266="nulová",J266,0)</f>
        <v>0</v>
      </c>
      <c r="BJ266" s="14" t="s">
        <v>88</v>
      </c>
      <c r="BK266" s="104">
        <f>ROUND(I266*H266,2)</f>
        <v>0</v>
      </c>
      <c r="BL266" s="14" t="s">
        <v>238</v>
      </c>
      <c r="BM266" s="186" t="s">
        <v>2808</v>
      </c>
    </row>
    <row r="267" spans="1:65" s="12" customFormat="1" ht="25.9" customHeight="1">
      <c r="B267" s="161"/>
      <c r="D267" s="162" t="s">
        <v>76</v>
      </c>
      <c r="E267" s="163" t="s">
        <v>230</v>
      </c>
      <c r="F267" s="163" t="s">
        <v>231</v>
      </c>
      <c r="I267" s="164"/>
      <c r="J267" s="165">
        <f>BK267</f>
        <v>0</v>
      </c>
      <c r="L267" s="161"/>
      <c r="M267" s="166"/>
      <c r="N267" s="167"/>
      <c r="O267" s="167"/>
      <c r="P267" s="168">
        <f>P268</f>
        <v>0</v>
      </c>
      <c r="Q267" s="167"/>
      <c r="R267" s="168">
        <f>R268</f>
        <v>1.1073200000000001</v>
      </c>
      <c r="S267" s="167"/>
      <c r="T267" s="169">
        <f>T268</f>
        <v>0</v>
      </c>
      <c r="AR267" s="162" t="s">
        <v>81</v>
      </c>
      <c r="AT267" s="170" t="s">
        <v>76</v>
      </c>
      <c r="AU267" s="170" t="s">
        <v>77</v>
      </c>
      <c r="AY267" s="162" t="s">
        <v>232</v>
      </c>
      <c r="BK267" s="171">
        <f>BK268</f>
        <v>0</v>
      </c>
    </row>
    <row r="268" spans="1:65" s="12" customFormat="1" ht="22.9" customHeight="1">
      <c r="B268" s="161"/>
      <c r="D268" s="162" t="s">
        <v>76</v>
      </c>
      <c r="E268" s="172" t="s">
        <v>93</v>
      </c>
      <c r="F268" s="172" t="s">
        <v>390</v>
      </c>
      <c r="I268" s="164"/>
      <c r="J268" s="173">
        <f>BK268</f>
        <v>0</v>
      </c>
      <c r="L268" s="161"/>
      <c r="M268" s="166"/>
      <c r="N268" s="167"/>
      <c r="O268" s="167"/>
      <c r="P268" s="168">
        <f>SUM(P269:P270)</f>
        <v>0</v>
      </c>
      <c r="Q268" s="167"/>
      <c r="R268" s="168">
        <f>SUM(R269:R270)</f>
        <v>1.1073200000000001</v>
      </c>
      <c r="S268" s="167"/>
      <c r="T268" s="169">
        <f>SUM(T269:T270)</f>
        <v>0</v>
      </c>
      <c r="AR268" s="162" t="s">
        <v>81</v>
      </c>
      <c r="AT268" s="170" t="s">
        <v>76</v>
      </c>
      <c r="AU268" s="170" t="s">
        <v>81</v>
      </c>
      <c r="AY268" s="162" t="s">
        <v>232</v>
      </c>
      <c r="BK268" s="171">
        <f>SUM(BK269:BK270)</f>
        <v>0</v>
      </c>
    </row>
    <row r="269" spans="1:65" s="2" customFormat="1" ht="24.2" customHeight="1">
      <c r="A269" s="31"/>
      <c r="B269" s="142"/>
      <c r="C269" s="174" t="s">
        <v>645</v>
      </c>
      <c r="D269" s="174" t="s">
        <v>234</v>
      </c>
      <c r="E269" s="175" t="s">
        <v>392</v>
      </c>
      <c r="F269" s="176" t="s">
        <v>393</v>
      </c>
      <c r="G269" s="177" t="s">
        <v>394</v>
      </c>
      <c r="H269" s="178">
        <v>2</v>
      </c>
      <c r="I269" s="179"/>
      <c r="J269" s="180">
        <f>ROUND(I269*H269,2)</f>
        <v>0</v>
      </c>
      <c r="K269" s="181"/>
      <c r="L269" s="32"/>
      <c r="M269" s="182" t="s">
        <v>1</v>
      </c>
      <c r="N269" s="183" t="s">
        <v>43</v>
      </c>
      <c r="O269" s="60"/>
      <c r="P269" s="184">
        <f>O269*H269</f>
        <v>0</v>
      </c>
      <c r="Q269" s="184">
        <v>0.44366</v>
      </c>
      <c r="R269" s="184">
        <f>Q269*H269</f>
        <v>0.88732</v>
      </c>
      <c r="S269" s="184">
        <v>0</v>
      </c>
      <c r="T269" s="185">
        <f>S269*H269</f>
        <v>0</v>
      </c>
      <c r="U269" s="31"/>
      <c r="V269" s="31"/>
      <c r="W269" s="31"/>
      <c r="X269" s="31"/>
      <c r="Y269" s="31"/>
      <c r="Z269" s="31"/>
      <c r="AA269" s="31"/>
      <c r="AB269" s="31"/>
      <c r="AC269" s="31"/>
      <c r="AD269" s="31"/>
      <c r="AE269" s="31"/>
      <c r="AR269" s="186" t="s">
        <v>238</v>
      </c>
      <c r="AT269" s="186" t="s">
        <v>234</v>
      </c>
      <c r="AU269" s="186" t="s">
        <v>88</v>
      </c>
      <c r="AY269" s="14" t="s">
        <v>232</v>
      </c>
      <c r="BE269" s="104">
        <f>IF(N269="základná",J269,0)</f>
        <v>0</v>
      </c>
      <c r="BF269" s="104">
        <f>IF(N269="znížená",J269,0)</f>
        <v>0</v>
      </c>
      <c r="BG269" s="104">
        <f>IF(N269="zákl. prenesená",J269,0)</f>
        <v>0</v>
      </c>
      <c r="BH269" s="104">
        <f>IF(N269="zníž. prenesená",J269,0)</f>
        <v>0</v>
      </c>
      <c r="BI269" s="104">
        <f>IF(N269="nulová",J269,0)</f>
        <v>0</v>
      </c>
      <c r="BJ269" s="14" t="s">
        <v>88</v>
      </c>
      <c r="BK269" s="104">
        <f>ROUND(I269*H269,2)</f>
        <v>0</v>
      </c>
      <c r="BL269" s="14" t="s">
        <v>238</v>
      </c>
      <c r="BM269" s="186" t="s">
        <v>2809</v>
      </c>
    </row>
    <row r="270" spans="1:65" s="2" customFormat="1" ht="16.5" customHeight="1">
      <c r="A270" s="31"/>
      <c r="B270" s="142"/>
      <c r="C270" s="187" t="s">
        <v>649</v>
      </c>
      <c r="D270" s="187" t="s">
        <v>357</v>
      </c>
      <c r="E270" s="188" t="s">
        <v>397</v>
      </c>
      <c r="F270" s="189" t="s">
        <v>398</v>
      </c>
      <c r="G270" s="190" t="s">
        <v>394</v>
      </c>
      <c r="H270" s="191">
        <v>2</v>
      </c>
      <c r="I270" s="192"/>
      <c r="J270" s="193">
        <f>ROUND(I270*H270,2)</f>
        <v>0</v>
      </c>
      <c r="K270" s="194"/>
      <c r="L270" s="195"/>
      <c r="M270" s="196" t="s">
        <v>1</v>
      </c>
      <c r="N270" s="197" t="s">
        <v>43</v>
      </c>
      <c r="O270" s="60"/>
      <c r="P270" s="184">
        <f>O270*H270</f>
        <v>0</v>
      </c>
      <c r="Q270" s="184">
        <v>0.11</v>
      </c>
      <c r="R270" s="184">
        <f>Q270*H270</f>
        <v>0.22</v>
      </c>
      <c r="S270" s="184">
        <v>0</v>
      </c>
      <c r="T270" s="185">
        <f>S270*H270</f>
        <v>0</v>
      </c>
      <c r="U270" s="31"/>
      <c r="V270" s="31"/>
      <c r="W270" s="31"/>
      <c r="X270" s="31"/>
      <c r="Y270" s="31"/>
      <c r="Z270" s="31"/>
      <c r="AA270" s="31"/>
      <c r="AB270" s="31"/>
      <c r="AC270" s="31"/>
      <c r="AD270" s="31"/>
      <c r="AE270" s="31"/>
      <c r="AR270" s="186" t="s">
        <v>263</v>
      </c>
      <c r="AT270" s="186" t="s">
        <v>357</v>
      </c>
      <c r="AU270" s="186" t="s">
        <v>88</v>
      </c>
      <c r="AY270" s="14" t="s">
        <v>232</v>
      </c>
      <c r="BE270" s="104">
        <f>IF(N270="základná",J270,0)</f>
        <v>0</v>
      </c>
      <c r="BF270" s="104">
        <f>IF(N270="znížená",J270,0)</f>
        <v>0</v>
      </c>
      <c r="BG270" s="104">
        <f>IF(N270="zákl. prenesená",J270,0)</f>
        <v>0</v>
      </c>
      <c r="BH270" s="104">
        <f>IF(N270="zníž. prenesená",J270,0)</f>
        <v>0</v>
      </c>
      <c r="BI270" s="104">
        <f>IF(N270="nulová",J270,0)</f>
        <v>0</v>
      </c>
      <c r="BJ270" s="14" t="s">
        <v>88</v>
      </c>
      <c r="BK270" s="104">
        <f>ROUND(I270*H270,2)</f>
        <v>0</v>
      </c>
      <c r="BL270" s="14" t="s">
        <v>238</v>
      </c>
      <c r="BM270" s="186" t="s">
        <v>2810</v>
      </c>
    </row>
    <row r="271" spans="1:65" s="12" customFormat="1" ht="25.9" customHeight="1">
      <c r="B271" s="161"/>
      <c r="D271" s="162" t="s">
        <v>76</v>
      </c>
      <c r="E271" s="163" t="s">
        <v>766</v>
      </c>
      <c r="F271" s="163" t="s">
        <v>767</v>
      </c>
      <c r="I271" s="164"/>
      <c r="J271" s="165">
        <f>BK271</f>
        <v>0</v>
      </c>
      <c r="L271" s="161"/>
      <c r="M271" s="166"/>
      <c r="N271" s="167"/>
      <c r="O271" s="167"/>
      <c r="P271" s="168">
        <f>P272+P281+P312</f>
        <v>0</v>
      </c>
      <c r="Q271" s="167"/>
      <c r="R271" s="168">
        <f>R272+R281+R312</f>
        <v>1.7117737570000005</v>
      </c>
      <c r="S271" s="167"/>
      <c r="T271" s="169">
        <f>T272+T281+T312</f>
        <v>0</v>
      </c>
      <c r="AR271" s="162" t="s">
        <v>88</v>
      </c>
      <c r="AT271" s="170" t="s">
        <v>76</v>
      </c>
      <c r="AU271" s="170" t="s">
        <v>77</v>
      </c>
      <c r="AY271" s="162" t="s">
        <v>232</v>
      </c>
      <c r="BK271" s="171">
        <f>BK272+BK281+BK312</f>
        <v>0</v>
      </c>
    </row>
    <row r="272" spans="1:65" s="12" customFormat="1" ht="22.9" customHeight="1">
      <c r="B272" s="161"/>
      <c r="D272" s="162" t="s">
        <v>76</v>
      </c>
      <c r="E272" s="172" t="s">
        <v>1066</v>
      </c>
      <c r="F272" s="172" t="s">
        <v>1067</v>
      </c>
      <c r="I272" s="164"/>
      <c r="J272" s="173">
        <f>BK272</f>
        <v>0</v>
      </c>
      <c r="L272" s="161"/>
      <c r="M272" s="166"/>
      <c r="N272" s="167"/>
      <c r="O272" s="167"/>
      <c r="P272" s="168">
        <f>SUM(P273:P280)</f>
        <v>0</v>
      </c>
      <c r="Q272" s="167"/>
      <c r="R272" s="168">
        <f>SUM(R273:R280)</f>
        <v>4.3999999999999997E-2</v>
      </c>
      <c r="S272" s="167"/>
      <c r="T272" s="169">
        <f>SUM(T273:T280)</f>
        <v>0</v>
      </c>
      <c r="AR272" s="162" t="s">
        <v>88</v>
      </c>
      <c r="AT272" s="170" t="s">
        <v>76</v>
      </c>
      <c r="AU272" s="170" t="s">
        <v>81</v>
      </c>
      <c r="AY272" s="162" t="s">
        <v>232</v>
      </c>
      <c r="BK272" s="171">
        <f>SUM(BK273:BK280)</f>
        <v>0</v>
      </c>
    </row>
    <row r="273" spans="1:65" s="2" customFormat="1" ht="24.2" customHeight="1">
      <c r="A273" s="31"/>
      <c r="B273" s="142"/>
      <c r="C273" s="174" t="s">
        <v>653</v>
      </c>
      <c r="D273" s="174" t="s">
        <v>234</v>
      </c>
      <c r="E273" s="175" t="s">
        <v>1068</v>
      </c>
      <c r="F273" s="176" t="s">
        <v>1069</v>
      </c>
      <c r="G273" s="177" t="s">
        <v>237</v>
      </c>
      <c r="H273" s="178">
        <v>47.32</v>
      </c>
      <c r="I273" s="179"/>
      <c r="J273" s="180">
        <f t="shared" ref="J273:J280" si="55">ROUND(I273*H273,2)</f>
        <v>0</v>
      </c>
      <c r="K273" s="181"/>
      <c r="L273" s="32"/>
      <c r="M273" s="182" t="s">
        <v>1</v>
      </c>
      <c r="N273" s="183" t="s">
        <v>43</v>
      </c>
      <c r="O273" s="60"/>
      <c r="P273" s="184">
        <f t="shared" ref="P273:P280" si="56">O273*H273</f>
        <v>0</v>
      </c>
      <c r="Q273" s="184">
        <v>0</v>
      </c>
      <c r="R273" s="184">
        <f t="shared" ref="R273:R280" si="57">Q273*H273</f>
        <v>0</v>
      </c>
      <c r="S273" s="184">
        <v>0</v>
      </c>
      <c r="T273" s="185">
        <f t="shared" ref="T273:T280" si="58">S273*H273</f>
        <v>0</v>
      </c>
      <c r="U273" s="31"/>
      <c r="V273" s="31"/>
      <c r="W273" s="31"/>
      <c r="X273" s="31"/>
      <c r="Y273" s="31"/>
      <c r="Z273" s="31"/>
      <c r="AA273" s="31"/>
      <c r="AB273" s="31"/>
      <c r="AC273" s="31"/>
      <c r="AD273" s="31"/>
      <c r="AE273" s="31"/>
      <c r="AR273" s="186" t="s">
        <v>297</v>
      </c>
      <c r="AT273" s="186" t="s">
        <v>234</v>
      </c>
      <c r="AU273" s="186" t="s">
        <v>88</v>
      </c>
      <c r="AY273" s="14" t="s">
        <v>232</v>
      </c>
      <c r="BE273" s="104">
        <f t="shared" ref="BE273:BE280" si="59">IF(N273="základná",J273,0)</f>
        <v>0</v>
      </c>
      <c r="BF273" s="104">
        <f t="shared" ref="BF273:BF280" si="60">IF(N273="znížená",J273,0)</f>
        <v>0</v>
      </c>
      <c r="BG273" s="104">
        <f t="shared" ref="BG273:BG280" si="61">IF(N273="zákl. prenesená",J273,0)</f>
        <v>0</v>
      </c>
      <c r="BH273" s="104">
        <f t="shared" ref="BH273:BH280" si="62">IF(N273="zníž. prenesená",J273,0)</f>
        <v>0</v>
      </c>
      <c r="BI273" s="104">
        <f t="shared" ref="BI273:BI280" si="63">IF(N273="nulová",J273,0)</f>
        <v>0</v>
      </c>
      <c r="BJ273" s="14" t="s">
        <v>88</v>
      </c>
      <c r="BK273" s="104">
        <f t="shared" ref="BK273:BK280" si="64">ROUND(I273*H273,2)</f>
        <v>0</v>
      </c>
      <c r="BL273" s="14" t="s">
        <v>297</v>
      </c>
      <c r="BM273" s="186" t="s">
        <v>2811</v>
      </c>
    </row>
    <row r="274" spans="1:65" s="2" customFormat="1" ht="16.5" customHeight="1">
      <c r="A274" s="31"/>
      <c r="B274" s="142"/>
      <c r="C274" s="187" t="s">
        <v>657</v>
      </c>
      <c r="D274" s="187" t="s">
        <v>357</v>
      </c>
      <c r="E274" s="188" t="s">
        <v>1071</v>
      </c>
      <c r="F274" s="189" t="s">
        <v>1072</v>
      </c>
      <c r="G274" s="190" t="s">
        <v>360</v>
      </c>
      <c r="H274" s="191">
        <v>1.7000000000000001E-2</v>
      </c>
      <c r="I274" s="192"/>
      <c r="J274" s="193">
        <f t="shared" si="55"/>
        <v>0</v>
      </c>
      <c r="K274" s="194"/>
      <c r="L274" s="195"/>
      <c r="M274" s="196" t="s">
        <v>1</v>
      </c>
      <c r="N274" s="197" t="s">
        <v>43</v>
      </c>
      <c r="O274" s="60"/>
      <c r="P274" s="184">
        <f t="shared" si="56"/>
        <v>0</v>
      </c>
      <c r="Q274" s="184">
        <v>1</v>
      </c>
      <c r="R274" s="184">
        <f t="shared" si="57"/>
        <v>1.7000000000000001E-2</v>
      </c>
      <c r="S274" s="184">
        <v>0</v>
      </c>
      <c r="T274" s="185">
        <f t="shared" si="58"/>
        <v>0</v>
      </c>
      <c r="U274" s="31"/>
      <c r="V274" s="31"/>
      <c r="W274" s="31"/>
      <c r="X274" s="31"/>
      <c r="Y274" s="31"/>
      <c r="Z274" s="31"/>
      <c r="AA274" s="31"/>
      <c r="AB274" s="31"/>
      <c r="AC274" s="31"/>
      <c r="AD274" s="31"/>
      <c r="AE274" s="31"/>
      <c r="AR274" s="186" t="s">
        <v>362</v>
      </c>
      <c r="AT274" s="186" t="s">
        <v>357</v>
      </c>
      <c r="AU274" s="186" t="s">
        <v>88</v>
      </c>
      <c r="AY274" s="14" t="s">
        <v>232</v>
      </c>
      <c r="BE274" s="104">
        <f t="shared" si="59"/>
        <v>0</v>
      </c>
      <c r="BF274" s="104">
        <f t="shared" si="60"/>
        <v>0</v>
      </c>
      <c r="BG274" s="104">
        <f t="shared" si="61"/>
        <v>0</v>
      </c>
      <c r="BH274" s="104">
        <f t="shared" si="62"/>
        <v>0</v>
      </c>
      <c r="BI274" s="104">
        <f t="shared" si="63"/>
        <v>0</v>
      </c>
      <c r="BJ274" s="14" t="s">
        <v>88</v>
      </c>
      <c r="BK274" s="104">
        <f t="shared" si="64"/>
        <v>0</v>
      </c>
      <c r="BL274" s="14" t="s">
        <v>297</v>
      </c>
      <c r="BM274" s="186" t="s">
        <v>2812</v>
      </c>
    </row>
    <row r="275" spans="1:65" s="2" customFormat="1" ht="24.2" customHeight="1">
      <c r="A275" s="31"/>
      <c r="B275" s="142"/>
      <c r="C275" s="174" t="s">
        <v>661</v>
      </c>
      <c r="D275" s="174" t="s">
        <v>234</v>
      </c>
      <c r="E275" s="175" t="s">
        <v>1074</v>
      </c>
      <c r="F275" s="176" t="s">
        <v>1075</v>
      </c>
      <c r="G275" s="177" t="s">
        <v>237</v>
      </c>
      <c r="H275" s="178">
        <v>47.32</v>
      </c>
      <c r="I275" s="179"/>
      <c r="J275" s="180">
        <f t="shared" si="55"/>
        <v>0</v>
      </c>
      <c r="K275" s="181"/>
      <c r="L275" s="32"/>
      <c r="M275" s="182" t="s">
        <v>1</v>
      </c>
      <c r="N275" s="183" t="s">
        <v>43</v>
      </c>
      <c r="O275" s="60"/>
      <c r="P275" s="184">
        <f t="shared" si="56"/>
        <v>0</v>
      </c>
      <c r="Q275" s="184">
        <v>0</v>
      </c>
      <c r="R275" s="184">
        <f t="shared" si="57"/>
        <v>0</v>
      </c>
      <c r="S275" s="184">
        <v>0</v>
      </c>
      <c r="T275" s="185">
        <f t="shared" si="58"/>
        <v>0</v>
      </c>
      <c r="U275" s="31"/>
      <c r="V275" s="31"/>
      <c r="W275" s="31"/>
      <c r="X275" s="31"/>
      <c r="Y275" s="31"/>
      <c r="Z275" s="31"/>
      <c r="AA275" s="31"/>
      <c r="AB275" s="31"/>
      <c r="AC275" s="31"/>
      <c r="AD275" s="31"/>
      <c r="AE275" s="31"/>
      <c r="AR275" s="186" t="s">
        <v>297</v>
      </c>
      <c r="AT275" s="186" t="s">
        <v>234</v>
      </c>
      <c r="AU275" s="186" t="s">
        <v>88</v>
      </c>
      <c r="AY275" s="14" t="s">
        <v>232</v>
      </c>
      <c r="BE275" s="104">
        <f t="shared" si="59"/>
        <v>0</v>
      </c>
      <c r="BF275" s="104">
        <f t="shared" si="60"/>
        <v>0</v>
      </c>
      <c r="BG275" s="104">
        <f t="shared" si="61"/>
        <v>0</v>
      </c>
      <c r="BH275" s="104">
        <f t="shared" si="62"/>
        <v>0</v>
      </c>
      <c r="BI275" s="104">
        <f t="shared" si="63"/>
        <v>0</v>
      </c>
      <c r="BJ275" s="14" t="s">
        <v>88</v>
      </c>
      <c r="BK275" s="104">
        <f t="shared" si="64"/>
        <v>0</v>
      </c>
      <c r="BL275" s="14" t="s">
        <v>297</v>
      </c>
      <c r="BM275" s="186" t="s">
        <v>2813</v>
      </c>
    </row>
    <row r="276" spans="1:65" s="2" customFormat="1" ht="16.5" customHeight="1">
      <c r="A276" s="31"/>
      <c r="B276" s="142"/>
      <c r="C276" s="187" t="s">
        <v>665</v>
      </c>
      <c r="D276" s="187" t="s">
        <v>357</v>
      </c>
      <c r="E276" s="188" t="s">
        <v>1077</v>
      </c>
      <c r="F276" s="189" t="s">
        <v>1078</v>
      </c>
      <c r="G276" s="190" t="s">
        <v>360</v>
      </c>
      <c r="H276" s="191">
        <v>1.7000000000000001E-2</v>
      </c>
      <c r="I276" s="192"/>
      <c r="J276" s="193">
        <f t="shared" si="55"/>
        <v>0</v>
      </c>
      <c r="K276" s="194"/>
      <c r="L276" s="195"/>
      <c r="M276" s="196" t="s">
        <v>1</v>
      </c>
      <c r="N276" s="197" t="s">
        <v>43</v>
      </c>
      <c r="O276" s="60"/>
      <c r="P276" s="184">
        <f t="shared" si="56"/>
        <v>0</v>
      </c>
      <c r="Q276" s="184">
        <v>1</v>
      </c>
      <c r="R276" s="184">
        <f t="shared" si="57"/>
        <v>1.7000000000000001E-2</v>
      </c>
      <c r="S276" s="184">
        <v>0</v>
      </c>
      <c r="T276" s="185">
        <f t="shared" si="58"/>
        <v>0</v>
      </c>
      <c r="U276" s="31"/>
      <c r="V276" s="31"/>
      <c r="W276" s="31"/>
      <c r="X276" s="31"/>
      <c r="Y276" s="31"/>
      <c r="Z276" s="31"/>
      <c r="AA276" s="31"/>
      <c r="AB276" s="31"/>
      <c r="AC276" s="31"/>
      <c r="AD276" s="31"/>
      <c r="AE276" s="31"/>
      <c r="AR276" s="186" t="s">
        <v>362</v>
      </c>
      <c r="AT276" s="186" t="s">
        <v>357</v>
      </c>
      <c r="AU276" s="186" t="s">
        <v>88</v>
      </c>
      <c r="AY276" s="14" t="s">
        <v>232</v>
      </c>
      <c r="BE276" s="104">
        <f t="shared" si="59"/>
        <v>0</v>
      </c>
      <c r="BF276" s="104">
        <f t="shared" si="60"/>
        <v>0</v>
      </c>
      <c r="BG276" s="104">
        <f t="shared" si="61"/>
        <v>0</v>
      </c>
      <c r="BH276" s="104">
        <f t="shared" si="62"/>
        <v>0</v>
      </c>
      <c r="BI276" s="104">
        <f t="shared" si="63"/>
        <v>0</v>
      </c>
      <c r="BJ276" s="14" t="s">
        <v>88</v>
      </c>
      <c r="BK276" s="104">
        <f t="shared" si="64"/>
        <v>0</v>
      </c>
      <c r="BL276" s="14" t="s">
        <v>297</v>
      </c>
      <c r="BM276" s="186" t="s">
        <v>2814</v>
      </c>
    </row>
    <row r="277" spans="1:65" s="2" customFormat="1" ht="37.9" customHeight="1">
      <c r="A277" s="31"/>
      <c r="B277" s="142"/>
      <c r="C277" s="174" t="s">
        <v>669</v>
      </c>
      <c r="D277" s="174" t="s">
        <v>234</v>
      </c>
      <c r="E277" s="175" t="s">
        <v>1265</v>
      </c>
      <c r="F277" s="176" t="s">
        <v>1266</v>
      </c>
      <c r="G277" s="177" t="s">
        <v>256</v>
      </c>
      <c r="H277" s="178">
        <v>40.82</v>
      </c>
      <c r="I277" s="179"/>
      <c r="J277" s="180">
        <f t="shared" si="55"/>
        <v>0</v>
      </c>
      <c r="K277" s="181"/>
      <c r="L277" s="32"/>
      <c r="M277" s="182" t="s">
        <v>1</v>
      </c>
      <c r="N277" s="183" t="s">
        <v>43</v>
      </c>
      <c r="O277" s="60"/>
      <c r="P277" s="184">
        <f t="shared" si="56"/>
        <v>0</v>
      </c>
      <c r="Q277" s="184">
        <v>0</v>
      </c>
      <c r="R277" s="184">
        <f t="shared" si="57"/>
        <v>0</v>
      </c>
      <c r="S277" s="184">
        <v>0</v>
      </c>
      <c r="T277" s="185">
        <f t="shared" si="58"/>
        <v>0</v>
      </c>
      <c r="U277" s="31"/>
      <c r="V277" s="31"/>
      <c r="W277" s="31"/>
      <c r="X277" s="31"/>
      <c r="Y277" s="31"/>
      <c r="Z277" s="31"/>
      <c r="AA277" s="31"/>
      <c r="AB277" s="31"/>
      <c r="AC277" s="31"/>
      <c r="AD277" s="31"/>
      <c r="AE277" s="31"/>
      <c r="AR277" s="186" t="s">
        <v>297</v>
      </c>
      <c r="AT277" s="186" t="s">
        <v>234</v>
      </c>
      <c r="AU277" s="186" t="s">
        <v>88</v>
      </c>
      <c r="AY277" s="14" t="s">
        <v>232</v>
      </c>
      <c r="BE277" s="104">
        <f t="shared" si="59"/>
        <v>0</v>
      </c>
      <c r="BF277" s="104">
        <f t="shared" si="60"/>
        <v>0</v>
      </c>
      <c r="BG277" s="104">
        <f t="shared" si="61"/>
        <v>0</v>
      </c>
      <c r="BH277" s="104">
        <f t="shared" si="62"/>
        <v>0</v>
      </c>
      <c r="BI277" s="104">
        <f t="shared" si="63"/>
        <v>0</v>
      </c>
      <c r="BJ277" s="14" t="s">
        <v>88</v>
      </c>
      <c r="BK277" s="104">
        <f t="shared" si="64"/>
        <v>0</v>
      </c>
      <c r="BL277" s="14" t="s">
        <v>297</v>
      </c>
      <c r="BM277" s="186" t="s">
        <v>2815</v>
      </c>
    </row>
    <row r="278" spans="1:65" s="2" customFormat="1" ht="16.5" customHeight="1">
      <c r="A278" s="31"/>
      <c r="B278" s="142"/>
      <c r="C278" s="187" t="s">
        <v>673</v>
      </c>
      <c r="D278" s="187" t="s">
        <v>357</v>
      </c>
      <c r="E278" s="188" t="s">
        <v>1268</v>
      </c>
      <c r="F278" s="189" t="s">
        <v>1269</v>
      </c>
      <c r="G278" s="190" t="s">
        <v>394</v>
      </c>
      <c r="H278" s="191">
        <v>5</v>
      </c>
      <c r="I278" s="192"/>
      <c r="J278" s="193">
        <f t="shared" si="55"/>
        <v>0</v>
      </c>
      <c r="K278" s="194"/>
      <c r="L278" s="195"/>
      <c r="M278" s="196" t="s">
        <v>1</v>
      </c>
      <c r="N278" s="197" t="s">
        <v>43</v>
      </c>
      <c r="O278" s="60"/>
      <c r="P278" s="184">
        <f t="shared" si="56"/>
        <v>0</v>
      </c>
      <c r="Q278" s="184">
        <v>1E-3</v>
      </c>
      <c r="R278" s="184">
        <f t="shared" si="57"/>
        <v>5.0000000000000001E-3</v>
      </c>
      <c r="S278" s="184">
        <v>0</v>
      </c>
      <c r="T278" s="185">
        <f t="shared" si="58"/>
        <v>0</v>
      </c>
      <c r="U278" s="31"/>
      <c r="V278" s="31"/>
      <c r="W278" s="31"/>
      <c r="X278" s="31"/>
      <c r="Y278" s="31"/>
      <c r="Z278" s="31"/>
      <c r="AA278" s="31"/>
      <c r="AB278" s="31"/>
      <c r="AC278" s="31"/>
      <c r="AD278" s="31"/>
      <c r="AE278" s="31"/>
      <c r="AR278" s="186" t="s">
        <v>263</v>
      </c>
      <c r="AT278" s="186" t="s">
        <v>357</v>
      </c>
      <c r="AU278" s="186" t="s">
        <v>88</v>
      </c>
      <c r="AY278" s="14" t="s">
        <v>232</v>
      </c>
      <c r="BE278" s="104">
        <f t="shared" si="59"/>
        <v>0</v>
      </c>
      <c r="BF278" s="104">
        <f t="shared" si="60"/>
        <v>0</v>
      </c>
      <c r="BG278" s="104">
        <f t="shared" si="61"/>
        <v>0</v>
      </c>
      <c r="BH278" s="104">
        <f t="shared" si="62"/>
        <v>0</v>
      </c>
      <c r="BI278" s="104">
        <f t="shared" si="63"/>
        <v>0</v>
      </c>
      <c r="BJ278" s="14" t="s">
        <v>88</v>
      </c>
      <c r="BK278" s="104">
        <f t="shared" si="64"/>
        <v>0</v>
      </c>
      <c r="BL278" s="14" t="s">
        <v>238</v>
      </c>
      <c r="BM278" s="186" t="s">
        <v>2816</v>
      </c>
    </row>
    <row r="279" spans="1:65" s="2" customFormat="1" ht="16.5" customHeight="1">
      <c r="A279" s="31"/>
      <c r="B279" s="142"/>
      <c r="C279" s="187" t="s">
        <v>677</v>
      </c>
      <c r="D279" s="187" t="s">
        <v>357</v>
      </c>
      <c r="E279" s="188" t="s">
        <v>1271</v>
      </c>
      <c r="F279" s="189" t="s">
        <v>1272</v>
      </c>
      <c r="G279" s="190" t="s">
        <v>394</v>
      </c>
      <c r="H279" s="191">
        <v>5</v>
      </c>
      <c r="I279" s="192"/>
      <c r="J279" s="193">
        <f t="shared" si="55"/>
        <v>0</v>
      </c>
      <c r="K279" s="194"/>
      <c r="L279" s="195"/>
      <c r="M279" s="196" t="s">
        <v>1</v>
      </c>
      <c r="N279" s="197" t="s">
        <v>43</v>
      </c>
      <c r="O279" s="60"/>
      <c r="P279" s="184">
        <f t="shared" si="56"/>
        <v>0</v>
      </c>
      <c r="Q279" s="184">
        <v>1E-3</v>
      </c>
      <c r="R279" s="184">
        <f t="shared" si="57"/>
        <v>5.0000000000000001E-3</v>
      </c>
      <c r="S279" s="184">
        <v>0</v>
      </c>
      <c r="T279" s="185">
        <f t="shared" si="58"/>
        <v>0</v>
      </c>
      <c r="U279" s="31"/>
      <c r="V279" s="31"/>
      <c r="W279" s="31"/>
      <c r="X279" s="31"/>
      <c r="Y279" s="31"/>
      <c r="Z279" s="31"/>
      <c r="AA279" s="31"/>
      <c r="AB279" s="31"/>
      <c r="AC279" s="31"/>
      <c r="AD279" s="31"/>
      <c r="AE279" s="31"/>
      <c r="AR279" s="186" t="s">
        <v>263</v>
      </c>
      <c r="AT279" s="186" t="s">
        <v>357</v>
      </c>
      <c r="AU279" s="186" t="s">
        <v>88</v>
      </c>
      <c r="AY279" s="14" t="s">
        <v>232</v>
      </c>
      <c r="BE279" s="104">
        <f t="shared" si="59"/>
        <v>0</v>
      </c>
      <c r="BF279" s="104">
        <f t="shared" si="60"/>
        <v>0</v>
      </c>
      <c r="BG279" s="104">
        <f t="shared" si="61"/>
        <v>0</v>
      </c>
      <c r="BH279" s="104">
        <f t="shared" si="62"/>
        <v>0</v>
      </c>
      <c r="BI279" s="104">
        <f t="shared" si="63"/>
        <v>0</v>
      </c>
      <c r="BJ279" s="14" t="s">
        <v>88</v>
      </c>
      <c r="BK279" s="104">
        <f t="shared" si="64"/>
        <v>0</v>
      </c>
      <c r="BL279" s="14" t="s">
        <v>238</v>
      </c>
      <c r="BM279" s="186" t="s">
        <v>2817</v>
      </c>
    </row>
    <row r="280" spans="1:65" s="2" customFormat="1" ht="24.2" customHeight="1">
      <c r="A280" s="31"/>
      <c r="B280" s="142"/>
      <c r="C280" s="174" t="s">
        <v>681</v>
      </c>
      <c r="D280" s="174" t="s">
        <v>234</v>
      </c>
      <c r="E280" s="175" t="s">
        <v>1080</v>
      </c>
      <c r="F280" s="176" t="s">
        <v>1081</v>
      </c>
      <c r="G280" s="177" t="s">
        <v>360</v>
      </c>
      <c r="H280" s="178">
        <v>3.4000000000000002E-2</v>
      </c>
      <c r="I280" s="179"/>
      <c r="J280" s="180">
        <f t="shared" si="55"/>
        <v>0</v>
      </c>
      <c r="K280" s="181"/>
      <c r="L280" s="32"/>
      <c r="M280" s="182" t="s">
        <v>1</v>
      </c>
      <c r="N280" s="183" t="s">
        <v>43</v>
      </c>
      <c r="O280" s="60"/>
      <c r="P280" s="184">
        <f t="shared" si="56"/>
        <v>0</v>
      </c>
      <c r="Q280" s="184">
        <v>0</v>
      </c>
      <c r="R280" s="184">
        <f t="shared" si="57"/>
        <v>0</v>
      </c>
      <c r="S280" s="184">
        <v>0</v>
      </c>
      <c r="T280" s="185">
        <f t="shared" si="58"/>
        <v>0</v>
      </c>
      <c r="U280" s="31"/>
      <c r="V280" s="31"/>
      <c r="W280" s="31"/>
      <c r="X280" s="31"/>
      <c r="Y280" s="31"/>
      <c r="Z280" s="31"/>
      <c r="AA280" s="31"/>
      <c r="AB280" s="31"/>
      <c r="AC280" s="31"/>
      <c r="AD280" s="31"/>
      <c r="AE280" s="31"/>
      <c r="AR280" s="186" t="s">
        <v>297</v>
      </c>
      <c r="AT280" s="186" t="s">
        <v>234</v>
      </c>
      <c r="AU280" s="186" t="s">
        <v>88</v>
      </c>
      <c r="AY280" s="14" t="s">
        <v>232</v>
      </c>
      <c r="BE280" s="104">
        <f t="shared" si="59"/>
        <v>0</v>
      </c>
      <c r="BF280" s="104">
        <f t="shared" si="60"/>
        <v>0</v>
      </c>
      <c r="BG280" s="104">
        <f t="shared" si="61"/>
        <v>0</v>
      </c>
      <c r="BH280" s="104">
        <f t="shared" si="62"/>
        <v>0</v>
      </c>
      <c r="BI280" s="104">
        <f t="shared" si="63"/>
        <v>0</v>
      </c>
      <c r="BJ280" s="14" t="s">
        <v>88</v>
      </c>
      <c r="BK280" s="104">
        <f t="shared" si="64"/>
        <v>0</v>
      </c>
      <c r="BL280" s="14" t="s">
        <v>297</v>
      </c>
      <c r="BM280" s="186" t="s">
        <v>2818</v>
      </c>
    </row>
    <row r="281" spans="1:65" s="12" customFormat="1" ht="22.9" customHeight="1">
      <c r="B281" s="161"/>
      <c r="D281" s="162" t="s">
        <v>76</v>
      </c>
      <c r="E281" s="172" t="s">
        <v>1094</v>
      </c>
      <c r="F281" s="172" t="s">
        <v>2146</v>
      </c>
      <c r="I281" s="164"/>
      <c r="J281" s="173">
        <f>BK281</f>
        <v>0</v>
      </c>
      <c r="L281" s="161"/>
      <c r="M281" s="166"/>
      <c r="N281" s="167"/>
      <c r="O281" s="167"/>
      <c r="P281" s="168">
        <f>SUM(P282:P311)</f>
        <v>0</v>
      </c>
      <c r="Q281" s="167"/>
      <c r="R281" s="168">
        <f>SUM(R282:R311)</f>
        <v>0.98908000000000018</v>
      </c>
      <c r="S281" s="167"/>
      <c r="T281" s="169">
        <f>SUM(T282:T311)</f>
        <v>0</v>
      </c>
      <c r="AR281" s="162" t="s">
        <v>88</v>
      </c>
      <c r="AT281" s="170" t="s">
        <v>76</v>
      </c>
      <c r="AU281" s="170" t="s">
        <v>81</v>
      </c>
      <c r="AY281" s="162" t="s">
        <v>232</v>
      </c>
      <c r="BK281" s="171">
        <f>SUM(BK282:BK311)</f>
        <v>0</v>
      </c>
    </row>
    <row r="282" spans="1:65" s="2" customFormat="1" ht="37.9" customHeight="1">
      <c r="A282" s="31"/>
      <c r="B282" s="142"/>
      <c r="C282" s="174" t="s">
        <v>685</v>
      </c>
      <c r="D282" s="174" t="s">
        <v>234</v>
      </c>
      <c r="E282" s="175" t="s">
        <v>1096</v>
      </c>
      <c r="F282" s="176" t="s">
        <v>2819</v>
      </c>
      <c r="G282" s="177" t="s">
        <v>394</v>
      </c>
      <c r="H282" s="178">
        <v>1</v>
      </c>
      <c r="I282" s="179"/>
      <c r="J282" s="180">
        <f t="shared" ref="J282:J311" si="65">ROUND(I282*H282,2)</f>
        <v>0</v>
      </c>
      <c r="K282" s="181"/>
      <c r="L282" s="32"/>
      <c r="M282" s="182" t="s">
        <v>1</v>
      </c>
      <c r="N282" s="183" t="s">
        <v>43</v>
      </c>
      <c r="O282" s="60"/>
      <c r="P282" s="184">
        <f t="shared" ref="P282:P311" si="66">O282*H282</f>
        <v>0</v>
      </c>
      <c r="Q282" s="184">
        <v>0.1</v>
      </c>
      <c r="R282" s="184">
        <f t="shared" ref="R282:R311" si="67">Q282*H282</f>
        <v>0.1</v>
      </c>
      <c r="S282" s="184">
        <v>0</v>
      </c>
      <c r="T282" s="185">
        <f t="shared" ref="T282:T311" si="68">S282*H282</f>
        <v>0</v>
      </c>
      <c r="U282" s="31"/>
      <c r="V282" s="31"/>
      <c r="W282" s="31"/>
      <c r="X282" s="31"/>
      <c r="Y282" s="31"/>
      <c r="Z282" s="31"/>
      <c r="AA282" s="31"/>
      <c r="AB282" s="31"/>
      <c r="AC282" s="31"/>
      <c r="AD282" s="31"/>
      <c r="AE282" s="31"/>
      <c r="AR282" s="186" t="s">
        <v>297</v>
      </c>
      <c r="AT282" s="186" t="s">
        <v>234</v>
      </c>
      <c r="AU282" s="186" t="s">
        <v>88</v>
      </c>
      <c r="AY282" s="14" t="s">
        <v>232</v>
      </c>
      <c r="BE282" s="104">
        <f t="shared" ref="BE282:BE311" si="69">IF(N282="základná",J282,0)</f>
        <v>0</v>
      </c>
      <c r="BF282" s="104">
        <f t="shared" ref="BF282:BF311" si="70">IF(N282="znížená",J282,0)</f>
        <v>0</v>
      </c>
      <c r="BG282" s="104">
        <f t="shared" ref="BG282:BG311" si="71">IF(N282="zákl. prenesená",J282,0)</f>
        <v>0</v>
      </c>
      <c r="BH282" s="104">
        <f t="shared" ref="BH282:BH311" si="72">IF(N282="zníž. prenesená",J282,0)</f>
        <v>0</v>
      </c>
      <c r="BI282" s="104">
        <f t="shared" ref="BI282:BI311" si="73">IF(N282="nulová",J282,0)</f>
        <v>0</v>
      </c>
      <c r="BJ282" s="14" t="s">
        <v>88</v>
      </c>
      <c r="BK282" s="104">
        <f t="shared" ref="BK282:BK311" si="74">ROUND(I282*H282,2)</f>
        <v>0</v>
      </c>
      <c r="BL282" s="14" t="s">
        <v>297</v>
      </c>
      <c r="BM282" s="186" t="s">
        <v>2820</v>
      </c>
    </row>
    <row r="283" spans="1:65" s="2" customFormat="1" ht="16.5" customHeight="1">
      <c r="A283" s="31"/>
      <c r="B283" s="142"/>
      <c r="C283" s="174" t="s">
        <v>689</v>
      </c>
      <c r="D283" s="174" t="s">
        <v>234</v>
      </c>
      <c r="E283" s="175" t="s">
        <v>2147</v>
      </c>
      <c r="F283" s="176" t="s">
        <v>2148</v>
      </c>
      <c r="G283" s="177" t="s">
        <v>394</v>
      </c>
      <c r="H283" s="178">
        <v>1</v>
      </c>
      <c r="I283" s="179"/>
      <c r="J283" s="180">
        <f t="shared" si="65"/>
        <v>0</v>
      </c>
      <c r="K283" s="181"/>
      <c r="L283" s="32"/>
      <c r="M283" s="182" t="s">
        <v>1</v>
      </c>
      <c r="N283" s="183" t="s">
        <v>43</v>
      </c>
      <c r="O283" s="60"/>
      <c r="P283" s="184">
        <f t="shared" si="66"/>
        <v>0</v>
      </c>
      <c r="Q283" s="184">
        <v>0</v>
      </c>
      <c r="R283" s="184">
        <f t="shared" si="67"/>
        <v>0</v>
      </c>
      <c r="S283" s="184">
        <v>0</v>
      </c>
      <c r="T283" s="185">
        <f t="shared" si="68"/>
        <v>0</v>
      </c>
      <c r="U283" s="31"/>
      <c r="V283" s="31"/>
      <c r="W283" s="31"/>
      <c r="X283" s="31"/>
      <c r="Y283" s="31"/>
      <c r="Z283" s="31"/>
      <c r="AA283" s="31"/>
      <c r="AB283" s="31"/>
      <c r="AC283" s="31"/>
      <c r="AD283" s="31"/>
      <c r="AE283" s="31"/>
      <c r="AR283" s="186" t="s">
        <v>297</v>
      </c>
      <c r="AT283" s="186" t="s">
        <v>234</v>
      </c>
      <c r="AU283" s="186" t="s">
        <v>88</v>
      </c>
      <c r="AY283" s="14" t="s">
        <v>232</v>
      </c>
      <c r="BE283" s="104">
        <f t="shared" si="69"/>
        <v>0</v>
      </c>
      <c r="BF283" s="104">
        <f t="shared" si="70"/>
        <v>0</v>
      </c>
      <c r="BG283" s="104">
        <f t="shared" si="71"/>
        <v>0</v>
      </c>
      <c r="BH283" s="104">
        <f t="shared" si="72"/>
        <v>0</v>
      </c>
      <c r="BI283" s="104">
        <f t="shared" si="73"/>
        <v>0</v>
      </c>
      <c r="BJ283" s="14" t="s">
        <v>88</v>
      </c>
      <c r="BK283" s="104">
        <f t="shared" si="74"/>
        <v>0</v>
      </c>
      <c r="BL283" s="14" t="s">
        <v>297</v>
      </c>
      <c r="BM283" s="186" t="s">
        <v>2821</v>
      </c>
    </row>
    <row r="284" spans="1:65" s="2" customFormat="1" ht="62.65" customHeight="1">
      <c r="A284" s="31"/>
      <c r="B284" s="142"/>
      <c r="C284" s="187" t="s">
        <v>693</v>
      </c>
      <c r="D284" s="187" t="s">
        <v>357</v>
      </c>
      <c r="E284" s="188" t="s">
        <v>2150</v>
      </c>
      <c r="F284" s="189" t="s">
        <v>2822</v>
      </c>
      <c r="G284" s="190" t="s">
        <v>394</v>
      </c>
      <c r="H284" s="191">
        <v>1</v>
      </c>
      <c r="I284" s="192"/>
      <c r="J284" s="193">
        <f t="shared" si="65"/>
        <v>0</v>
      </c>
      <c r="K284" s="194"/>
      <c r="L284" s="195"/>
      <c r="M284" s="196" t="s">
        <v>1</v>
      </c>
      <c r="N284" s="197" t="s">
        <v>43</v>
      </c>
      <c r="O284" s="60"/>
      <c r="P284" s="184">
        <f t="shared" si="66"/>
        <v>0</v>
      </c>
      <c r="Q284" s="184">
        <v>5.8999999999999997E-2</v>
      </c>
      <c r="R284" s="184">
        <f t="shared" si="67"/>
        <v>5.8999999999999997E-2</v>
      </c>
      <c r="S284" s="184">
        <v>0</v>
      </c>
      <c r="T284" s="185">
        <f t="shared" si="68"/>
        <v>0</v>
      </c>
      <c r="U284" s="31"/>
      <c r="V284" s="31"/>
      <c r="W284" s="31"/>
      <c r="X284" s="31"/>
      <c r="Y284" s="31"/>
      <c r="Z284" s="31"/>
      <c r="AA284" s="31"/>
      <c r="AB284" s="31"/>
      <c r="AC284" s="31"/>
      <c r="AD284" s="31"/>
      <c r="AE284" s="31"/>
      <c r="AR284" s="186" t="s">
        <v>362</v>
      </c>
      <c r="AT284" s="186" t="s">
        <v>357</v>
      </c>
      <c r="AU284" s="186" t="s">
        <v>88</v>
      </c>
      <c r="AY284" s="14" t="s">
        <v>232</v>
      </c>
      <c r="BE284" s="104">
        <f t="shared" si="69"/>
        <v>0</v>
      </c>
      <c r="BF284" s="104">
        <f t="shared" si="70"/>
        <v>0</v>
      </c>
      <c r="BG284" s="104">
        <f t="shared" si="71"/>
        <v>0</v>
      </c>
      <c r="BH284" s="104">
        <f t="shared" si="72"/>
        <v>0</v>
      </c>
      <c r="BI284" s="104">
        <f t="shared" si="73"/>
        <v>0</v>
      </c>
      <c r="BJ284" s="14" t="s">
        <v>88</v>
      </c>
      <c r="BK284" s="104">
        <f t="shared" si="74"/>
        <v>0</v>
      </c>
      <c r="BL284" s="14" t="s">
        <v>297</v>
      </c>
      <c r="BM284" s="186" t="s">
        <v>2823</v>
      </c>
    </row>
    <row r="285" spans="1:65" s="2" customFormat="1" ht="24.2" customHeight="1">
      <c r="A285" s="31"/>
      <c r="B285" s="142"/>
      <c r="C285" s="174" t="s">
        <v>697</v>
      </c>
      <c r="D285" s="174" t="s">
        <v>234</v>
      </c>
      <c r="E285" s="175" t="s">
        <v>2153</v>
      </c>
      <c r="F285" s="176" t="s">
        <v>2154</v>
      </c>
      <c r="G285" s="177" t="s">
        <v>394</v>
      </c>
      <c r="H285" s="178">
        <v>1</v>
      </c>
      <c r="I285" s="179"/>
      <c r="J285" s="180">
        <f t="shared" si="65"/>
        <v>0</v>
      </c>
      <c r="K285" s="181"/>
      <c r="L285" s="32"/>
      <c r="M285" s="182" t="s">
        <v>1</v>
      </c>
      <c r="N285" s="183" t="s">
        <v>43</v>
      </c>
      <c r="O285" s="60"/>
      <c r="P285" s="184">
        <f t="shared" si="66"/>
        <v>0</v>
      </c>
      <c r="Q285" s="184">
        <v>1.4999999999999999E-4</v>
      </c>
      <c r="R285" s="184">
        <f t="shared" si="67"/>
        <v>1.4999999999999999E-4</v>
      </c>
      <c r="S285" s="184">
        <v>0</v>
      </c>
      <c r="T285" s="185">
        <f t="shared" si="68"/>
        <v>0</v>
      </c>
      <c r="U285" s="31"/>
      <c r="V285" s="31"/>
      <c r="W285" s="31"/>
      <c r="X285" s="31"/>
      <c r="Y285" s="31"/>
      <c r="Z285" s="31"/>
      <c r="AA285" s="31"/>
      <c r="AB285" s="31"/>
      <c r="AC285" s="31"/>
      <c r="AD285" s="31"/>
      <c r="AE285" s="31"/>
      <c r="AR285" s="186" t="s">
        <v>297</v>
      </c>
      <c r="AT285" s="186" t="s">
        <v>234</v>
      </c>
      <c r="AU285" s="186" t="s">
        <v>88</v>
      </c>
      <c r="AY285" s="14" t="s">
        <v>232</v>
      </c>
      <c r="BE285" s="104">
        <f t="shared" si="69"/>
        <v>0</v>
      </c>
      <c r="BF285" s="104">
        <f t="shared" si="70"/>
        <v>0</v>
      </c>
      <c r="BG285" s="104">
        <f t="shared" si="71"/>
        <v>0</v>
      </c>
      <c r="BH285" s="104">
        <f t="shared" si="72"/>
        <v>0</v>
      </c>
      <c r="BI285" s="104">
        <f t="shared" si="73"/>
        <v>0</v>
      </c>
      <c r="BJ285" s="14" t="s">
        <v>88</v>
      </c>
      <c r="BK285" s="104">
        <f t="shared" si="74"/>
        <v>0</v>
      </c>
      <c r="BL285" s="14" t="s">
        <v>297</v>
      </c>
      <c r="BM285" s="186" t="s">
        <v>2824</v>
      </c>
    </row>
    <row r="286" spans="1:65" s="2" customFormat="1" ht="49.15" customHeight="1">
      <c r="A286" s="31"/>
      <c r="B286" s="142"/>
      <c r="C286" s="187" t="s">
        <v>701</v>
      </c>
      <c r="D286" s="187" t="s">
        <v>357</v>
      </c>
      <c r="E286" s="188" t="s">
        <v>2156</v>
      </c>
      <c r="F286" s="189" t="s">
        <v>2825</v>
      </c>
      <c r="G286" s="190" t="s">
        <v>394</v>
      </c>
      <c r="H286" s="191">
        <v>1</v>
      </c>
      <c r="I286" s="192"/>
      <c r="J286" s="193">
        <f t="shared" si="65"/>
        <v>0</v>
      </c>
      <c r="K286" s="194"/>
      <c r="L286" s="195"/>
      <c r="M286" s="196" t="s">
        <v>1</v>
      </c>
      <c r="N286" s="197" t="s">
        <v>43</v>
      </c>
      <c r="O286" s="60"/>
      <c r="P286" s="184">
        <f t="shared" si="66"/>
        <v>0</v>
      </c>
      <c r="Q286" s="184">
        <v>0.25</v>
      </c>
      <c r="R286" s="184">
        <f t="shared" si="67"/>
        <v>0.25</v>
      </c>
      <c r="S286" s="184">
        <v>0</v>
      </c>
      <c r="T286" s="185">
        <f t="shared" si="68"/>
        <v>0</v>
      </c>
      <c r="U286" s="31"/>
      <c r="V286" s="31"/>
      <c r="W286" s="31"/>
      <c r="X286" s="31"/>
      <c r="Y286" s="31"/>
      <c r="Z286" s="31"/>
      <c r="AA286" s="31"/>
      <c r="AB286" s="31"/>
      <c r="AC286" s="31"/>
      <c r="AD286" s="31"/>
      <c r="AE286" s="31"/>
      <c r="AR286" s="186" t="s">
        <v>362</v>
      </c>
      <c r="AT286" s="186" t="s">
        <v>357</v>
      </c>
      <c r="AU286" s="186" t="s">
        <v>88</v>
      </c>
      <c r="AY286" s="14" t="s">
        <v>232</v>
      </c>
      <c r="BE286" s="104">
        <f t="shared" si="69"/>
        <v>0</v>
      </c>
      <c r="BF286" s="104">
        <f t="shared" si="70"/>
        <v>0</v>
      </c>
      <c r="BG286" s="104">
        <f t="shared" si="71"/>
        <v>0</v>
      </c>
      <c r="BH286" s="104">
        <f t="shared" si="72"/>
        <v>0</v>
      </c>
      <c r="BI286" s="104">
        <f t="shared" si="73"/>
        <v>0</v>
      </c>
      <c r="BJ286" s="14" t="s">
        <v>88</v>
      </c>
      <c r="BK286" s="104">
        <f t="shared" si="74"/>
        <v>0</v>
      </c>
      <c r="BL286" s="14" t="s">
        <v>297</v>
      </c>
      <c r="BM286" s="186" t="s">
        <v>2826</v>
      </c>
    </row>
    <row r="287" spans="1:65" s="2" customFormat="1" ht="16.5" customHeight="1">
      <c r="A287" s="31"/>
      <c r="B287" s="142"/>
      <c r="C287" s="174" t="s">
        <v>705</v>
      </c>
      <c r="D287" s="174" t="s">
        <v>234</v>
      </c>
      <c r="E287" s="175" t="s">
        <v>1112</v>
      </c>
      <c r="F287" s="176" t="s">
        <v>1277</v>
      </c>
      <c r="G287" s="177" t="s">
        <v>256</v>
      </c>
      <c r="H287" s="178">
        <v>1.5</v>
      </c>
      <c r="I287" s="179"/>
      <c r="J287" s="180">
        <f t="shared" si="65"/>
        <v>0</v>
      </c>
      <c r="K287" s="181"/>
      <c r="L287" s="32"/>
      <c r="M287" s="182" t="s">
        <v>1</v>
      </c>
      <c r="N287" s="183" t="s">
        <v>43</v>
      </c>
      <c r="O287" s="60"/>
      <c r="P287" s="184">
        <f t="shared" si="66"/>
        <v>0</v>
      </c>
      <c r="Q287" s="184">
        <v>9.0000000000000006E-5</v>
      </c>
      <c r="R287" s="184">
        <f t="shared" si="67"/>
        <v>1.35E-4</v>
      </c>
      <c r="S287" s="184">
        <v>0</v>
      </c>
      <c r="T287" s="185">
        <f t="shared" si="68"/>
        <v>0</v>
      </c>
      <c r="U287" s="31"/>
      <c r="V287" s="31"/>
      <c r="W287" s="31"/>
      <c r="X287" s="31"/>
      <c r="Y287" s="31"/>
      <c r="Z287" s="31"/>
      <c r="AA287" s="31"/>
      <c r="AB287" s="31"/>
      <c r="AC287" s="31"/>
      <c r="AD287" s="31"/>
      <c r="AE287" s="31"/>
      <c r="AR287" s="186" t="s">
        <v>238</v>
      </c>
      <c r="AT287" s="186" t="s">
        <v>234</v>
      </c>
      <c r="AU287" s="186" t="s">
        <v>88</v>
      </c>
      <c r="AY287" s="14" t="s">
        <v>232</v>
      </c>
      <c r="BE287" s="104">
        <f t="shared" si="69"/>
        <v>0</v>
      </c>
      <c r="BF287" s="104">
        <f t="shared" si="70"/>
        <v>0</v>
      </c>
      <c r="BG287" s="104">
        <f t="shared" si="71"/>
        <v>0</v>
      </c>
      <c r="BH287" s="104">
        <f t="shared" si="72"/>
        <v>0</v>
      </c>
      <c r="BI287" s="104">
        <f t="shared" si="73"/>
        <v>0</v>
      </c>
      <c r="BJ287" s="14" t="s">
        <v>88</v>
      </c>
      <c r="BK287" s="104">
        <f t="shared" si="74"/>
        <v>0</v>
      </c>
      <c r="BL287" s="14" t="s">
        <v>238</v>
      </c>
      <c r="BM287" s="186" t="s">
        <v>2827</v>
      </c>
    </row>
    <row r="288" spans="1:65" s="2" customFormat="1" ht="24.2" customHeight="1">
      <c r="A288" s="31"/>
      <c r="B288" s="142"/>
      <c r="C288" s="187" t="s">
        <v>709</v>
      </c>
      <c r="D288" s="187" t="s">
        <v>357</v>
      </c>
      <c r="E288" s="188" t="s">
        <v>1279</v>
      </c>
      <c r="F288" s="189" t="s">
        <v>1280</v>
      </c>
      <c r="G288" s="190" t="s">
        <v>256</v>
      </c>
      <c r="H288" s="191">
        <v>1.5</v>
      </c>
      <c r="I288" s="192"/>
      <c r="J288" s="193">
        <f t="shared" si="65"/>
        <v>0</v>
      </c>
      <c r="K288" s="194"/>
      <c r="L288" s="195"/>
      <c r="M288" s="196" t="s">
        <v>1</v>
      </c>
      <c r="N288" s="197" t="s">
        <v>43</v>
      </c>
      <c r="O288" s="60"/>
      <c r="P288" s="184">
        <f t="shared" si="66"/>
        <v>0</v>
      </c>
      <c r="Q288" s="184">
        <v>1.9300000000000001E-3</v>
      </c>
      <c r="R288" s="184">
        <f t="shared" si="67"/>
        <v>2.895E-3</v>
      </c>
      <c r="S288" s="184">
        <v>0</v>
      </c>
      <c r="T288" s="185">
        <f t="shared" si="68"/>
        <v>0</v>
      </c>
      <c r="U288" s="31"/>
      <c r="V288" s="31"/>
      <c r="W288" s="31"/>
      <c r="X288" s="31"/>
      <c r="Y288" s="31"/>
      <c r="Z288" s="31"/>
      <c r="AA288" s="31"/>
      <c r="AB288" s="31"/>
      <c r="AC288" s="31"/>
      <c r="AD288" s="31"/>
      <c r="AE288" s="31"/>
      <c r="AR288" s="186" t="s">
        <v>263</v>
      </c>
      <c r="AT288" s="186" t="s">
        <v>357</v>
      </c>
      <c r="AU288" s="186" t="s">
        <v>88</v>
      </c>
      <c r="AY288" s="14" t="s">
        <v>232</v>
      </c>
      <c r="BE288" s="104">
        <f t="shared" si="69"/>
        <v>0</v>
      </c>
      <c r="BF288" s="104">
        <f t="shared" si="70"/>
        <v>0</v>
      </c>
      <c r="BG288" s="104">
        <f t="shared" si="71"/>
        <v>0</v>
      </c>
      <c r="BH288" s="104">
        <f t="shared" si="72"/>
        <v>0</v>
      </c>
      <c r="BI288" s="104">
        <f t="shared" si="73"/>
        <v>0</v>
      </c>
      <c r="BJ288" s="14" t="s">
        <v>88</v>
      </c>
      <c r="BK288" s="104">
        <f t="shared" si="74"/>
        <v>0</v>
      </c>
      <c r="BL288" s="14" t="s">
        <v>238</v>
      </c>
      <c r="BM288" s="186" t="s">
        <v>2828</v>
      </c>
    </row>
    <row r="289" spans="1:65" s="2" customFormat="1" ht="37.9" customHeight="1">
      <c r="A289" s="31"/>
      <c r="B289" s="142"/>
      <c r="C289" s="174" t="s">
        <v>713</v>
      </c>
      <c r="D289" s="174" t="s">
        <v>234</v>
      </c>
      <c r="E289" s="175" t="s">
        <v>2159</v>
      </c>
      <c r="F289" s="176" t="s">
        <v>2829</v>
      </c>
      <c r="G289" s="177" t="s">
        <v>1139</v>
      </c>
      <c r="H289" s="178">
        <v>350</v>
      </c>
      <c r="I289" s="179"/>
      <c r="J289" s="180">
        <f t="shared" si="65"/>
        <v>0</v>
      </c>
      <c r="K289" s="181"/>
      <c r="L289" s="32"/>
      <c r="M289" s="182" t="s">
        <v>1</v>
      </c>
      <c r="N289" s="183" t="s">
        <v>43</v>
      </c>
      <c r="O289" s="60"/>
      <c r="P289" s="184">
        <f t="shared" si="66"/>
        <v>0</v>
      </c>
      <c r="Q289" s="184">
        <v>5.0000000000000002E-5</v>
      </c>
      <c r="R289" s="184">
        <f t="shared" si="67"/>
        <v>1.7500000000000002E-2</v>
      </c>
      <c r="S289" s="184">
        <v>0</v>
      </c>
      <c r="T289" s="185">
        <f t="shared" si="68"/>
        <v>0</v>
      </c>
      <c r="U289" s="31"/>
      <c r="V289" s="31"/>
      <c r="W289" s="31"/>
      <c r="X289" s="31"/>
      <c r="Y289" s="31"/>
      <c r="Z289" s="31"/>
      <c r="AA289" s="31"/>
      <c r="AB289" s="31"/>
      <c r="AC289" s="31"/>
      <c r="AD289" s="31"/>
      <c r="AE289" s="31"/>
      <c r="AR289" s="186" t="s">
        <v>297</v>
      </c>
      <c r="AT289" s="186" t="s">
        <v>234</v>
      </c>
      <c r="AU289" s="186" t="s">
        <v>88</v>
      </c>
      <c r="AY289" s="14" t="s">
        <v>232</v>
      </c>
      <c r="BE289" s="104">
        <f t="shared" si="69"/>
        <v>0</v>
      </c>
      <c r="BF289" s="104">
        <f t="shared" si="70"/>
        <v>0</v>
      </c>
      <c r="BG289" s="104">
        <f t="shared" si="71"/>
        <v>0</v>
      </c>
      <c r="BH289" s="104">
        <f t="shared" si="72"/>
        <v>0</v>
      </c>
      <c r="BI289" s="104">
        <f t="shared" si="73"/>
        <v>0</v>
      </c>
      <c r="BJ289" s="14" t="s">
        <v>88</v>
      </c>
      <c r="BK289" s="104">
        <f t="shared" si="74"/>
        <v>0</v>
      </c>
      <c r="BL289" s="14" t="s">
        <v>297</v>
      </c>
      <c r="BM289" s="186" t="s">
        <v>2830</v>
      </c>
    </row>
    <row r="290" spans="1:65" s="2" customFormat="1" ht="16.5" customHeight="1">
      <c r="A290" s="31"/>
      <c r="B290" s="142"/>
      <c r="C290" s="187" t="s">
        <v>717</v>
      </c>
      <c r="D290" s="187" t="s">
        <v>357</v>
      </c>
      <c r="E290" s="188" t="s">
        <v>1656</v>
      </c>
      <c r="F290" s="189" t="s">
        <v>2162</v>
      </c>
      <c r="G290" s="190" t="s">
        <v>394</v>
      </c>
      <c r="H290" s="191">
        <v>2</v>
      </c>
      <c r="I290" s="192"/>
      <c r="J290" s="193">
        <f t="shared" si="65"/>
        <v>0</v>
      </c>
      <c r="K290" s="194"/>
      <c r="L290" s="195"/>
      <c r="M290" s="196" t="s">
        <v>1</v>
      </c>
      <c r="N290" s="197" t="s">
        <v>43</v>
      </c>
      <c r="O290" s="60"/>
      <c r="P290" s="184">
        <f t="shared" si="66"/>
        <v>0</v>
      </c>
      <c r="Q290" s="184">
        <v>0.12</v>
      </c>
      <c r="R290" s="184">
        <f t="shared" si="67"/>
        <v>0.24</v>
      </c>
      <c r="S290" s="184">
        <v>0</v>
      </c>
      <c r="T290" s="185">
        <f t="shared" si="68"/>
        <v>0</v>
      </c>
      <c r="U290" s="31"/>
      <c r="V290" s="31"/>
      <c r="W290" s="31"/>
      <c r="X290" s="31"/>
      <c r="Y290" s="31"/>
      <c r="Z290" s="31"/>
      <c r="AA290" s="31"/>
      <c r="AB290" s="31"/>
      <c r="AC290" s="31"/>
      <c r="AD290" s="31"/>
      <c r="AE290" s="31"/>
      <c r="AR290" s="186" t="s">
        <v>362</v>
      </c>
      <c r="AT290" s="186" t="s">
        <v>357</v>
      </c>
      <c r="AU290" s="186" t="s">
        <v>88</v>
      </c>
      <c r="AY290" s="14" t="s">
        <v>232</v>
      </c>
      <c r="BE290" s="104">
        <f t="shared" si="69"/>
        <v>0</v>
      </c>
      <c r="BF290" s="104">
        <f t="shared" si="70"/>
        <v>0</v>
      </c>
      <c r="BG290" s="104">
        <f t="shared" si="71"/>
        <v>0</v>
      </c>
      <c r="BH290" s="104">
        <f t="shared" si="72"/>
        <v>0</v>
      </c>
      <c r="BI290" s="104">
        <f t="shared" si="73"/>
        <v>0</v>
      </c>
      <c r="BJ290" s="14" t="s">
        <v>88</v>
      </c>
      <c r="BK290" s="104">
        <f t="shared" si="74"/>
        <v>0</v>
      </c>
      <c r="BL290" s="14" t="s">
        <v>297</v>
      </c>
      <c r="BM290" s="186" t="s">
        <v>2831</v>
      </c>
    </row>
    <row r="291" spans="1:65" s="2" customFormat="1" ht="24.2" customHeight="1">
      <c r="A291" s="31"/>
      <c r="B291" s="142"/>
      <c r="C291" s="187" t="s">
        <v>721</v>
      </c>
      <c r="D291" s="187" t="s">
        <v>357</v>
      </c>
      <c r="E291" s="188" t="s">
        <v>1659</v>
      </c>
      <c r="F291" s="189" t="s">
        <v>2164</v>
      </c>
      <c r="G291" s="190" t="s">
        <v>394</v>
      </c>
      <c r="H291" s="191">
        <v>2</v>
      </c>
      <c r="I291" s="192"/>
      <c r="J291" s="193">
        <f t="shared" si="65"/>
        <v>0</v>
      </c>
      <c r="K291" s="194"/>
      <c r="L291" s="195"/>
      <c r="M291" s="196" t="s">
        <v>1</v>
      </c>
      <c r="N291" s="197" t="s">
        <v>43</v>
      </c>
      <c r="O291" s="60"/>
      <c r="P291" s="184">
        <f t="shared" si="66"/>
        <v>0</v>
      </c>
      <c r="Q291" s="184">
        <v>0</v>
      </c>
      <c r="R291" s="184">
        <f t="shared" si="67"/>
        <v>0</v>
      </c>
      <c r="S291" s="184">
        <v>0</v>
      </c>
      <c r="T291" s="185">
        <f t="shared" si="68"/>
        <v>0</v>
      </c>
      <c r="U291" s="31"/>
      <c r="V291" s="31"/>
      <c r="W291" s="31"/>
      <c r="X291" s="31"/>
      <c r="Y291" s="31"/>
      <c r="Z291" s="31"/>
      <c r="AA291" s="31"/>
      <c r="AB291" s="31"/>
      <c r="AC291" s="31"/>
      <c r="AD291" s="31"/>
      <c r="AE291" s="31"/>
      <c r="AR291" s="186" t="s">
        <v>362</v>
      </c>
      <c r="AT291" s="186" t="s">
        <v>357</v>
      </c>
      <c r="AU291" s="186" t="s">
        <v>88</v>
      </c>
      <c r="AY291" s="14" t="s">
        <v>232</v>
      </c>
      <c r="BE291" s="104">
        <f t="shared" si="69"/>
        <v>0</v>
      </c>
      <c r="BF291" s="104">
        <f t="shared" si="70"/>
        <v>0</v>
      </c>
      <c r="BG291" s="104">
        <f t="shared" si="71"/>
        <v>0</v>
      </c>
      <c r="BH291" s="104">
        <f t="shared" si="72"/>
        <v>0</v>
      </c>
      <c r="BI291" s="104">
        <f t="shared" si="73"/>
        <v>0</v>
      </c>
      <c r="BJ291" s="14" t="s">
        <v>88</v>
      </c>
      <c r="BK291" s="104">
        <f t="shared" si="74"/>
        <v>0</v>
      </c>
      <c r="BL291" s="14" t="s">
        <v>297</v>
      </c>
      <c r="BM291" s="186" t="s">
        <v>2832</v>
      </c>
    </row>
    <row r="292" spans="1:65" s="2" customFormat="1" ht="24.2" customHeight="1">
      <c r="A292" s="31"/>
      <c r="B292" s="142"/>
      <c r="C292" s="187" t="s">
        <v>725</v>
      </c>
      <c r="D292" s="187" t="s">
        <v>357</v>
      </c>
      <c r="E292" s="188" t="s">
        <v>1662</v>
      </c>
      <c r="F292" s="189" t="s">
        <v>2166</v>
      </c>
      <c r="G292" s="190" t="s">
        <v>394</v>
      </c>
      <c r="H292" s="191">
        <v>2</v>
      </c>
      <c r="I292" s="192"/>
      <c r="J292" s="193">
        <f t="shared" si="65"/>
        <v>0</v>
      </c>
      <c r="K292" s="194"/>
      <c r="L292" s="195"/>
      <c r="M292" s="196" t="s">
        <v>1</v>
      </c>
      <c r="N292" s="197" t="s">
        <v>43</v>
      </c>
      <c r="O292" s="60"/>
      <c r="P292" s="184">
        <f t="shared" si="66"/>
        <v>0</v>
      </c>
      <c r="Q292" s="184">
        <v>0</v>
      </c>
      <c r="R292" s="184">
        <f t="shared" si="67"/>
        <v>0</v>
      </c>
      <c r="S292" s="184">
        <v>0</v>
      </c>
      <c r="T292" s="185">
        <f t="shared" si="68"/>
        <v>0</v>
      </c>
      <c r="U292" s="31"/>
      <c r="V292" s="31"/>
      <c r="W292" s="31"/>
      <c r="X292" s="31"/>
      <c r="Y292" s="31"/>
      <c r="Z292" s="31"/>
      <c r="AA292" s="31"/>
      <c r="AB292" s="31"/>
      <c r="AC292" s="31"/>
      <c r="AD292" s="31"/>
      <c r="AE292" s="31"/>
      <c r="AR292" s="186" t="s">
        <v>362</v>
      </c>
      <c r="AT292" s="186" t="s">
        <v>357</v>
      </c>
      <c r="AU292" s="186" t="s">
        <v>88</v>
      </c>
      <c r="AY292" s="14" t="s">
        <v>232</v>
      </c>
      <c r="BE292" s="104">
        <f t="shared" si="69"/>
        <v>0</v>
      </c>
      <c r="BF292" s="104">
        <f t="shared" si="70"/>
        <v>0</v>
      </c>
      <c r="BG292" s="104">
        <f t="shared" si="71"/>
        <v>0</v>
      </c>
      <c r="BH292" s="104">
        <f t="shared" si="72"/>
        <v>0</v>
      </c>
      <c r="BI292" s="104">
        <f t="shared" si="73"/>
        <v>0</v>
      </c>
      <c r="BJ292" s="14" t="s">
        <v>88</v>
      </c>
      <c r="BK292" s="104">
        <f t="shared" si="74"/>
        <v>0</v>
      </c>
      <c r="BL292" s="14" t="s">
        <v>297</v>
      </c>
      <c r="BM292" s="186" t="s">
        <v>2833</v>
      </c>
    </row>
    <row r="293" spans="1:65" s="2" customFormat="1" ht="24.2" customHeight="1">
      <c r="A293" s="31"/>
      <c r="B293" s="142"/>
      <c r="C293" s="187" t="s">
        <v>729</v>
      </c>
      <c r="D293" s="187" t="s">
        <v>357</v>
      </c>
      <c r="E293" s="188" t="s">
        <v>1665</v>
      </c>
      <c r="F293" s="189" t="s">
        <v>2168</v>
      </c>
      <c r="G293" s="190" t="s">
        <v>394</v>
      </c>
      <c r="H293" s="191">
        <v>2</v>
      </c>
      <c r="I293" s="192"/>
      <c r="J293" s="193">
        <f t="shared" si="65"/>
        <v>0</v>
      </c>
      <c r="K293" s="194"/>
      <c r="L293" s="195"/>
      <c r="M293" s="196" t="s">
        <v>1</v>
      </c>
      <c r="N293" s="197" t="s">
        <v>43</v>
      </c>
      <c r="O293" s="60"/>
      <c r="P293" s="184">
        <f t="shared" si="66"/>
        <v>0</v>
      </c>
      <c r="Q293" s="184">
        <v>0.01</v>
      </c>
      <c r="R293" s="184">
        <f t="shared" si="67"/>
        <v>0.02</v>
      </c>
      <c r="S293" s="184">
        <v>0</v>
      </c>
      <c r="T293" s="185">
        <f t="shared" si="68"/>
        <v>0</v>
      </c>
      <c r="U293" s="31"/>
      <c r="V293" s="31"/>
      <c r="W293" s="31"/>
      <c r="X293" s="31"/>
      <c r="Y293" s="31"/>
      <c r="Z293" s="31"/>
      <c r="AA293" s="31"/>
      <c r="AB293" s="31"/>
      <c r="AC293" s="31"/>
      <c r="AD293" s="31"/>
      <c r="AE293" s="31"/>
      <c r="AR293" s="186" t="s">
        <v>362</v>
      </c>
      <c r="AT293" s="186" t="s">
        <v>357</v>
      </c>
      <c r="AU293" s="186" t="s">
        <v>88</v>
      </c>
      <c r="AY293" s="14" t="s">
        <v>232</v>
      </c>
      <c r="BE293" s="104">
        <f t="shared" si="69"/>
        <v>0</v>
      </c>
      <c r="BF293" s="104">
        <f t="shared" si="70"/>
        <v>0</v>
      </c>
      <c r="BG293" s="104">
        <f t="shared" si="71"/>
        <v>0</v>
      </c>
      <c r="BH293" s="104">
        <f t="shared" si="72"/>
        <v>0</v>
      </c>
      <c r="BI293" s="104">
        <f t="shared" si="73"/>
        <v>0</v>
      </c>
      <c r="BJ293" s="14" t="s">
        <v>88</v>
      </c>
      <c r="BK293" s="104">
        <f t="shared" si="74"/>
        <v>0</v>
      </c>
      <c r="BL293" s="14" t="s">
        <v>297</v>
      </c>
      <c r="BM293" s="186" t="s">
        <v>2834</v>
      </c>
    </row>
    <row r="294" spans="1:65" s="2" customFormat="1" ht="16.5" customHeight="1">
      <c r="A294" s="31"/>
      <c r="B294" s="142"/>
      <c r="C294" s="187" t="s">
        <v>733</v>
      </c>
      <c r="D294" s="187" t="s">
        <v>357</v>
      </c>
      <c r="E294" s="188" t="s">
        <v>2170</v>
      </c>
      <c r="F294" s="189" t="s">
        <v>1669</v>
      </c>
      <c r="G294" s="190" t="s">
        <v>1139</v>
      </c>
      <c r="H294" s="191">
        <v>100</v>
      </c>
      <c r="I294" s="192"/>
      <c r="J294" s="193">
        <f t="shared" si="65"/>
        <v>0</v>
      </c>
      <c r="K294" s="194"/>
      <c r="L294" s="195"/>
      <c r="M294" s="196" t="s">
        <v>1</v>
      </c>
      <c r="N294" s="197" t="s">
        <v>43</v>
      </c>
      <c r="O294" s="60"/>
      <c r="P294" s="184">
        <f t="shared" si="66"/>
        <v>0</v>
      </c>
      <c r="Q294" s="184">
        <v>1E-3</v>
      </c>
      <c r="R294" s="184">
        <f t="shared" si="67"/>
        <v>0.1</v>
      </c>
      <c r="S294" s="184">
        <v>0</v>
      </c>
      <c r="T294" s="185">
        <f t="shared" si="68"/>
        <v>0</v>
      </c>
      <c r="U294" s="31"/>
      <c r="V294" s="31"/>
      <c r="W294" s="31"/>
      <c r="X294" s="31"/>
      <c r="Y294" s="31"/>
      <c r="Z294" s="31"/>
      <c r="AA294" s="31"/>
      <c r="AB294" s="31"/>
      <c r="AC294" s="31"/>
      <c r="AD294" s="31"/>
      <c r="AE294" s="31"/>
      <c r="AR294" s="186" t="s">
        <v>362</v>
      </c>
      <c r="AT294" s="186" t="s">
        <v>357</v>
      </c>
      <c r="AU294" s="186" t="s">
        <v>88</v>
      </c>
      <c r="AY294" s="14" t="s">
        <v>232</v>
      </c>
      <c r="BE294" s="104">
        <f t="shared" si="69"/>
        <v>0</v>
      </c>
      <c r="BF294" s="104">
        <f t="shared" si="70"/>
        <v>0</v>
      </c>
      <c r="BG294" s="104">
        <f t="shared" si="71"/>
        <v>0</v>
      </c>
      <c r="BH294" s="104">
        <f t="shared" si="72"/>
        <v>0</v>
      </c>
      <c r="BI294" s="104">
        <f t="shared" si="73"/>
        <v>0</v>
      </c>
      <c r="BJ294" s="14" t="s">
        <v>88</v>
      </c>
      <c r="BK294" s="104">
        <f t="shared" si="74"/>
        <v>0</v>
      </c>
      <c r="BL294" s="14" t="s">
        <v>297</v>
      </c>
      <c r="BM294" s="186" t="s">
        <v>2835</v>
      </c>
    </row>
    <row r="295" spans="1:65" s="2" customFormat="1" ht="33" customHeight="1">
      <c r="A295" s="31"/>
      <c r="B295" s="142"/>
      <c r="C295" s="187" t="s">
        <v>738</v>
      </c>
      <c r="D295" s="187" t="s">
        <v>357</v>
      </c>
      <c r="E295" s="188" t="s">
        <v>2172</v>
      </c>
      <c r="F295" s="189" t="s">
        <v>2173</v>
      </c>
      <c r="G295" s="190" t="s">
        <v>394</v>
      </c>
      <c r="H295" s="191">
        <v>2</v>
      </c>
      <c r="I295" s="192"/>
      <c r="J295" s="193">
        <f t="shared" si="65"/>
        <v>0</v>
      </c>
      <c r="K295" s="194"/>
      <c r="L295" s="195"/>
      <c r="M295" s="196" t="s">
        <v>1</v>
      </c>
      <c r="N295" s="197" t="s">
        <v>43</v>
      </c>
      <c r="O295" s="60"/>
      <c r="P295" s="184">
        <f t="shared" si="66"/>
        <v>0</v>
      </c>
      <c r="Q295" s="184">
        <v>5.0000000000000001E-3</v>
      </c>
      <c r="R295" s="184">
        <f t="shared" si="67"/>
        <v>0.01</v>
      </c>
      <c r="S295" s="184">
        <v>0</v>
      </c>
      <c r="T295" s="185">
        <f t="shared" si="68"/>
        <v>0</v>
      </c>
      <c r="U295" s="31"/>
      <c r="V295" s="31"/>
      <c r="W295" s="31"/>
      <c r="X295" s="31"/>
      <c r="Y295" s="31"/>
      <c r="Z295" s="31"/>
      <c r="AA295" s="31"/>
      <c r="AB295" s="31"/>
      <c r="AC295" s="31"/>
      <c r="AD295" s="31"/>
      <c r="AE295" s="31"/>
      <c r="AR295" s="186" t="s">
        <v>362</v>
      </c>
      <c r="AT295" s="186" t="s">
        <v>357</v>
      </c>
      <c r="AU295" s="186" t="s">
        <v>88</v>
      </c>
      <c r="AY295" s="14" t="s">
        <v>232</v>
      </c>
      <c r="BE295" s="104">
        <f t="shared" si="69"/>
        <v>0</v>
      </c>
      <c r="BF295" s="104">
        <f t="shared" si="70"/>
        <v>0</v>
      </c>
      <c r="BG295" s="104">
        <f t="shared" si="71"/>
        <v>0</v>
      </c>
      <c r="BH295" s="104">
        <f t="shared" si="72"/>
        <v>0</v>
      </c>
      <c r="BI295" s="104">
        <f t="shared" si="73"/>
        <v>0</v>
      </c>
      <c r="BJ295" s="14" t="s">
        <v>88</v>
      </c>
      <c r="BK295" s="104">
        <f t="shared" si="74"/>
        <v>0</v>
      </c>
      <c r="BL295" s="14" t="s">
        <v>297</v>
      </c>
      <c r="BM295" s="186" t="s">
        <v>2836</v>
      </c>
    </row>
    <row r="296" spans="1:65" s="2" customFormat="1" ht="16.5" customHeight="1">
      <c r="A296" s="31"/>
      <c r="B296" s="142"/>
      <c r="C296" s="187" t="s">
        <v>742</v>
      </c>
      <c r="D296" s="187" t="s">
        <v>357</v>
      </c>
      <c r="E296" s="188" t="s">
        <v>2175</v>
      </c>
      <c r="F296" s="189" t="s">
        <v>2176</v>
      </c>
      <c r="G296" s="190" t="s">
        <v>394</v>
      </c>
      <c r="H296" s="191">
        <v>2</v>
      </c>
      <c r="I296" s="192"/>
      <c r="J296" s="193">
        <f t="shared" si="65"/>
        <v>0</v>
      </c>
      <c r="K296" s="194"/>
      <c r="L296" s="195"/>
      <c r="M296" s="196" t="s">
        <v>1</v>
      </c>
      <c r="N296" s="197" t="s">
        <v>43</v>
      </c>
      <c r="O296" s="60"/>
      <c r="P296" s="184">
        <f t="shared" si="66"/>
        <v>0</v>
      </c>
      <c r="Q296" s="184">
        <v>0</v>
      </c>
      <c r="R296" s="184">
        <f t="shared" si="67"/>
        <v>0</v>
      </c>
      <c r="S296" s="184">
        <v>0</v>
      </c>
      <c r="T296" s="185">
        <f t="shared" si="68"/>
        <v>0</v>
      </c>
      <c r="U296" s="31"/>
      <c r="V296" s="31"/>
      <c r="W296" s="31"/>
      <c r="X296" s="31"/>
      <c r="Y296" s="31"/>
      <c r="Z296" s="31"/>
      <c r="AA296" s="31"/>
      <c r="AB296" s="31"/>
      <c r="AC296" s="31"/>
      <c r="AD296" s="31"/>
      <c r="AE296" s="31"/>
      <c r="AR296" s="186" t="s">
        <v>362</v>
      </c>
      <c r="AT296" s="186" t="s">
        <v>357</v>
      </c>
      <c r="AU296" s="186" t="s">
        <v>88</v>
      </c>
      <c r="AY296" s="14" t="s">
        <v>232</v>
      </c>
      <c r="BE296" s="104">
        <f t="shared" si="69"/>
        <v>0</v>
      </c>
      <c r="BF296" s="104">
        <f t="shared" si="70"/>
        <v>0</v>
      </c>
      <c r="BG296" s="104">
        <f t="shared" si="71"/>
        <v>0</v>
      </c>
      <c r="BH296" s="104">
        <f t="shared" si="72"/>
        <v>0</v>
      </c>
      <c r="BI296" s="104">
        <f t="shared" si="73"/>
        <v>0</v>
      </c>
      <c r="BJ296" s="14" t="s">
        <v>88</v>
      </c>
      <c r="BK296" s="104">
        <f t="shared" si="74"/>
        <v>0</v>
      </c>
      <c r="BL296" s="14" t="s">
        <v>297</v>
      </c>
      <c r="BM296" s="186" t="s">
        <v>2837</v>
      </c>
    </row>
    <row r="297" spans="1:65" s="2" customFormat="1" ht="21.75" customHeight="1">
      <c r="A297" s="31"/>
      <c r="B297" s="142"/>
      <c r="C297" s="187" t="s">
        <v>468</v>
      </c>
      <c r="D297" s="187" t="s">
        <v>357</v>
      </c>
      <c r="E297" s="188" t="s">
        <v>2178</v>
      </c>
      <c r="F297" s="189" t="s">
        <v>2179</v>
      </c>
      <c r="G297" s="190" t="s">
        <v>394</v>
      </c>
      <c r="H297" s="191">
        <v>1</v>
      </c>
      <c r="I297" s="192"/>
      <c r="J297" s="193">
        <f t="shared" si="65"/>
        <v>0</v>
      </c>
      <c r="K297" s="194"/>
      <c r="L297" s="195"/>
      <c r="M297" s="196" t="s">
        <v>1</v>
      </c>
      <c r="N297" s="197" t="s">
        <v>43</v>
      </c>
      <c r="O297" s="60"/>
      <c r="P297" s="184">
        <f t="shared" si="66"/>
        <v>0</v>
      </c>
      <c r="Q297" s="184">
        <v>2.1000000000000001E-2</v>
      </c>
      <c r="R297" s="184">
        <f t="shared" si="67"/>
        <v>2.1000000000000001E-2</v>
      </c>
      <c r="S297" s="184">
        <v>0</v>
      </c>
      <c r="T297" s="185">
        <f t="shared" si="68"/>
        <v>0</v>
      </c>
      <c r="U297" s="31"/>
      <c r="V297" s="31"/>
      <c r="W297" s="31"/>
      <c r="X297" s="31"/>
      <c r="Y297" s="31"/>
      <c r="Z297" s="31"/>
      <c r="AA297" s="31"/>
      <c r="AB297" s="31"/>
      <c r="AC297" s="31"/>
      <c r="AD297" s="31"/>
      <c r="AE297" s="31"/>
      <c r="AR297" s="186" t="s">
        <v>362</v>
      </c>
      <c r="AT297" s="186" t="s">
        <v>357</v>
      </c>
      <c r="AU297" s="186" t="s">
        <v>88</v>
      </c>
      <c r="AY297" s="14" t="s">
        <v>232</v>
      </c>
      <c r="BE297" s="104">
        <f t="shared" si="69"/>
        <v>0</v>
      </c>
      <c r="BF297" s="104">
        <f t="shared" si="70"/>
        <v>0</v>
      </c>
      <c r="BG297" s="104">
        <f t="shared" si="71"/>
        <v>0</v>
      </c>
      <c r="BH297" s="104">
        <f t="shared" si="72"/>
        <v>0</v>
      </c>
      <c r="BI297" s="104">
        <f t="shared" si="73"/>
        <v>0</v>
      </c>
      <c r="BJ297" s="14" t="s">
        <v>88</v>
      </c>
      <c r="BK297" s="104">
        <f t="shared" si="74"/>
        <v>0</v>
      </c>
      <c r="BL297" s="14" t="s">
        <v>297</v>
      </c>
      <c r="BM297" s="186" t="s">
        <v>2838</v>
      </c>
    </row>
    <row r="298" spans="1:65" s="2" customFormat="1" ht="24.2" customHeight="1">
      <c r="A298" s="31"/>
      <c r="B298" s="142"/>
      <c r="C298" s="187" t="s">
        <v>749</v>
      </c>
      <c r="D298" s="187" t="s">
        <v>357</v>
      </c>
      <c r="E298" s="188" t="s">
        <v>2181</v>
      </c>
      <c r="F298" s="189" t="s">
        <v>2182</v>
      </c>
      <c r="G298" s="190" t="s">
        <v>394</v>
      </c>
      <c r="H298" s="191">
        <v>2</v>
      </c>
      <c r="I298" s="192"/>
      <c r="J298" s="193">
        <f t="shared" si="65"/>
        <v>0</v>
      </c>
      <c r="K298" s="194"/>
      <c r="L298" s="195"/>
      <c r="M298" s="196" t="s">
        <v>1</v>
      </c>
      <c r="N298" s="197" t="s">
        <v>43</v>
      </c>
      <c r="O298" s="60"/>
      <c r="P298" s="184">
        <f t="shared" si="66"/>
        <v>0</v>
      </c>
      <c r="Q298" s="184">
        <v>2.1000000000000001E-2</v>
      </c>
      <c r="R298" s="184">
        <f t="shared" si="67"/>
        <v>4.2000000000000003E-2</v>
      </c>
      <c r="S298" s="184">
        <v>0</v>
      </c>
      <c r="T298" s="185">
        <f t="shared" si="68"/>
        <v>0</v>
      </c>
      <c r="U298" s="31"/>
      <c r="V298" s="31"/>
      <c r="W298" s="31"/>
      <c r="X298" s="31"/>
      <c r="Y298" s="31"/>
      <c r="Z298" s="31"/>
      <c r="AA298" s="31"/>
      <c r="AB298" s="31"/>
      <c r="AC298" s="31"/>
      <c r="AD298" s="31"/>
      <c r="AE298" s="31"/>
      <c r="AR298" s="186" t="s">
        <v>362</v>
      </c>
      <c r="AT298" s="186" t="s">
        <v>357</v>
      </c>
      <c r="AU298" s="186" t="s">
        <v>88</v>
      </c>
      <c r="AY298" s="14" t="s">
        <v>232</v>
      </c>
      <c r="BE298" s="104">
        <f t="shared" si="69"/>
        <v>0</v>
      </c>
      <c r="BF298" s="104">
        <f t="shared" si="70"/>
        <v>0</v>
      </c>
      <c r="BG298" s="104">
        <f t="shared" si="71"/>
        <v>0</v>
      </c>
      <c r="BH298" s="104">
        <f t="shared" si="72"/>
        <v>0</v>
      </c>
      <c r="BI298" s="104">
        <f t="shared" si="73"/>
        <v>0</v>
      </c>
      <c r="BJ298" s="14" t="s">
        <v>88</v>
      </c>
      <c r="BK298" s="104">
        <f t="shared" si="74"/>
        <v>0</v>
      </c>
      <c r="BL298" s="14" t="s">
        <v>297</v>
      </c>
      <c r="BM298" s="186" t="s">
        <v>2839</v>
      </c>
    </row>
    <row r="299" spans="1:65" s="2" customFormat="1" ht="21.75" customHeight="1">
      <c r="A299" s="31"/>
      <c r="B299" s="142"/>
      <c r="C299" s="187" t="s">
        <v>753</v>
      </c>
      <c r="D299" s="187" t="s">
        <v>357</v>
      </c>
      <c r="E299" s="188" t="s">
        <v>2184</v>
      </c>
      <c r="F299" s="189" t="s">
        <v>2185</v>
      </c>
      <c r="G299" s="190" t="s">
        <v>256</v>
      </c>
      <c r="H299" s="191">
        <v>8</v>
      </c>
      <c r="I299" s="192"/>
      <c r="J299" s="193">
        <f t="shared" si="65"/>
        <v>0</v>
      </c>
      <c r="K299" s="194"/>
      <c r="L299" s="195"/>
      <c r="M299" s="196" t="s">
        <v>1</v>
      </c>
      <c r="N299" s="197" t="s">
        <v>43</v>
      </c>
      <c r="O299" s="60"/>
      <c r="P299" s="184">
        <f t="shared" si="66"/>
        <v>0</v>
      </c>
      <c r="Q299" s="184">
        <v>3.5000000000000001E-3</v>
      </c>
      <c r="R299" s="184">
        <f t="shared" si="67"/>
        <v>2.8000000000000001E-2</v>
      </c>
      <c r="S299" s="184">
        <v>0</v>
      </c>
      <c r="T299" s="185">
        <f t="shared" si="68"/>
        <v>0</v>
      </c>
      <c r="U299" s="31"/>
      <c r="V299" s="31"/>
      <c r="W299" s="31"/>
      <c r="X299" s="31"/>
      <c r="Y299" s="31"/>
      <c r="Z299" s="31"/>
      <c r="AA299" s="31"/>
      <c r="AB299" s="31"/>
      <c r="AC299" s="31"/>
      <c r="AD299" s="31"/>
      <c r="AE299" s="31"/>
      <c r="AR299" s="186" t="s">
        <v>362</v>
      </c>
      <c r="AT299" s="186" t="s">
        <v>357</v>
      </c>
      <c r="AU299" s="186" t="s">
        <v>88</v>
      </c>
      <c r="AY299" s="14" t="s">
        <v>232</v>
      </c>
      <c r="BE299" s="104">
        <f t="shared" si="69"/>
        <v>0</v>
      </c>
      <c r="BF299" s="104">
        <f t="shared" si="70"/>
        <v>0</v>
      </c>
      <c r="BG299" s="104">
        <f t="shared" si="71"/>
        <v>0</v>
      </c>
      <c r="BH299" s="104">
        <f t="shared" si="72"/>
        <v>0</v>
      </c>
      <c r="BI299" s="104">
        <f t="shared" si="73"/>
        <v>0</v>
      </c>
      <c r="BJ299" s="14" t="s">
        <v>88</v>
      </c>
      <c r="BK299" s="104">
        <f t="shared" si="74"/>
        <v>0</v>
      </c>
      <c r="BL299" s="14" t="s">
        <v>297</v>
      </c>
      <c r="BM299" s="186" t="s">
        <v>2840</v>
      </c>
    </row>
    <row r="300" spans="1:65" s="2" customFormat="1" ht="16.5" customHeight="1">
      <c r="A300" s="31"/>
      <c r="B300" s="142"/>
      <c r="C300" s="187" t="s">
        <v>758</v>
      </c>
      <c r="D300" s="187" t="s">
        <v>357</v>
      </c>
      <c r="E300" s="188" t="s">
        <v>2187</v>
      </c>
      <c r="F300" s="189" t="s">
        <v>2841</v>
      </c>
      <c r="G300" s="190" t="s">
        <v>256</v>
      </c>
      <c r="H300" s="191">
        <v>2</v>
      </c>
      <c r="I300" s="192"/>
      <c r="J300" s="193">
        <f t="shared" si="65"/>
        <v>0</v>
      </c>
      <c r="K300" s="194"/>
      <c r="L300" s="195"/>
      <c r="M300" s="196" t="s">
        <v>1</v>
      </c>
      <c r="N300" s="197" t="s">
        <v>43</v>
      </c>
      <c r="O300" s="60"/>
      <c r="P300" s="184">
        <f t="shared" si="66"/>
        <v>0</v>
      </c>
      <c r="Q300" s="184">
        <v>3.5000000000000001E-3</v>
      </c>
      <c r="R300" s="184">
        <f t="shared" si="67"/>
        <v>7.0000000000000001E-3</v>
      </c>
      <c r="S300" s="184">
        <v>0</v>
      </c>
      <c r="T300" s="185">
        <f t="shared" si="68"/>
        <v>0</v>
      </c>
      <c r="U300" s="31"/>
      <c r="V300" s="31"/>
      <c r="W300" s="31"/>
      <c r="X300" s="31"/>
      <c r="Y300" s="31"/>
      <c r="Z300" s="31"/>
      <c r="AA300" s="31"/>
      <c r="AB300" s="31"/>
      <c r="AC300" s="31"/>
      <c r="AD300" s="31"/>
      <c r="AE300" s="31"/>
      <c r="AR300" s="186" t="s">
        <v>362</v>
      </c>
      <c r="AT300" s="186" t="s">
        <v>357</v>
      </c>
      <c r="AU300" s="186" t="s">
        <v>88</v>
      </c>
      <c r="AY300" s="14" t="s">
        <v>232</v>
      </c>
      <c r="BE300" s="104">
        <f t="shared" si="69"/>
        <v>0</v>
      </c>
      <c r="BF300" s="104">
        <f t="shared" si="70"/>
        <v>0</v>
      </c>
      <c r="BG300" s="104">
        <f t="shared" si="71"/>
        <v>0</v>
      </c>
      <c r="BH300" s="104">
        <f t="shared" si="72"/>
        <v>0</v>
      </c>
      <c r="BI300" s="104">
        <f t="shared" si="73"/>
        <v>0</v>
      </c>
      <c r="BJ300" s="14" t="s">
        <v>88</v>
      </c>
      <c r="BK300" s="104">
        <f t="shared" si="74"/>
        <v>0</v>
      </c>
      <c r="BL300" s="14" t="s">
        <v>297</v>
      </c>
      <c r="BM300" s="186" t="s">
        <v>2842</v>
      </c>
    </row>
    <row r="301" spans="1:65" s="2" customFormat="1" ht="16.5" customHeight="1">
      <c r="A301" s="31"/>
      <c r="B301" s="142"/>
      <c r="C301" s="187" t="s">
        <v>762</v>
      </c>
      <c r="D301" s="187" t="s">
        <v>357</v>
      </c>
      <c r="E301" s="188" t="s">
        <v>2190</v>
      </c>
      <c r="F301" s="189" t="s">
        <v>2843</v>
      </c>
      <c r="G301" s="190" t="s">
        <v>1307</v>
      </c>
      <c r="H301" s="191">
        <v>2</v>
      </c>
      <c r="I301" s="192"/>
      <c r="J301" s="193">
        <f t="shared" si="65"/>
        <v>0</v>
      </c>
      <c r="K301" s="194"/>
      <c r="L301" s="195"/>
      <c r="M301" s="196" t="s">
        <v>1</v>
      </c>
      <c r="N301" s="197" t="s">
        <v>43</v>
      </c>
      <c r="O301" s="60"/>
      <c r="P301" s="184">
        <f t="shared" si="66"/>
        <v>0</v>
      </c>
      <c r="Q301" s="184">
        <v>0</v>
      </c>
      <c r="R301" s="184">
        <f t="shared" si="67"/>
        <v>0</v>
      </c>
      <c r="S301" s="184">
        <v>0</v>
      </c>
      <c r="T301" s="185">
        <f t="shared" si="68"/>
        <v>0</v>
      </c>
      <c r="U301" s="31"/>
      <c r="V301" s="31"/>
      <c r="W301" s="31"/>
      <c r="X301" s="31"/>
      <c r="Y301" s="31"/>
      <c r="Z301" s="31"/>
      <c r="AA301" s="31"/>
      <c r="AB301" s="31"/>
      <c r="AC301" s="31"/>
      <c r="AD301" s="31"/>
      <c r="AE301" s="31"/>
      <c r="AR301" s="186" t="s">
        <v>362</v>
      </c>
      <c r="AT301" s="186" t="s">
        <v>357</v>
      </c>
      <c r="AU301" s="186" t="s">
        <v>88</v>
      </c>
      <c r="AY301" s="14" t="s">
        <v>232</v>
      </c>
      <c r="BE301" s="104">
        <f t="shared" si="69"/>
        <v>0</v>
      </c>
      <c r="BF301" s="104">
        <f t="shared" si="70"/>
        <v>0</v>
      </c>
      <c r="BG301" s="104">
        <f t="shared" si="71"/>
        <v>0</v>
      </c>
      <c r="BH301" s="104">
        <f t="shared" si="72"/>
        <v>0</v>
      </c>
      <c r="BI301" s="104">
        <f t="shared" si="73"/>
        <v>0</v>
      </c>
      <c r="BJ301" s="14" t="s">
        <v>88</v>
      </c>
      <c r="BK301" s="104">
        <f t="shared" si="74"/>
        <v>0</v>
      </c>
      <c r="BL301" s="14" t="s">
        <v>297</v>
      </c>
      <c r="BM301" s="186" t="s">
        <v>2844</v>
      </c>
    </row>
    <row r="302" spans="1:65" s="2" customFormat="1" ht="16.5" customHeight="1">
      <c r="A302" s="31"/>
      <c r="B302" s="142"/>
      <c r="C302" s="187" t="s">
        <v>1959</v>
      </c>
      <c r="D302" s="187" t="s">
        <v>357</v>
      </c>
      <c r="E302" s="188" t="s">
        <v>2193</v>
      </c>
      <c r="F302" s="189" t="s">
        <v>2203</v>
      </c>
      <c r="G302" s="190" t="s">
        <v>394</v>
      </c>
      <c r="H302" s="191">
        <v>1</v>
      </c>
      <c r="I302" s="192"/>
      <c r="J302" s="193">
        <f t="shared" si="65"/>
        <v>0</v>
      </c>
      <c r="K302" s="194"/>
      <c r="L302" s="195"/>
      <c r="M302" s="196" t="s">
        <v>1</v>
      </c>
      <c r="N302" s="197" t="s">
        <v>43</v>
      </c>
      <c r="O302" s="60"/>
      <c r="P302" s="184">
        <f t="shared" si="66"/>
        <v>0</v>
      </c>
      <c r="Q302" s="184">
        <v>1.78E-2</v>
      </c>
      <c r="R302" s="184">
        <f t="shared" si="67"/>
        <v>1.78E-2</v>
      </c>
      <c r="S302" s="184">
        <v>0</v>
      </c>
      <c r="T302" s="185">
        <f t="shared" si="68"/>
        <v>0</v>
      </c>
      <c r="U302" s="31"/>
      <c r="V302" s="31"/>
      <c r="W302" s="31"/>
      <c r="X302" s="31"/>
      <c r="Y302" s="31"/>
      <c r="Z302" s="31"/>
      <c r="AA302" s="31"/>
      <c r="AB302" s="31"/>
      <c r="AC302" s="31"/>
      <c r="AD302" s="31"/>
      <c r="AE302" s="31"/>
      <c r="AR302" s="186" t="s">
        <v>362</v>
      </c>
      <c r="AT302" s="186" t="s">
        <v>357</v>
      </c>
      <c r="AU302" s="186" t="s">
        <v>88</v>
      </c>
      <c r="AY302" s="14" t="s">
        <v>232</v>
      </c>
      <c r="BE302" s="104">
        <f t="shared" si="69"/>
        <v>0</v>
      </c>
      <c r="BF302" s="104">
        <f t="shared" si="70"/>
        <v>0</v>
      </c>
      <c r="BG302" s="104">
        <f t="shared" si="71"/>
        <v>0</v>
      </c>
      <c r="BH302" s="104">
        <f t="shared" si="72"/>
        <v>0</v>
      </c>
      <c r="BI302" s="104">
        <f t="shared" si="73"/>
        <v>0</v>
      </c>
      <c r="BJ302" s="14" t="s">
        <v>88</v>
      </c>
      <c r="BK302" s="104">
        <f t="shared" si="74"/>
        <v>0</v>
      </c>
      <c r="BL302" s="14" t="s">
        <v>297</v>
      </c>
      <c r="BM302" s="186" t="s">
        <v>2845</v>
      </c>
    </row>
    <row r="303" spans="1:65" s="2" customFormat="1" ht="16.5" customHeight="1">
      <c r="A303" s="31"/>
      <c r="B303" s="142"/>
      <c r="C303" s="187" t="s">
        <v>1963</v>
      </c>
      <c r="D303" s="187" t="s">
        <v>357</v>
      </c>
      <c r="E303" s="188" t="s">
        <v>2196</v>
      </c>
      <c r="F303" s="189" t="s">
        <v>2846</v>
      </c>
      <c r="G303" s="190" t="s">
        <v>394</v>
      </c>
      <c r="H303" s="191">
        <v>2</v>
      </c>
      <c r="I303" s="192"/>
      <c r="J303" s="193">
        <f t="shared" si="65"/>
        <v>0</v>
      </c>
      <c r="K303" s="194"/>
      <c r="L303" s="195"/>
      <c r="M303" s="196" t="s">
        <v>1</v>
      </c>
      <c r="N303" s="197" t="s">
        <v>43</v>
      </c>
      <c r="O303" s="60"/>
      <c r="P303" s="184">
        <f t="shared" si="66"/>
        <v>0</v>
      </c>
      <c r="Q303" s="184">
        <v>1.78E-2</v>
      </c>
      <c r="R303" s="184">
        <f t="shared" si="67"/>
        <v>3.56E-2</v>
      </c>
      <c r="S303" s="184">
        <v>0</v>
      </c>
      <c r="T303" s="185">
        <f t="shared" si="68"/>
        <v>0</v>
      </c>
      <c r="U303" s="31"/>
      <c r="V303" s="31"/>
      <c r="W303" s="31"/>
      <c r="X303" s="31"/>
      <c r="Y303" s="31"/>
      <c r="Z303" s="31"/>
      <c r="AA303" s="31"/>
      <c r="AB303" s="31"/>
      <c r="AC303" s="31"/>
      <c r="AD303" s="31"/>
      <c r="AE303" s="31"/>
      <c r="AR303" s="186" t="s">
        <v>362</v>
      </c>
      <c r="AT303" s="186" t="s">
        <v>357</v>
      </c>
      <c r="AU303" s="186" t="s">
        <v>88</v>
      </c>
      <c r="AY303" s="14" t="s">
        <v>232</v>
      </c>
      <c r="BE303" s="104">
        <f t="shared" si="69"/>
        <v>0</v>
      </c>
      <c r="BF303" s="104">
        <f t="shared" si="70"/>
        <v>0</v>
      </c>
      <c r="BG303" s="104">
        <f t="shared" si="71"/>
        <v>0</v>
      </c>
      <c r="BH303" s="104">
        <f t="shared" si="72"/>
        <v>0</v>
      </c>
      <c r="BI303" s="104">
        <f t="shared" si="73"/>
        <v>0</v>
      </c>
      <c r="BJ303" s="14" t="s">
        <v>88</v>
      </c>
      <c r="BK303" s="104">
        <f t="shared" si="74"/>
        <v>0</v>
      </c>
      <c r="BL303" s="14" t="s">
        <v>297</v>
      </c>
      <c r="BM303" s="186" t="s">
        <v>2847</v>
      </c>
    </row>
    <row r="304" spans="1:65" s="2" customFormat="1" ht="16.5" customHeight="1">
      <c r="A304" s="31"/>
      <c r="B304" s="142"/>
      <c r="C304" s="187" t="s">
        <v>770</v>
      </c>
      <c r="D304" s="187" t="s">
        <v>357</v>
      </c>
      <c r="E304" s="188" t="s">
        <v>2199</v>
      </c>
      <c r="F304" s="189" t="s">
        <v>2848</v>
      </c>
      <c r="G304" s="190" t="s">
        <v>394</v>
      </c>
      <c r="H304" s="191">
        <v>1</v>
      </c>
      <c r="I304" s="192"/>
      <c r="J304" s="193">
        <f t="shared" si="65"/>
        <v>0</v>
      </c>
      <c r="K304" s="194"/>
      <c r="L304" s="195"/>
      <c r="M304" s="196" t="s">
        <v>1</v>
      </c>
      <c r="N304" s="197" t="s">
        <v>43</v>
      </c>
      <c r="O304" s="60"/>
      <c r="P304" s="184">
        <f t="shared" si="66"/>
        <v>0</v>
      </c>
      <c r="Q304" s="184">
        <v>1.78E-2</v>
      </c>
      <c r="R304" s="184">
        <f t="shared" si="67"/>
        <v>1.78E-2</v>
      </c>
      <c r="S304" s="184">
        <v>0</v>
      </c>
      <c r="T304" s="185">
        <f t="shared" si="68"/>
        <v>0</v>
      </c>
      <c r="U304" s="31"/>
      <c r="V304" s="31"/>
      <c r="W304" s="31"/>
      <c r="X304" s="31"/>
      <c r="Y304" s="31"/>
      <c r="Z304" s="31"/>
      <c r="AA304" s="31"/>
      <c r="AB304" s="31"/>
      <c r="AC304" s="31"/>
      <c r="AD304" s="31"/>
      <c r="AE304" s="31"/>
      <c r="AR304" s="186" t="s">
        <v>362</v>
      </c>
      <c r="AT304" s="186" t="s">
        <v>357</v>
      </c>
      <c r="AU304" s="186" t="s">
        <v>88</v>
      </c>
      <c r="AY304" s="14" t="s">
        <v>232</v>
      </c>
      <c r="BE304" s="104">
        <f t="shared" si="69"/>
        <v>0</v>
      </c>
      <c r="BF304" s="104">
        <f t="shared" si="70"/>
        <v>0</v>
      </c>
      <c r="BG304" s="104">
        <f t="shared" si="71"/>
        <v>0</v>
      </c>
      <c r="BH304" s="104">
        <f t="shared" si="72"/>
        <v>0</v>
      </c>
      <c r="BI304" s="104">
        <f t="shared" si="73"/>
        <v>0</v>
      </c>
      <c r="BJ304" s="14" t="s">
        <v>88</v>
      </c>
      <c r="BK304" s="104">
        <f t="shared" si="74"/>
        <v>0</v>
      </c>
      <c r="BL304" s="14" t="s">
        <v>297</v>
      </c>
      <c r="BM304" s="186" t="s">
        <v>2849</v>
      </c>
    </row>
    <row r="305" spans="1:65" s="2" customFormat="1" ht="44.25" customHeight="1">
      <c r="A305" s="31"/>
      <c r="B305" s="142"/>
      <c r="C305" s="187" t="s">
        <v>774</v>
      </c>
      <c r="D305" s="187" t="s">
        <v>357</v>
      </c>
      <c r="E305" s="188" t="s">
        <v>1599</v>
      </c>
      <c r="F305" s="189" t="s">
        <v>2205</v>
      </c>
      <c r="G305" s="190" t="s">
        <v>1307</v>
      </c>
      <c r="H305" s="191">
        <v>10</v>
      </c>
      <c r="I305" s="192"/>
      <c r="J305" s="193">
        <f t="shared" si="65"/>
        <v>0</v>
      </c>
      <c r="K305" s="194"/>
      <c r="L305" s="195"/>
      <c r="M305" s="196" t="s">
        <v>1</v>
      </c>
      <c r="N305" s="197" t="s">
        <v>43</v>
      </c>
      <c r="O305" s="60"/>
      <c r="P305" s="184">
        <f t="shared" si="66"/>
        <v>0</v>
      </c>
      <c r="Q305" s="184">
        <v>0</v>
      </c>
      <c r="R305" s="184">
        <f t="shared" si="67"/>
        <v>0</v>
      </c>
      <c r="S305" s="184">
        <v>0</v>
      </c>
      <c r="T305" s="185">
        <f t="shared" si="68"/>
        <v>0</v>
      </c>
      <c r="U305" s="31"/>
      <c r="V305" s="31"/>
      <c r="W305" s="31"/>
      <c r="X305" s="31"/>
      <c r="Y305" s="31"/>
      <c r="Z305" s="31"/>
      <c r="AA305" s="31"/>
      <c r="AB305" s="31"/>
      <c r="AC305" s="31"/>
      <c r="AD305" s="31"/>
      <c r="AE305" s="31"/>
      <c r="AR305" s="186" t="s">
        <v>362</v>
      </c>
      <c r="AT305" s="186" t="s">
        <v>357</v>
      </c>
      <c r="AU305" s="186" t="s">
        <v>88</v>
      </c>
      <c r="AY305" s="14" t="s">
        <v>232</v>
      </c>
      <c r="BE305" s="104">
        <f t="shared" si="69"/>
        <v>0</v>
      </c>
      <c r="BF305" s="104">
        <f t="shared" si="70"/>
        <v>0</v>
      </c>
      <c r="BG305" s="104">
        <f t="shared" si="71"/>
        <v>0</v>
      </c>
      <c r="BH305" s="104">
        <f t="shared" si="72"/>
        <v>0</v>
      </c>
      <c r="BI305" s="104">
        <f t="shared" si="73"/>
        <v>0</v>
      </c>
      <c r="BJ305" s="14" t="s">
        <v>88</v>
      </c>
      <c r="BK305" s="104">
        <f t="shared" si="74"/>
        <v>0</v>
      </c>
      <c r="BL305" s="14" t="s">
        <v>297</v>
      </c>
      <c r="BM305" s="186" t="s">
        <v>2850</v>
      </c>
    </row>
    <row r="306" spans="1:65" s="2" customFormat="1" ht="44.25" customHeight="1">
      <c r="A306" s="31"/>
      <c r="B306" s="142"/>
      <c r="C306" s="187" t="s">
        <v>778</v>
      </c>
      <c r="D306" s="187" t="s">
        <v>357</v>
      </c>
      <c r="E306" s="188" t="s">
        <v>1602</v>
      </c>
      <c r="F306" s="189" t="s">
        <v>2207</v>
      </c>
      <c r="G306" s="190" t="s">
        <v>1307</v>
      </c>
      <c r="H306" s="191">
        <v>10</v>
      </c>
      <c r="I306" s="192"/>
      <c r="J306" s="193">
        <f t="shared" si="65"/>
        <v>0</v>
      </c>
      <c r="K306" s="194"/>
      <c r="L306" s="195"/>
      <c r="M306" s="196" t="s">
        <v>1</v>
      </c>
      <c r="N306" s="197" t="s">
        <v>43</v>
      </c>
      <c r="O306" s="60"/>
      <c r="P306" s="184">
        <f t="shared" si="66"/>
        <v>0</v>
      </c>
      <c r="Q306" s="184">
        <v>0</v>
      </c>
      <c r="R306" s="184">
        <f t="shared" si="67"/>
        <v>0</v>
      </c>
      <c r="S306" s="184">
        <v>0</v>
      </c>
      <c r="T306" s="185">
        <f t="shared" si="68"/>
        <v>0</v>
      </c>
      <c r="U306" s="31"/>
      <c r="V306" s="31"/>
      <c r="W306" s="31"/>
      <c r="X306" s="31"/>
      <c r="Y306" s="31"/>
      <c r="Z306" s="31"/>
      <c r="AA306" s="31"/>
      <c r="AB306" s="31"/>
      <c r="AC306" s="31"/>
      <c r="AD306" s="31"/>
      <c r="AE306" s="31"/>
      <c r="AR306" s="186" t="s">
        <v>362</v>
      </c>
      <c r="AT306" s="186" t="s">
        <v>357</v>
      </c>
      <c r="AU306" s="186" t="s">
        <v>88</v>
      </c>
      <c r="AY306" s="14" t="s">
        <v>232</v>
      </c>
      <c r="BE306" s="104">
        <f t="shared" si="69"/>
        <v>0</v>
      </c>
      <c r="BF306" s="104">
        <f t="shared" si="70"/>
        <v>0</v>
      </c>
      <c r="BG306" s="104">
        <f t="shared" si="71"/>
        <v>0</v>
      </c>
      <c r="BH306" s="104">
        <f t="shared" si="72"/>
        <v>0</v>
      </c>
      <c r="BI306" s="104">
        <f t="shared" si="73"/>
        <v>0</v>
      </c>
      <c r="BJ306" s="14" t="s">
        <v>88</v>
      </c>
      <c r="BK306" s="104">
        <f t="shared" si="74"/>
        <v>0</v>
      </c>
      <c r="BL306" s="14" t="s">
        <v>297</v>
      </c>
      <c r="BM306" s="186" t="s">
        <v>2851</v>
      </c>
    </row>
    <row r="307" spans="1:65" s="2" customFormat="1" ht="49.15" customHeight="1">
      <c r="A307" s="31"/>
      <c r="B307" s="142"/>
      <c r="C307" s="187" t="s">
        <v>785</v>
      </c>
      <c r="D307" s="187" t="s">
        <v>357</v>
      </c>
      <c r="E307" s="188" t="s">
        <v>1605</v>
      </c>
      <c r="F307" s="189" t="s">
        <v>2209</v>
      </c>
      <c r="G307" s="190" t="s">
        <v>1307</v>
      </c>
      <c r="H307" s="191">
        <v>80</v>
      </c>
      <c r="I307" s="192"/>
      <c r="J307" s="193">
        <f t="shared" si="65"/>
        <v>0</v>
      </c>
      <c r="K307" s="194"/>
      <c r="L307" s="195"/>
      <c r="M307" s="196" t="s">
        <v>1</v>
      </c>
      <c r="N307" s="197" t="s">
        <v>43</v>
      </c>
      <c r="O307" s="60"/>
      <c r="P307" s="184">
        <f t="shared" si="66"/>
        <v>0</v>
      </c>
      <c r="Q307" s="184">
        <v>0</v>
      </c>
      <c r="R307" s="184">
        <f t="shared" si="67"/>
        <v>0</v>
      </c>
      <c r="S307" s="184">
        <v>0</v>
      </c>
      <c r="T307" s="185">
        <f t="shared" si="68"/>
        <v>0</v>
      </c>
      <c r="U307" s="31"/>
      <c r="V307" s="31"/>
      <c r="W307" s="31"/>
      <c r="X307" s="31"/>
      <c r="Y307" s="31"/>
      <c r="Z307" s="31"/>
      <c r="AA307" s="31"/>
      <c r="AB307" s="31"/>
      <c r="AC307" s="31"/>
      <c r="AD307" s="31"/>
      <c r="AE307" s="31"/>
      <c r="AR307" s="186" t="s">
        <v>362</v>
      </c>
      <c r="AT307" s="186" t="s">
        <v>357</v>
      </c>
      <c r="AU307" s="186" t="s">
        <v>88</v>
      </c>
      <c r="AY307" s="14" t="s">
        <v>232</v>
      </c>
      <c r="BE307" s="104">
        <f t="shared" si="69"/>
        <v>0</v>
      </c>
      <c r="BF307" s="104">
        <f t="shared" si="70"/>
        <v>0</v>
      </c>
      <c r="BG307" s="104">
        <f t="shared" si="71"/>
        <v>0</v>
      </c>
      <c r="BH307" s="104">
        <f t="shared" si="72"/>
        <v>0</v>
      </c>
      <c r="BI307" s="104">
        <f t="shared" si="73"/>
        <v>0</v>
      </c>
      <c r="BJ307" s="14" t="s">
        <v>88</v>
      </c>
      <c r="BK307" s="104">
        <f t="shared" si="74"/>
        <v>0</v>
      </c>
      <c r="BL307" s="14" t="s">
        <v>297</v>
      </c>
      <c r="BM307" s="186" t="s">
        <v>2852</v>
      </c>
    </row>
    <row r="308" spans="1:65" s="2" customFormat="1" ht="16.5" customHeight="1">
      <c r="A308" s="31"/>
      <c r="B308" s="142"/>
      <c r="C308" s="174" t="s">
        <v>521</v>
      </c>
      <c r="D308" s="174" t="s">
        <v>234</v>
      </c>
      <c r="E308" s="175" t="s">
        <v>2211</v>
      </c>
      <c r="F308" s="176" t="s">
        <v>2853</v>
      </c>
      <c r="G308" s="177" t="s">
        <v>1307</v>
      </c>
      <c r="H308" s="178">
        <v>4</v>
      </c>
      <c r="I308" s="179"/>
      <c r="J308" s="180">
        <f t="shared" si="65"/>
        <v>0</v>
      </c>
      <c r="K308" s="181"/>
      <c r="L308" s="32"/>
      <c r="M308" s="182" t="s">
        <v>1</v>
      </c>
      <c r="N308" s="183" t="s">
        <v>43</v>
      </c>
      <c r="O308" s="60"/>
      <c r="P308" s="184">
        <f t="shared" si="66"/>
        <v>0</v>
      </c>
      <c r="Q308" s="184">
        <v>5.0000000000000002E-5</v>
      </c>
      <c r="R308" s="184">
        <f t="shared" si="67"/>
        <v>2.0000000000000001E-4</v>
      </c>
      <c r="S308" s="184">
        <v>0</v>
      </c>
      <c r="T308" s="185">
        <f t="shared" si="68"/>
        <v>0</v>
      </c>
      <c r="U308" s="31"/>
      <c r="V308" s="31"/>
      <c r="W308" s="31"/>
      <c r="X308" s="31"/>
      <c r="Y308" s="31"/>
      <c r="Z308" s="31"/>
      <c r="AA308" s="31"/>
      <c r="AB308" s="31"/>
      <c r="AC308" s="31"/>
      <c r="AD308" s="31"/>
      <c r="AE308" s="31"/>
      <c r="AR308" s="186" t="s">
        <v>297</v>
      </c>
      <c r="AT308" s="186" t="s">
        <v>234</v>
      </c>
      <c r="AU308" s="186" t="s">
        <v>88</v>
      </c>
      <c r="AY308" s="14" t="s">
        <v>232</v>
      </c>
      <c r="BE308" s="104">
        <f t="shared" si="69"/>
        <v>0</v>
      </c>
      <c r="BF308" s="104">
        <f t="shared" si="70"/>
        <v>0</v>
      </c>
      <c r="BG308" s="104">
        <f t="shared" si="71"/>
        <v>0</v>
      </c>
      <c r="BH308" s="104">
        <f t="shared" si="72"/>
        <v>0</v>
      </c>
      <c r="BI308" s="104">
        <f t="shared" si="73"/>
        <v>0</v>
      </c>
      <c r="BJ308" s="14" t="s">
        <v>88</v>
      </c>
      <c r="BK308" s="104">
        <f t="shared" si="74"/>
        <v>0</v>
      </c>
      <c r="BL308" s="14" t="s">
        <v>297</v>
      </c>
      <c r="BM308" s="186" t="s">
        <v>2854</v>
      </c>
    </row>
    <row r="309" spans="1:65" s="2" customFormat="1" ht="62.65" customHeight="1">
      <c r="A309" s="31"/>
      <c r="B309" s="142"/>
      <c r="C309" s="187" t="s">
        <v>1982</v>
      </c>
      <c r="D309" s="187" t="s">
        <v>357</v>
      </c>
      <c r="E309" s="188" t="s">
        <v>2217</v>
      </c>
      <c r="F309" s="189" t="s">
        <v>2218</v>
      </c>
      <c r="G309" s="190" t="s">
        <v>1307</v>
      </c>
      <c r="H309" s="191">
        <v>2</v>
      </c>
      <c r="I309" s="192"/>
      <c r="J309" s="193">
        <f t="shared" si="65"/>
        <v>0</v>
      </c>
      <c r="K309" s="194"/>
      <c r="L309" s="195"/>
      <c r="M309" s="196" t="s">
        <v>1</v>
      </c>
      <c r="N309" s="197" t="s">
        <v>43</v>
      </c>
      <c r="O309" s="60"/>
      <c r="P309" s="184">
        <f t="shared" si="66"/>
        <v>0</v>
      </c>
      <c r="Q309" s="184">
        <v>0.01</v>
      </c>
      <c r="R309" s="184">
        <f t="shared" si="67"/>
        <v>0.02</v>
      </c>
      <c r="S309" s="184">
        <v>0</v>
      </c>
      <c r="T309" s="185">
        <f t="shared" si="68"/>
        <v>0</v>
      </c>
      <c r="U309" s="31"/>
      <c r="V309" s="31"/>
      <c r="W309" s="31"/>
      <c r="X309" s="31"/>
      <c r="Y309" s="31"/>
      <c r="Z309" s="31"/>
      <c r="AA309" s="31"/>
      <c r="AB309" s="31"/>
      <c r="AC309" s="31"/>
      <c r="AD309" s="31"/>
      <c r="AE309" s="31"/>
      <c r="AR309" s="186" t="s">
        <v>362</v>
      </c>
      <c r="AT309" s="186" t="s">
        <v>357</v>
      </c>
      <c r="AU309" s="186" t="s">
        <v>88</v>
      </c>
      <c r="AY309" s="14" t="s">
        <v>232</v>
      </c>
      <c r="BE309" s="104">
        <f t="shared" si="69"/>
        <v>0</v>
      </c>
      <c r="BF309" s="104">
        <f t="shared" si="70"/>
        <v>0</v>
      </c>
      <c r="BG309" s="104">
        <f t="shared" si="71"/>
        <v>0</v>
      </c>
      <c r="BH309" s="104">
        <f t="shared" si="72"/>
        <v>0</v>
      </c>
      <c r="BI309" s="104">
        <f t="shared" si="73"/>
        <v>0</v>
      </c>
      <c r="BJ309" s="14" t="s">
        <v>88</v>
      </c>
      <c r="BK309" s="104">
        <f t="shared" si="74"/>
        <v>0</v>
      </c>
      <c r="BL309" s="14" t="s">
        <v>297</v>
      </c>
      <c r="BM309" s="186" t="s">
        <v>2855</v>
      </c>
    </row>
    <row r="310" spans="1:65" s="2" customFormat="1" ht="24.2" customHeight="1">
      <c r="A310" s="31"/>
      <c r="B310" s="142"/>
      <c r="C310" s="187" t="s">
        <v>1986</v>
      </c>
      <c r="D310" s="187" t="s">
        <v>357</v>
      </c>
      <c r="E310" s="188" t="s">
        <v>2220</v>
      </c>
      <c r="F310" s="189" t="s">
        <v>2221</v>
      </c>
      <c r="G310" s="190" t="s">
        <v>1307</v>
      </c>
      <c r="H310" s="191">
        <v>2</v>
      </c>
      <c r="I310" s="192"/>
      <c r="J310" s="193">
        <f t="shared" si="65"/>
        <v>0</v>
      </c>
      <c r="K310" s="194"/>
      <c r="L310" s="195"/>
      <c r="M310" s="196" t="s">
        <v>1</v>
      </c>
      <c r="N310" s="197" t="s">
        <v>43</v>
      </c>
      <c r="O310" s="60"/>
      <c r="P310" s="184">
        <f t="shared" si="66"/>
        <v>0</v>
      </c>
      <c r="Q310" s="184">
        <v>0</v>
      </c>
      <c r="R310" s="184">
        <f t="shared" si="67"/>
        <v>0</v>
      </c>
      <c r="S310" s="184">
        <v>0</v>
      </c>
      <c r="T310" s="185">
        <f t="shared" si="68"/>
        <v>0</v>
      </c>
      <c r="U310" s="31"/>
      <c r="V310" s="31"/>
      <c r="W310" s="31"/>
      <c r="X310" s="31"/>
      <c r="Y310" s="31"/>
      <c r="Z310" s="31"/>
      <c r="AA310" s="31"/>
      <c r="AB310" s="31"/>
      <c r="AC310" s="31"/>
      <c r="AD310" s="31"/>
      <c r="AE310" s="31"/>
      <c r="AR310" s="186" t="s">
        <v>362</v>
      </c>
      <c r="AT310" s="186" t="s">
        <v>357</v>
      </c>
      <c r="AU310" s="186" t="s">
        <v>88</v>
      </c>
      <c r="AY310" s="14" t="s">
        <v>232</v>
      </c>
      <c r="BE310" s="104">
        <f t="shared" si="69"/>
        <v>0</v>
      </c>
      <c r="BF310" s="104">
        <f t="shared" si="70"/>
        <v>0</v>
      </c>
      <c r="BG310" s="104">
        <f t="shared" si="71"/>
        <v>0</v>
      </c>
      <c r="BH310" s="104">
        <f t="shared" si="72"/>
        <v>0</v>
      </c>
      <c r="BI310" s="104">
        <f t="shared" si="73"/>
        <v>0</v>
      </c>
      <c r="BJ310" s="14" t="s">
        <v>88</v>
      </c>
      <c r="BK310" s="104">
        <f t="shared" si="74"/>
        <v>0</v>
      </c>
      <c r="BL310" s="14" t="s">
        <v>297</v>
      </c>
      <c r="BM310" s="186" t="s">
        <v>2856</v>
      </c>
    </row>
    <row r="311" spans="1:65" s="2" customFormat="1" ht="24.2" customHeight="1">
      <c r="A311" s="31"/>
      <c r="B311" s="142"/>
      <c r="C311" s="174" t="s">
        <v>1990</v>
      </c>
      <c r="D311" s="174" t="s">
        <v>234</v>
      </c>
      <c r="E311" s="175" t="s">
        <v>1141</v>
      </c>
      <c r="F311" s="176" t="s">
        <v>1142</v>
      </c>
      <c r="G311" s="177" t="s">
        <v>360</v>
      </c>
      <c r="H311" s="178">
        <v>1.536</v>
      </c>
      <c r="I311" s="179"/>
      <c r="J311" s="180">
        <f t="shared" si="65"/>
        <v>0</v>
      </c>
      <c r="K311" s="181"/>
      <c r="L311" s="32"/>
      <c r="M311" s="182" t="s">
        <v>1</v>
      </c>
      <c r="N311" s="183" t="s">
        <v>43</v>
      </c>
      <c r="O311" s="60"/>
      <c r="P311" s="184">
        <f t="shared" si="66"/>
        <v>0</v>
      </c>
      <c r="Q311" s="184">
        <v>0</v>
      </c>
      <c r="R311" s="184">
        <f t="shared" si="67"/>
        <v>0</v>
      </c>
      <c r="S311" s="184">
        <v>0</v>
      </c>
      <c r="T311" s="185">
        <f t="shared" si="68"/>
        <v>0</v>
      </c>
      <c r="U311" s="31"/>
      <c r="V311" s="31"/>
      <c r="W311" s="31"/>
      <c r="X311" s="31"/>
      <c r="Y311" s="31"/>
      <c r="Z311" s="31"/>
      <c r="AA311" s="31"/>
      <c r="AB311" s="31"/>
      <c r="AC311" s="31"/>
      <c r="AD311" s="31"/>
      <c r="AE311" s="31"/>
      <c r="AR311" s="186" t="s">
        <v>297</v>
      </c>
      <c r="AT311" s="186" t="s">
        <v>234</v>
      </c>
      <c r="AU311" s="186" t="s">
        <v>88</v>
      </c>
      <c r="AY311" s="14" t="s">
        <v>232</v>
      </c>
      <c r="BE311" s="104">
        <f t="shared" si="69"/>
        <v>0</v>
      </c>
      <c r="BF311" s="104">
        <f t="shared" si="70"/>
        <v>0</v>
      </c>
      <c r="BG311" s="104">
        <f t="shared" si="71"/>
        <v>0</v>
      </c>
      <c r="BH311" s="104">
        <f t="shared" si="72"/>
        <v>0</v>
      </c>
      <c r="BI311" s="104">
        <f t="shared" si="73"/>
        <v>0</v>
      </c>
      <c r="BJ311" s="14" t="s">
        <v>88</v>
      </c>
      <c r="BK311" s="104">
        <f t="shared" si="74"/>
        <v>0</v>
      </c>
      <c r="BL311" s="14" t="s">
        <v>297</v>
      </c>
      <c r="BM311" s="186" t="s">
        <v>2857</v>
      </c>
    </row>
    <row r="312" spans="1:65" s="12" customFormat="1" ht="22.9" customHeight="1">
      <c r="B312" s="161"/>
      <c r="D312" s="162" t="s">
        <v>76</v>
      </c>
      <c r="E312" s="172" t="s">
        <v>768</v>
      </c>
      <c r="F312" s="172" t="s">
        <v>769</v>
      </c>
      <c r="I312" s="164"/>
      <c r="J312" s="173">
        <f>BK312</f>
        <v>0</v>
      </c>
      <c r="L312" s="161"/>
      <c r="M312" s="166"/>
      <c r="N312" s="167"/>
      <c r="O312" s="167"/>
      <c r="P312" s="168">
        <f>SUM(P313:P315)</f>
        <v>0</v>
      </c>
      <c r="Q312" s="167"/>
      <c r="R312" s="168">
        <f>SUM(R313:R315)</f>
        <v>0.67869375700000012</v>
      </c>
      <c r="S312" s="167"/>
      <c r="T312" s="169">
        <f>SUM(T313:T315)</f>
        <v>0</v>
      </c>
      <c r="AR312" s="162" t="s">
        <v>88</v>
      </c>
      <c r="AT312" s="170" t="s">
        <v>76</v>
      </c>
      <c r="AU312" s="170" t="s">
        <v>81</v>
      </c>
      <c r="AY312" s="162" t="s">
        <v>232</v>
      </c>
      <c r="BK312" s="171">
        <f>SUM(BK313:BK315)</f>
        <v>0</v>
      </c>
    </row>
    <row r="313" spans="1:65" s="2" customFormat="1" ht="33" customHeight="1">
      <c r="A313" s="31"/>
      <c r="B313" s="142"/>
      <c r="C313" s="174" t="s">
        <v>1994</v>
      </c>
      <c r="D313" s="174" t="s">
        <v>234</v>
      </c>
      <c r="E313" s="175" t="s">
        <v>771</v>
      </c>
      <c r="F313" s="176" t="s">
        <v>772</v>
      </c>
      <c r="G313" s="177" t="s">
        <v>237</v>
      </c>
      <c r="H313" s="178">
        <v>1</v>
      </c>
      <c r="I313" s="179"/>
      <c r="J313" s="180">
        <f>ROUND(I313*H313,2)</f>
        <v>0</v>
      </c>
      <c r="K313" s="181"/>
      <c r="L313" s="32"/>
      <c r="M313" s="182" t="s">
        <v>1</v>
      </c>
      <c r="N313" s="183" t="s">
        <v>43</v>
      </c>
      <c r="O313" s="60"/>
      <c r="P313" s="184">
        <f>O313*H313</f>
        <v>0</v>
      </c>
      <c r="Q313" s="184">
        <v>6.2693757000000003E-2</v>
      </c>
      <c r="R313" s="184">
        <f>Q313*H313</f>
        <v>6.2693757000000003E-2</v>
      </c>
      <c r="S313" s="184">
        <v>0</v>
      </c>
      <c r="T313" s="185">
        <f>S313*H313</f>
        <v>0</v>
      </c>
      <c r="U313" s="31"/>
      <c r="V313" s="31"/>
      <c r="W313" s="31"/>
      <c r="X313" s="31"/>
      <c r="Y313" s="31"/>
      <c r="Z313" s="31"/>
      <c r="AA313" s="31"/>
      <c r="AB313" s="31"/>
      <c r="AC313" s="31"/>
      <c r="AD313" s="31"/>
      <c r="AE313" s="31"/>
      <c r="AR313" s="186" t="s">
        <v>297</v>
      </c>
      <c r="AT313" s="186" t="s">
        <v>234</v>
      </c>
      <c r="AU313" s="186" t="s">
        <v>88</v>
      </c>
      <c r="AY313" s="14" t="s">
        <v>232</v>
      </c>
      <c r="BE313" s="104">
        <f>IF(N313="základná",J313,0)</f>
        <v>0</v>
      </c>
      <c r="BF313" s="104">
        <f>IF(N313="znížená",J313,0)</f>
        <v>0</v>
      </c>
      <c r="BG313" s="104">
        <f>IF(N313="zákl. prenesená",J313,0)</f>
        <v>0</v>
      </c>
      <c r="BH313" s="104">
        <f>IF(N313="zníž. prenesená",J313,0)</f>
        <v>0</v>
      </c>
      <c r="BI313" s="104">
        <f>IF(N313="nulová",J313,0)</f>
        <v>0</v>
      </c>
      <c r="BJ313" s="14" t="s">
        <v>88</v>
      </c>
      <c r="BK313" s="104">
        <f>ROUND(I313*H313,2)</f>
        <v>0</v>
      </c>
      <c r="BL313" s="14" t="s">
        <v>297</v>
      </c>
      <c r="BM313" s="186" t="s">
        <v>2858</v>
      </c>
    </row>
    <row r="314" spans="1:65" s="2" customFormat="1" ht="24.2" customHeight="1">
      <c r="A314" s="31"/>
      <c r="B314" s="142"/>
      <c r="C314" s="187" t="s">
        <v>2000</v>
      </c>
      <c r="D314" s="187" t="s">
        <v>357</v>
      </c>
      <c r="E314" s="188" t="s">
        <v>775</v>
      </c>
      <c r="F314" s="189" t="s">
        <v>776</v>
      </c>
      <c r="G314" s="190" t="s">
        <v>287</v>
      </c>
      <c r="H314" s="191">
        <v>0.38500000000000001</v>
      </c>
      <c r="I314" s="192"/>
      <c r="J314" s="193">
        <f>ROUND(I314*H314,2)</f>
        <v>0</v>
      </c>
      <c r="K314" s="194"/>
      <c r="L314" s="195"/>
      <c r="M314" s="196" t="s">
        <v>1</v>
      </c>
      <c r="N314" s="197" t="s">
        <v>43</v>
      </c>
      <c r="O314" s="60"/>
      <c r="P314" s="184">
        <f>O314*H314</f>
        <v>0</v>
      </c>
      <c r="Q314" s="184">
        <v>1.6</v>
      </c>
      <c r="R314" s="184">
        <f>Q314*H314</f>
        <v>0.6160000000000001</v>
      </c>
      <c r="S314" s="184">
        <v>0</v>
      </c>
      <c r="T314" s="185">
        <f>S314*H314</f>
        <v>0</v>
      </c>
      <c r="U314" s="31"/>
      <c r="V314" s="31"/>
      <c r="W314" s="31"/>
      <c r="X314" s="31"/>
      <c r="Y314" s="31"/>
      <c r="Z314" s="31"/>
      <c r="AA314" s="31"/>
      <c r="AB314" s="31"/>
      <c r="AC314" s="31"/>
      <c r="AD314" s="31"/>
      <c r="AE314" s="31"/>
      <c r="AR314" s="186" t="s">
        <v>362</v>
      </c>
      <c r="AT314" s="186" t="s">
        <v>357</v>
      </c>
      <c r="AU314" s="186" t="s">
        <v>88</v>
      </c>
      <c r="AY314" s="14" t="s">
        <v>232</v>
      </c>
      <c r="BE314" s="104">
        <f>IF(N314="základná",J314,0)</f>
        <v>0</v>
      </c>
      <c r="BF314" s="104">
        <f>IF(N314="znížená",J314,0)</f>
        <v>0</v>
      </c>
      <c r="BG314" s="104">
        <f>IF(N314="zákl. prenesená",J314,0)</f>
        <v>0</v>
      </c>
      <c r="BH314" s="104">
        <f>IF(N314="zníž. prenesená",J314,0)</f>
        <v>0</v>
      </c>
      <c r="BI314" s="104">
        <f>IF(N314="nulová",J314,0)</f>
        <v>0</v>
      </c>
      <c r="BJ314" s="14" t="s">
        <v>88</v>
      </c>
      <c r="BK314" s="104">
        <f>ROUND(I314*H314,2)</f>
        <v>0</v>
      </c>
      <c r="BL314" s="14" t="s">
        <v>297</v>
      </c>
      <c r="BM314" s="186" t="s">
        <v>2859</v>
      </c>
    </row>
    <row r="315" spans="1:65" s="2" customFormat="1" ht="24.2" customHeight="1">
      <c r="A315" s="31"/>
      <c r="B315" s="142"/>
      <c r="C315" s="174" t="s">
        <v>2004</v>
      </c>
      <c r="D315" s="174" t="s">
        <v>234</v>
      </c>
      <c r="E315" s="175" t="s">
        <v>779</v>
      </c>
      <c r="F315" s="176" t="s">
        <v>780</v>
      </c>
      <c r="G315" s="177" t="s">
        <v>360</v>
      </c>
      <c r="H315" s="178">
        <v>0.67900000000000005</v>
      </c>
      <c r="I315" s="179"/>
      <c r="J315" s="180">
        <f>ROUND(I315*H315,2)</f>
        <v>0</v>
      </c>
      <c r="K315" s="181"/>
      <c r="L315" s="32"/>
      <c r="M315" s="182" t="s">
        <v>1</v>
      </c>
      <c r="N315" s="183" t="s">
        <v>43</v>
      </c>
      <c r="O315" s="60"/>
      <c r="P315" s="184">
        <f>O315*H315</f>
        <v>0</v>
      </c>
      <c r="Q315" s="184">
        <v>0</v>
      </c>
      <c r="R315" s="184">
        <f>Q315*H315</f>
        <v>0</v>
      </c>
      <c r="S315" s="184">
        <v>0</v>
      </c>
      <c r="T315" s="185">
        <f>S315*H315</f>
        <v>0</v>
      </c>
      <c r="U315" s="31"/>
      <c r="V315" s="31"/>
      <c r="W315" s="31"/>
      <c r="X315" s="31"/>
      <c r="Y315" s="31"/>
      <c r="Z315" s="31"/>
      <c r="AA315" s="31"/>
      <c r="AB315" s="31"/>
      <c r="AC315" s="31"/>
      <c r="AD315" s="31"/>
      <c r="AE315" s="31"/>
      <c r="AR315" s="186" t="s">
        <v>297</v>
      </c>
      <c r="AT315" s="186" t="s">
        <v>234</v>
      </c>
      <c r="AU315" s="186" t="s">
        <v>88</v>
      </c>
      <c r="AY315" s="14" t="s">
        <v>232</v>
      </c>
      <c r="BE315" s="104">
        <f>IF(N315="základná",J315,0)</f>
        <v>0</v>
      </c>
      <c r="BF315" s="104">
        <f>IF(N315="znížená",J315,0)</f>
        <v>0</v>
      </c>
      <c r="BG315" s="104">
        <f>IF(N315="zákl. prenesená",J315,0)</f>
        <v>0</v>
      </c>
      <c r="BH315" s="104">
        <f>IF(N315="zníž. prenesená",J315,0)</f>
        <v>0</v>
      </c>
      <c r="BI315" s="104">
        <f>IF(N315="nulová",J315,0)</f>
        <v>0</v>
      </c>
      <c r="BJ315" s="14" t="s">
        <v>88</v>
      </c>
      <c r="BK315" s="104">
        <f>ROUND(I315*H315,2)</f>
        <v>0</v>
      </c>
      <c r="BL315" s="14" t="s">
        <v>297</v>
      </c>
      <c r="BM315" s="186" t="s">
        <v>2860</v>
      </c>
    </row>
    <row r="316" spans="1:65" s="12" customFormat="1" ht="25.9" customHeight="1">
      <c r="B316" s="161"/>
      <c r="D316" s="162" t="s">
        <v>76</v>
      </c>
      <c r="E316" s="163" t="s">
        <v>357</v>
      </c>
      <c r="F316" s="163" t="s">
        <v>782</v>
      </c>
      <c r="I316" s="164"/>
      <c r="J316" s="165">
        <f>BK316</f>
        <v>0</v>
      </c>
      <c r="L316" s="161"/>
      <c r="M316" s="166"/>
      <c r="N316" s="167"/>
      <c r="O316" s="167"/>
      <c r="P316" s="168">
        <f>P317+P358+P361+P372+P378</f>
        <v>0</v>
      </c>
      <c r="Q316" s="167"/>
      <c r="R316" s="168">
        <f>R317+R358+R361+R372+R378</f>
        <v>0.1331</v>
      </c>
      <c r="S316" s="167"/>
      <c r="T316" s="169">
        <f>T317+T358+T361+T372+T378</f>
        <v>0</v>
      </c>
      <c r="AR316" s="162" t="s">
        <v>93</v>
      </c>
      <c r="AT316" s="170" t="s">
        <v>76</v>
      </c>
      <c r="AU316" s="170" t="s">
        <v>77</v>
      </c>
      <c r="AY316" s="162" t="s">
        <v>232</v>
      </c>
      <c r="BK316" s="171">
        <f>BK317+BK358+BK361+BK372+BK378</f>
        <v>0</v>
      </c>
    </row>
    <row r="317" spans="1:65" s="12" customFormat="1" ht="22.9" customHeight="1">
      <c r="B317" s="161"/>
      <c r="D317" s="162" t="s">
        <v>76</v>
      </c>
      <c r="E317" s="172" t="s">
        <v>1672</v>
      </c>
      <c r="F317" s="172" t="s">
        <v>2224</v>
      </c>
      <c r="I317" s="164"/>
      <c r="J317" s="173">
        <f>BK317</f>
        <v>0</v>
      </c>
      <c r="L317" s="161"/>
      <c r="M317" s="166"/>
      <c r="N317" s="167"/>
      <c r="O317" s="167"/>
      <c r="P317" s="168">
        <f>SUM(P318:P357)</f>
        <v>0</v>
      </c>
      <c r="Q317" s="167"/>
      <c r="R317" s="168">
        <f>SUM(R318:R357)</f>
        <v>2.0099999999999996E-2</v>
      </c>
      <c r="S317" s="167"/>
      <c r="T317" s="169">
        <f>SUM(T318:T357)</f>
        <v>0</v>
      </c>
      <c r="AR317" s="162" t="s">
        <v>93</v>
      </c>
      <c r="AT317" s="170" t="s">
        <v>76</v>
      </c>
      <c r="AU317" s="170" t="s">
        <v>81</v>
      </c>
      <c r="AY317" s="162" t="s">
        <v>232</v>
      </c>
      <c r="BK317" s="171">
        <f>SUM(BK318:BK357)</f>
        <v>0</v>
      </c>
    </row>
    <row r="318" spans="1:65" s="2" customFormat="1" ht="24.2" customHeight="1">
      <c r="A318" s="31"/>
      <c r="B318" s="142"/>
      <c r="C318" s="174" t="s">
        <v>2008</v>
      </c>
      <c r="D318" s="174" t="s">
        <v>234</v>
      </c>
      <c r="E318" s="175" t="s">
        <v>2225</v>
      </c>
      <c r="F318" s="176" t="s">
        <v>2226</v>
      </c>
      <c r="G318" s="177" t="s">
        <v>256</v>
      </c>
      <c r="H318" s="178">
        <v>16</v>
      </c>
      <c r="I318" s="179"/>
      <c r="J318" s="180">
        <f t="shared" ref="J318:J357" si="75">ROUND(I318*H318,2)</f>
        <v>0</v>
      </c>
      <c r="K318" s="181"/>
      <c r="L318" s="32"/>
      <c r="M318" s="182" t="s">
        <v>1</v>
      </c>
      <c r="N318" s="183" t="s">
        <v>43</v>
      </c>
      <c r="O318" s="60"/>
      <c r="P318" s="184">
        <f t="shared" ref="P318:P357" si="76">O318*H318</f>
        <v>0</v>
      </c>
      <c r="Q318" s="184">
        <v>0</v>
      </c>
      <c r="R318" s="184">
        <f t="shared" ref="R318:R357" si="77">Q318*H318</f>
        <v>0</v>
      </c>
      <c r="S318" s="184">
        <v>0</v>
      </c>
      <c r="T318" s="185">
        <f t="shared" ref="T318:T357" si="78">S318*H318</f>
        <v>0</v>
      </c>
      <c r="U318" s="31"/>
      <c r="V318" s="31"/>
      <c r="W318" s="31"/>
      <c r="X318" s="31"/>
      <c r="Y318" s="31"/>
      <c r="Z318" s="31"/>
      <c r="AA318" s="31"/>
      <c r="AB318" s="31"/>
      <c r="AC318" s="31"/>
      <c r="AD318" s="31"/>
      <c r="AE318" s="31"/>
      <c r="AR318" s="186" t="s">
        <v>463</v>
      </c>
      <c r="AT318" s="186" t="s">
        <v>234</v>
      </c>
      <c r="AU318" s="186" t="s">
        <v>88</v>
      </c>
      <c r="AY318" s="14" t="s">
        <v>232</v>
      </c>
      <c r="BE318" s="104">
        <f t="shared" ref="BE318:BE357" si="79">IF(N318="základná",J318,0)</f>
        <v>0</v>
      </c>
      <c r="BF318" s="104">
        <f t="shared" ref="BF318:BF357" si="80">IF(N318="znížená",J318,0)</f>
        <v>0</v>
      </c>
      <c r="BG318" s="104">
        <f t="shared" ref="BG318:BG357" si="81">IF(N318="zákl. prenesená",J318,0)</f>
        <v>0</v>
      </c>
      <c r="BH318" s="104">
        <f t="shared" ref="BH318:BH357" si="82">IF(N318="zníž. prenesená",J318,0)</f>
        <v>0</v>
      </c>
      <c r="BI318" s="104">
        <f t="shared" ref="BI318:BI357" si="83">IF(N318="nulová",J318,0)</f>
        <v>0</v>
      </c>
      <c r="BJ318" s="14" t="s">
        <v>88</v>
      </c>
      <c r="BK318" s="104">
        <f t="shared" ref="BK318:BK357" si="84">ROUND(I318*H318,2)</f>
        <v>0</v>
      </c>
      <c r="BL318" s="14" t="s">
        <v>463</v>
      </c>
      <c r="BM318" s="186" t="s">
        <v>2861</v>
      </c>
    </row>
    <row r="319" spans="1:65" s="2" customFormat="1" ht="16.5" customHeight="1">
      <c r="A319" s="31"/>
      <c r="B319" s="142"/>
      <c r="C319" s="187" t="s">
        <v>2014</v>
      </c>
      <c r="D319" s="187" t="s">
        <v>357</v>
      </c>
      <c r="E319" s="188" t="s">
        <v>2228</v>
      </c>
      <c r="F319" s="189" t="s">
        <v>2229</v>
      </c>
      <c r="G319" s="190" t="s">
        <v>256</v>
      </c>
      <c r="H319" s="191">
        <v>16</v>
      </c>
      <c r="I319" s="192"/>
      <c r="J319" s="193">
        <f t="shared" si="75"/>
        <v>0</v>
      </c>
      <c r="K319" s="194"/>
      <c r="L319" s="195"/>
      <c r="M319" s="196" t="s">
        <v>1</v>
      </c>
      <c r="N319" s="197" t="s">
        <v>43</v>
      </c>
      <c r="O319" s="60"/>
      <c r="P319" s="184">
        <f t="shared" si="76"/>
        <v>0</v>
      </c>
      <c r="Q319" s="184">
        <v>0</v>
      </c>
      <c r="R319" s="184">
        <f t="shared" si="77"/>
        <v>0</v>
      </c>
      <c r="S319" s="184">
        <v>0</v>
      </c>
      <c r="T319" s="185">
        <f t="shared" si="78"/>
        <v>0</v>
      </c>
      <c r="U319" s="31"/>
      <c r="V319" s="31"/>
      <c r="W319" s="31"/>
      <c r="X319" s="31"/>
      <c r="Y319" s="31"/>
      <c r="Z319" s="31"/>
      <c r="AA319" s="31"/>
      <c r="AB319" s="31"/>
      <c r="AC319" s="31"/>
      <c r="AD319" s="31"/>
      <c r="AE319" s="31"/>
      <c r="AR319" s="186" t="s">
        <v>1292</v>
      </c>
      <c r="AT319" s="186" t="s">
        <v>357</v>
      </c>
      <c r="AU319" s="186" t="s">
        <v>88</v>
      </c>
      <c r="AY319" s="14" t="s">
        <v>232</v>
      </c>
      <c r="BE319" s="104">
        <f t="shared" si="79"/>
        <v>0</v>
      </c>
      <c r="BF319" s="104">
        <f t="shared" si="80"/>
        <v>0</v>
      </c>
      <c r="BG319" s="104">
        <f t="shared" si="81"/>
        <v>0</v>
      </c>
      <c r="BH319" s="104">
        <f t="shared" si="82"/>
        <v>0</v>
      </c>
      <c r="BI319" s="104">
        <f t="shared" si="83"/>
        <v>0</v>
      </c>
      <c r="BJ319" s="14" t="s">
        <v>88</v>
      </c>
      <c r="BK319" s="104">
        <f t="shared" si="84"/>
        <v>0</v>
      </c>
      <c r="BL319" s="14" t="s">
        <v>463</v>
      </c>
      <c r="BM319" s="186" t="s">
        <v>2862</v>
      </c>
    </row>
    <row r="320" spans="1:65" s="2" customFormat="1" ht="16.5" customHeight="1">
      <c r="A320" s="31"/>
      <c r="B320" s="142"/>
      <c r="C320" s="187" t="s">
        <v>2018</v>
      </c>
      <c r="D320" s="187" t="s">
        <v>357</v>
      </c>
      <c r="E320" s="188" t="s">
        <v>2231</v>
      </c>
      <c r="F320" s="189" t="s">
        <v>2232</v>
      </c>
      <c r="G320" s="190" t="s">
        <v>394</v>
      </c>
      <c r="H320" s="191">
        <v>60</v>
      </c>
      <c r="I320" s="192"/>
      <c r="J320" s="193">
        <f t="shared" si="75"/>
        <v>0</v>
      </c>
      <c r="K320" s="194"/>
      <c r="L320" s="195"/>
      <c r="M320" s="196" t="s">
        <v>1</v>
      </c>
      <c r="N320" s="197" t="s">
        <v>43</v>
      </c>
      <c r="O320" s="60"/>
      <c r="P320" s="184">
        <f t="shared" si="76"/>
        <v>0</v>
      </c>
      <c r="Q320" s="184">
        <v>0</v>
      </c>
      <c r="R320" s="184">
        <f t="shared" si="77"/>
        <v>0</v>
      </c>
      <c r="S320" s="184">
        <v>0</v>
      </c>
      <c r="T320" s="185">
        <f t="shared" si="78"/>
        <v>0</v>
      </c>
      <c r="U320" s="31"/>
      <c r="V320" s="31"/>
      <c r="W320" s="31"/>
      <c r="X320" s="31"/>
      <c r="Y320" s="31"/>
      <c r="Z320" s="31"/>
      <c r="AA320" s="31"/>
      <c r="AB320" s="31"/>
      <c r="AC320" s="31"/>
      <c r="AD320" s="31"/>
      <c r="AE320" s="31"/>
      <c r="AR320" s="186" t="s">
        <v>1292</v>
      </c>
      <c r="AT320" s="186" t="s">
        <v>357</v>
      </c>
      <c r="AU320" s="186" t="s">
        <v>88</v>
      </c>
      <c r="AY320" s="14" t="s">
        <v>232</v>
      </c>
      <c r="BE320" s="104">
        <f t="shared" si="79"/>
        <v>0</v>
      </c>
      <c r="BF320" s="104">
        <f t="shared" si="80"/>
        <v>0</v>
      </c>
      <c r="BG320" s="104">
        <f t="shared" si="81"/>
        <v>0</v>
      </c>
      <c r="BH320" s="104">
        <f t="shared" si="82"/>
        <v>0</v>
      </c>
      <c r="BI320" s="104">
        <f t="shared" si="83"/>
        <v>0</v>
      </c>
      <c r="BJ320" s="14" t="s">
        <v>88</v>
      </c>
      <c r="BK320" s="104">
        <f t="shared" si="84"/>
        <v>0</v>
      </c>
      <c r="BL320" s="14" t="s">
        <v>463</v>
      </c>
      <c r="BM320" s="186" t="s">
        <v>2863</v>
      </c>
    </row>
    <row r="321" spans="1:65" s="2" customFormat="1" ht="24.2" customHeight="1">
      <c r="A321" s="31"/>
      <c r="B321" s="142"/>
      <c r="C321" s="174" t="s">
        <v>2022</v>
      </c>
      <c r="D321" s="174" t="s">
        <v>234</v>
      </c>
      <c r="E321" s="175" t="s">
        <v>2234</v>
      </c>
      <c r="F321" s="176" t="s">
        <v>2235</v>
      </c>
      <c r="G321" s="177" t="s">
        <v>256</v>
      </c>
      <c r="H321" s="178">
        <v>16</v>
      </c>
      <c r="I321" s="179"/>
      <c r="J321" s="180">
        <f t="shared" si="75"/>
        <v>0</v>
      </c>
      <c r="K321" s="181"/>
      <c r="L321" s="32"/>
      <c r="M321" s="182" t="s">
        <v>1</v>
      </c>
      <c r="N321" s="183" t="s">
        <v>43</v>
      </c>
      <c r="O321" s="60"/>
      <c r="P321" s="184">
        <f t="shared" si="76"/>
        <v>0</v>
      </c>
      <c r="Q321" s="184">
        <v>0</v>
      </c>
      <c r="R321" s="184">
        <f t="shared" si="77"/>
        <v>0</v>
      </c>
      <c r="S321" s="184">
        <v>0</v>
      </c>
      <c r="T321" s="185">
        <f t="shared" si="78"/>
        <v>0</v>
      </c>
      <c r="U321" s="31"/>
      <c r="V321" s="31"/>
      <c r="W321" s="31"/>
      <c r="X321" s="31"/>
      <c r="Y321" s="31"/>
      <c r="Z321" s="31"/>
      <c r="AA321" s="31"/>
      <c r="AB321" s="31"/>
      <c r="AC321" s="31"/>
      <c r="AD321" s="31"/>
      <c r="AE321" s="31"/>
      <c r="AR321" s="186" t="s">
        <v>463</v>
      </c>
      <c r="AT321" s="186" t="s">
        <v>234</v>
      </c>
      <c r="AU321" s="186" t="s">
        <v>88</v>
      </c>
      <c r="AY321" s="14" t="s">
        <v>232</v>
      </c>
      <c r="BE321" s="104">
        <f t="shared" si="79"/>
        <v>0</v>
      </c>
      <c r="BF321" s="104">
        <f t="shared" si="80"/>
        <v>0</v>
      </c>
      <c r="BG321" s="104">
        <f t="shared" si="81"/>
        <v>0</v>
      </c>
      <c r="BH321" s="104">
        <f t="shared" si="82"/>
        <v>0</v>
      </c>
      <c r="BI321" s="104">
        <f t="shared" si="83"/>
        <v>0</v>
      </c>
      <c r="BJ321" s="14" t="s">
        <v>88</v>
      </c>
      <c r="BK321" s="104">
        <f t="shared" si="84"/>
        <v>0</v>
      </c>
      <c r="BL321" s="14" t="s">
        <v>463</v>
      </c>
      <c r="BM321" s="186" t="s">
        <v>2864</v>
      </c>
    </row>
    <row r="322" spans="1:65" s="2" customFormat="1" ht="44.25" customHeight="1">
      <c r="A322" s="31"/>
      <c r="B322" s="142"/>
      <c r="C322" s="187" t="s">
        <v>2027</v>
      </c>
      <c r="D322" s="187" t="s">
        <v>357</v>
      </c>
      <c r="E322" s="188" t="s">
        <v>2237</v>
      </c>
      <c r="F322" s="189" t="s">
        <v>2238</v>
      </c>
      <c r="G322" s="190" t="s">
        <v>256</v>
      </c>
      <c r="H322" s="191">
        <v>16</v>
      </c>
      <c r="I322" s="192"/>
      <c r="J322" s="193">
        <f t="shared" si="75"/>
        <v>0</v>
      </c>
      <c r="K322" s="194"/>
      <c r="L322" s="195"/>
      <c r="M322" s="196" t="s">
        <v>1</v>
      </c>
      <c r="N322" s="197" t="s">
        <v>43</v>
      </c>
      <c r="O322" s="60"/>
      <c r="P322" s="184">
        <f t="shared" si="76"/>
        <v>0</v>
      </c>
      <c r="Q322" s="184">
        <v>0</v>
      </c>
      <c r="R322" s="184">
        <f t="shared" si="77"/>
        <v>0</v>
      </c>
      <c r="S322" s="184">
        <v>0</v>
      </c>
      <c r="T322" s="185">
        <f t="shared" si="78"/>
        <v>0</v>
      </c>
      <c r="U322" s="31"/>
      <c r="V322" s="31"/>
      <c r="W322" s="31"/>
      <c r="X322" s="31"/>
      <c r="Y322" s="31"/>
      <c r="Z322" s="31"/>
      <c r="AA322" s="31"/>
      <c r="AB322" s="31"/>
      <c r="AC322" s="31"/>
      <c r="AD322" s="31"/>
      <c r="AE322" s="31"/>
      <c r="AR322" s="186" t="s">
        <v>1292</v>
      </c>
      <c r="AT322" s="186" t="s">
        <v>357</v>
      </c>
      <c r="AU322" s="186" t="s">
        <v>88</v>
      </c>
      <c r="AY322" s="14" t="s">
        <v>232</v>
      </c>
      <c r="BE322" s="104">
        <f t="shared" si="79"/>
        <v>0</v>
      </c>
      <c r="BF322" s="104">
        <f t="shared" si="80"/>
        <v>0</v>
      </c>
      <c r="BG322" s="104">
        <f t="shared" si="81"/>
        <v>0</v>
      </c>
      <c r="BH322" s="104">
        <f t="shared" si="82"/>
        <v>0</v>
      </c>
      <c r="BI322" s="104">
        <f t="shared" si="83"/>
        <v>0</v>
      </c>
      <c r="BJ322" s="14" t="s">
        <v>88</v>
      </c>
      <c r="BK322" s="104">
        <f t="shared" si="84"/>
        <v>0</v>
      </c>
      <c r="BL322" s="14" t="s">
        <v>463</v>
      </c>
      <c r="BM322" s="186" t="s">
        <v>2865</v>
      </c>
    </row>
    <row r="323" spans="1:65" s="2" customFormat="1" ht="24.2" customHeight="1">
      <c r="A323" s="31"/>
      <c r="B323" s="142"/>
      <c r="C323" s="174" t="s">
        <v>2031</v>
      </c>
      <c r="D323" s="174" t="s">
        <v>234</v>
      </c>
      <c r="E323" s="175" t="s">
        <v>1744</v>
      </c>
      <c r="F323" s="176" t="s">
        <v>1745</v>
      </c>
      <c r="G323" s="177" t="s">
        <v>394</v>
      </c>
      <c r="H323" s="178">
        <v>32</v>
      </c>
      <c r="I323" s="179"/>
      <c r="J323" s="180">
        <f t="shared" si="75"/>
        <v>0</v>
      </c>
      <c r="K323" s="181"/>
      <c r="L323" s="32"/>
      <c r="M323" s="182" t="s">
        <v>1</v>
      </c>
      <c r="N323" s="183" t="s">
        <v>43</v>
      </c>
      <c r="O323" s="60"/>
      <c r="P323" s="184">
        <f t="shared" si="76"/>
        <v>0</v>
      </c>
      <c r="Q323" s="184">
        <v>0</v>
      </c>
      <c r="R323" s="184">
        <f t="shared" si="77"/>
        <v>0</v>
      </c>
      <c r="S323" s="184">
        <v>0</v>
      </c>
      <c r="T323" s="185">
        <f t="shared" si="78"/>
        <v>0</v>
      </c>
      <c r="U323" s="31"/>
      <c r="V323" s="31"/>
      <c r="W323" s="31"/>
      <c r="X323" s="31"/>
      <c r="Y323" s="31"/>
      <c r="Z323" s="31"/>
      <c r="AA323" s="31"/>
      <c r="AB323" s="31"/>
      <c r="AC323" s="31"/>
      <c r="AD323" s="31"/>
      <c r="AE323" s="31"/>
      <c r="AR323" s="186" t="s">
        <v>463</v>
      </c>
      <c r="AT323" s="186" t="s">
        <v>234</v>
      </c>
      <c r="AU323" s="186" t="s">
        <v>88</v>
      </c>
      <c r="AY323" s="14" t="s">
        <v>232</v>
      </c>
      <c r="BE323" s="104">
        <f t="shared" si="79"/>
        <v>0</v>
      </c>
      <c r="BF323" s="104">
        <f t="shared" si="80"/>
        <v>0</v>
      </c>
      <c r="BG323" s="104">
        <f t="shared" si="81"/>
        <v>0</v>
      </c>
      <c r="BH323" s="104">
        <f t="shared" si="82"/>
        <v>0</v>
      </c>
      <c r="BI323" s="104">
        <f t="shared" si="83"/>
        <v>0</v>
      </c>
      <c r="BJ323" s="14" t="s">
        <v>88</v>
      </c>
      <c r="BK323" s="104">
        <f t="shared" si="84"/>
        <v>0</v>
      </c>
      <c r="BL323" s="14" t="s">
        <v>463</v>
      </c>
      <c r="BM323" s="186" t="s">
        <v>2866</v>
      </c>
    </row>
    <row r="324" spans="1:65" s="2" customFormat="1" ht="24.2" customHeight="1">
      <c r="A324" s="31"/>
      <c r="B324" s="142"/>
      <c r="C324" s="174" t="s">
        <v>2035</v>
      </c>
      <c r="D324" s="174" t="s">
        <v>234</v>
      </c>
      <c r="E324" s="175" t="s">
        <v>2241</v>
      </c>
      <c r="F324" s="176" t="s">
        <v>2242</v>
      </c>
      <c r="G324" s="177" t="s">
        <v>394</v>
      </c>
      <c r="H324" s="178">
        <v>2</v>
      </c>
      <c r="I324" s="179"/>
      <c r="J324" s="180">
        <f t="shared" si="75"/>
        <v>0</v>
      </c>
      <c r="K324" s="181"/>
      <c r="L324" s="32"/>
      <c r="M324" s="182" t="s">
        <v>1</v>
      </c>
      <c r="N324" s="183" t="s">
        <v>43</v>
      </c>
      <c r="O324" s="60"/>
      <c r="P324" s="184">
        <f t="shared" si="76"/>
        <v>0</v>
      </c>
      <c r="Q324" s="184">
        <v>0</v>
      </c>
      <c r="R324" s="184">
        <f t="shared" si="77"/>
        <v>0</v>
      </c>
      <c r="S324" s="184">
        <v>0</v>
      </c>
      <c r="T324" s="185">
        <f t="shared" si="78"/>
        <v>0</v>
      </c>
      <c r="U324" s="31"/>
      <c r="V324" s="31"/>
      <c r="W324" s="31"/>
      <c r="X324" s="31"/>
      <c r="Y324" s="31"/>
      <c r="Z324" s="31"/>
      <c r="AA324" s="31"/>
      <c r="AB324" s="31"/>
      <c r="AC324" s="31"/>
      <c r="AD324" s="31"/>
      <c r="AE324" s="31"/>
      <c r="AR324" s="186" t="s">
        <v>463</v>
      </c>
      <c r="AT324" s="186" t="s">
        <v>234</v>
      </c>
      <c r="AU324" s="186" t="s">
        <v>88</v>
      </c>
      <c r="AY324" s="14" t="s">
        <v>232</v>
      </c>
      <c r="BE324" s="104">
        <f t="shared" si="79"/>
        <v>0</v>
      </c>
      <c r="BF324" s="104">
        <f t="shared" si="80"/>
        <v>0</v>
      </c>
      <c r="BG324" s="104">
        <f t="shared" si="81"/>
        <v>0</v>
      </c>
      <c r="BH324" s="104">
        <f t="shared" si="82"/>
        <v>0</v>
      </c>
      <c r="BI324" s="104">
        <f t="shared" si="83"/>
        <v>0</v>
      </c>
      <c r="BJ324" s="14" t="s">
        <v>88</v>
      </c>
      <c r="BK324" s="104">
        <f t="shared" si="84"/>
        <v>0</v>
      </c>
      <c r="BL324" s="14" t="s">
        <v>463</v>
      </c>
      <c r="BM324" s="186" t="s">
        <v>2867</v>
      </c>
    </row>
    <row r="325" spans="1:65" s="2" customFormat="1" ht="24.2" customHeight="1">
      <c r="A325" s="31"/>
      <c r="B325" s="142"/>
      <c r="C325" s="174" t="s">
        <v>2039</v>
      </c>
      <c r="D325" s="174" t="s">
        <v>234</v>
      </c>
      <c r="E325" s="175" t="s">
        <v>1747</v>
      </c>
      <c r="F325" s="176" t="s">
        <v>1748</v>
      </c>
      <c r="G325" s="177" t="s">
        <v>394</v>
      </c>
      <c r="H325" s="178">
        <v>6</v>
      </c>
      <c r="I325" s="179"/>
      <c r="J325" s="180">
        <f t="shared" si="75"/>
        <v>0</v>
      </c>
      <c r="K325" s="181"/>
      <c r="L325" s="32"/>
      <c r="M325" s="182" t="s">
        <v>1</v>
      </c>
      <c r="N325" s="183" t="s">
        <v>43</v>
      </c>
      <c r="O325" s="60"/>
      <c r="P325" s="184">
        <f t="shared" si="76"/>
        <v>0</v>
      </c>
      <c r="Q325" s="184">
        <v>0</v>
      </c>
      <c r="R325" s="184">
        <f t="shared" si="77"/>
        <v>0</v>
      </c>
      <c r="S325" s="184">
        <v>0</v>
      </c>
      <c r="T325" s="185">
        <f t="shared" si="78"/>
        <v>0</v>
      </c>
      <c r="U325" s="31"/>
      <c r="V325" s="31"/>
      <c r="W325" s="31"/>
      <c r="X325" s="31"/>
      <c r="Y325" s="31"/>
      <c r="Z325" s="31"/>
      <c r="AA325" s="31"/>
      <c r="AB325" s="31"/>
      <c r="AC325" s="31"/>
      <c r="AD325" s="31"/>
      <c r="AE325" s="31"/>
      <c r="AR325" s="186" t="s">
        <v>463</v>
      </c>
      <c r="AT325" s="186" t="s">
        <v>234</v>
      </c>
      <c r="AU325" s="186" t="s">
        <v>88</v>
      </c>
      <c r="AY325" s="14" t="s">
        <v>232</v>
      </c>
      <c r="BE325" s="104">
        <f t="shared" si="79"/>
        <v>0</v>
      </c>
      <c r="BF325" s="104">
        <f t="shared" si="80"/>
        <v>0</v>
      </c>
      <c r="BG325" s="104">
        <f t="shared" si="81"/>
        <v>0</v>
      </c>
      <c r="BH325" s="104">
        <f t="shared" si="82"/>
        <v>0</v>
      </c>
      <c r="BI325" s="104">
        <f t="shared" si="83"/>
        <v>0</v>
      </c>
      <c r="BJ325" s="14" t="s">
        <v>88</v>
      </c>
      <c r="BK325" s="104">
        <f t="shared" si="84"/>
        <v>0</v>
      </c>
      <c r="BL325" s="14" t="s">
        <v>463</v>
      </c>
      <c r="BM325" s="186" t="s">
        <v>2868</v>
      </c>
    </row>
    <row r="326" spans="1:65" s="2" customFormat="1" ht="16.5" customHeight="1">
      <c r="A326" s="31"/>
      <c r="B326" s="142"/>
      <c r="C326" s="174" t="s">
        <v>2043</v>
      </c>
      <c r="D326" s="174" t="s">
        <v>234</v>
      </c>
      <c r="E326" s="175" t="s">
        <v>1753</v>
      </c>
      <c r="F326" s="176" t="s">
        <v>1754</v>
      </c>
      <c r="G326" s="177" t="s">
        <v>394</v>
      </c>
      <c r="H326" s="178">
        <v>3</v>
      </c>
      <c r="I326" s="179"/>
      <c r="J326" s="180">
        <f t="shared" si="75"/>
        <v>0</v>
      </c>
      <c r="K326" s="181"/>
      <c r="L326" s="32"/>
      <c r="M326" s="182" t="s">
        <v>1</v>
      </c>
      <c r="N326" s="183" t="s">
        <v>43</v>
      </c>
      <c r="O326" s="60"/>
      <c r="P326" s="184">
        <f t="shared" si="76"/>
        <v>0</v>
      </c>
      <c r="Q326" s="184">
        <v>0</v>
      </c>
      <c r="R326" s="184">
        <f t="shared" si="77"/>
        <v>0</v>
      </c>
      <c r="S326" s="184">
        <v>0</v>
      </c>
      <c r="T326" s="185">
        <f t="shared" si="78"/>
        <v>0</v>
      </c>
      <c r="U326" s="31"/>
      <c r="V326" s="31"/>
      <c r="W326" s="31"/>
      <c r="X326" s="31"/>
      <c r="Y326" s="31"/>
      <c r="Z326" s="31"/>
      <c r="AA326" s="31"/>
      <c r="AB326" s="31"/>
      <c r="AC326" s="31"/>
      <c r="AD326" s="31"/>
      <c r="AE326" s="31"/>
      <c r="AR326" s="186" t="s">
        <v>463</v>
      </c>
      <c r="AT326" s="186" t="s">
        <v>234</v>
      </c>
      <c r="AU326" s="186" t="s">
        <v>88</v>
      </c>
      <c r="AY326" s="14" t="s">
        <v>232</v>
      </c>
      <c r="BE326" s="104">
        <f t="shared" si="79"/>
        <v>0</v>
      </c>
      <c r="BF326" s="104">
        <f t="shared" si="80"/>
        <v>0</v>
      </c>
      <c r="BG326" s="104">
        <f t="shared" si="81"/>
        <v>0</v>
      </c>
      <c r="BH326" s="104">
        <f t="shared" si="82"/>
        <v>0</v>
      </c>
      <c r="BI326" s="104">
        <f t="shared" si="83"/>
        <v>0</v>
      </c>
      <c r="BJ326" s="14" t="s">
        <v>88</v>
      </c>
      <c r="BK326" s="104">
        <f t="shared" si="84"/>
        <v>0</v>
      </c>
      <c r="BL326" s="14" t="s">
        <v>463</v>
      </c>
      <c r="BM326" s="186" t="s">
        <v>2869</v>
      </c>
    </row>
    <row r="327" spans="1:65" s="2" customFormat="1" ht="24.2" customHeight="1">
      <c r="A327" s="31"/>
      <c r="B327" s="142"/>
      <c r="C327" s="187" t="s">
        <v>2047</v>
      </c>
      <c r="D327" s="187" t="s">
        <v>357</v>
      </c>
      <c r="E327" s="188" t="s">
        <v>1756</v>
      </c>
      <c r="F327" s="189" t="s">
        <v>1757</v>
      </c>
      <c r="G327" s="190" t="s">
        <v>394</v>
      </c>
      <c r="H327" s="191">
        <v>3</v>
      </c>
      <c r="I327" s="192"/>
      <c r="J327" s="193">
        <f t="shared" si="75"/>
        <v>0</v>
      </c>
      <c r="K327" s="194"/>
      <c r="L327" s="195"/>
      <c r="M327" s="196" t="s">
        <v>1</v>
      </c>
      <c r="N327" s="197" t="s">
        <v>43</v>
      </c>
      <c r="O327" s="60"/>
      <c r="P327" s="184">
        <f t="shared" si="76"/>
        <v>0</v>
      </c>
      <c r="Q327" s="184">
        <v>0</v>
      </c>
      <c r="R327" s="184">
        <f t="shared" si="77"/>
        <v>0</v>
      </c>
      <c r="S327" s="184">
        <v>0</v>
      </c>
      <c r="T327" s="185">
        <f t="shared" si="78"/>
        <v>0</v>
      </c>
      <c r="U327" s="31"/>
      <c r="V327" s="31"/>
      <c r="W327" s="31"/>
      <c r="X327" s="31"/>
      <c r="Y327" s="31"/>
      <c r="Z327" s="31"/>
      <c r="AA327" s="31"/>
      <c r="AB327" s="31"/>
      <c r="AC327" s="31"/>
      <c r="AD327" s="31"/>
      <c r="AE327" s="31"/>
      <c r="AR327" s="186" t="s">
        <v>1292</v>
      </c>
      <c r="AT327" s="186" t="s">
        <v>357</v>
      </c>
      <c r="AU327" s="186" t="s">
        <v>88</v>
      </c>
      <c r="AY327" s="14" t="s">
        <v>232</v>
      </c>
      <c r="BE327" s="104">
        <f t="shared" si="79"/>
        <v>0</v>
      </c>
      <c r="BF327" s="104">
        <f t="shared" si="80"/>
        <v>0</v>
      </c>
      <c r="BG327" s="104">
        <f t="shared" si="81"/>
        <v>0</v>
      </c>
      <c r="BH327" s="104">
        <f t="shared" si="82"/>
        <v>0</v>
      </c>
      <c r="BI327" s="104">
        <f t="shared" si="83"/>
        <v>0</v>
      </c>
      <c r="BJ327" s="14" t="s">
        <v>88</v>
      </c>
      <c r="BK327" s="104">
        <f t="shared" si="84"/>
        <v>0</v>
      </c>
      <c r="BL327" s="14" t="s">
        <v>463</v>
      </c>
      <c r="BM327" s="186" t="s">
        <v>2870</v>
      </c>
    </row>
    <row r="328" spans="1:65" s="2" customFormat="1" ht="16.5" customHeight="1">
      <c r="A328" s="31"/>
      <c r="B328" s="142"/>
      <c r="C328" s="174" t="s">
        <v>2051</v>
      </c>
      <c r="D328" s="174" t="s">
        <v>234</v>
      </c>
      <c r="E328" s="175" t="s">
        <v>1759</v>
      </c>
      <c r="F328" s="176" t="s">
        <v>1760</v>
      </c>
      <c r="G328" s="177" t="s">
        <v>394</v>
      </c>
      <c r="H328" s="178">
        <v>1</v>
      </c>
      <c r="I328" s="179"/>
      <c r="J328" s="180">
        <f t="shared" si="75"/>
        <v>0</v>
      </c>
      <c r="K328" s="181"/>
      <c r="L328" s="32"/>
      <c r="M328" s="182" t="s">
        <v>1</v>
      </c>
      <c r="N328" s="183" t="s">
        <v>43</v>
      </c>
      <c r="O328" s="60"/>
      <c r="P328" s="184">
        <f t="shared" si="76"/>
        <v>0</v>
      </c>
      <c r="Q328" s="184">
        <v>0</v>
      </c>
      <c r="R328" s="184">
        <f t="shared" si="77"/>
        <v>0</v>
      </c>
      <c r="S328" s="184">
        <v>0</v>
      </c>
      <c r="T328" s="185">
        <f t="shared" si="78"/>
        <v>0</v>
      </c>
      <c r="U328" s="31"/>
      <c r="V328" s="31"/>
      <c r="W328" s="31"/>
      <c r="X328" s="31"/>
      <c r="Y328" s="31"/>
      <c r="Z328" s="31"/>
      <c r="AA328" s="31"/>
      <c r="AB328" s="31"/>
      <c r="AC328" s="31"/>
      <c r="AD328" s="31"/>
      <c r="AE328" s="31"/>
      <c r="AR328" s="186" t="s">
        <v>463</v>
      </c>
      <c r="AT328" s="186" t="s">
        <v>234</v>
      </c>
      <c r="AU328" s="186" t="s">
        <v>88</v>
      </c>
      <c r="AY328" s="14" t="s">
        <v>232</v>
      </c>
      <c r="BE328" s="104">
        <f t="shared" si="79"/>
        <v>0</v>
      </c>
      <c r="BF328" s="104">
        <f t="shared" si="80"/>
        <v>0</v>
      </c>
      <c r="BG328" s="104">
        <f t="shared" si="81"/>
        <v>0</v>
      </c>
      <c r="BH328" s="104">
        <f t="shared" si="82"/>
        <v>0</v>
      </c>
      <c r="BI328" s="104">
        <f t="shared" si="83"/>
        <v>0</v>
      </c>
      <c r="BJ328" s="14" t="s">
        <v>88</v>
      </c>
      <c r="BK328" s="104">
        <f t="shared" si="84"/>
        <v>0</v>
      </c>
      <c r="BL328" s="14" t="s">
        <v>463</v>
      </c>
      <c r="BM328" s="186" t="s">
        <v>2871</v>
      </c>
    </row>
    <row r="329" spans="1:65" s="2" customFormat="1" ht="55.5" customHeight="1">
      <c r="A329" s="31"/>
      <c r="B329" s="142"/>
      <c r="C329" s="187" t="s">
        <v>2055</v>
      </c>
      <c r="D329" s="187" t="s">
        <v>357</v>
      </c>
      <c r="E329" s="188" t="s">
        <v>1762</v>
      </c>
      <c r="F329" s="189" t="s">
        <v>2872</v>
      </c>
      <c r="G329" s="190" t="s">
        <v>394</v>
      </c>
      <c r="H329" s="191">
        <v>1</v>
      </c>
      <c r="I329" s="192"/>
      <c r="J329" s="193">
        <f t="shared" si="75"/>
        <v>0</v>
      </c>
      <c r="K329" s="194"/>
      <c r="L329" s="195"/>
      <c r="M329" s="196" t="s">
        <v>1</v>
      </c>
      <c r="N329" s="197" t="s">
        <v>43</v>
      </c>
      <c r="O329" s="60"/>
      <c r="P329" s="184">
        <f t="shared" si="76"/>
        <v>0</v>
      </c>
      <c r="Q329" s="184">
        <v>0</v>
      </c>
      <c r="R329" s="184">
        <f t="shared" si="77"/>
        <v>0</v>
      </c>
      <c r="S329" s="184">
        <v>0</v>
      </c>
      <c r="T329" s="185">
        <f t="shared" si="78"/>
        <v>0</v>
      </c>
      <c r="U329" s="31"/>
      <c r="V329" s="31"/>
      <c r="W329" s="31"/>
      <c r="X329" s="31"/>
      <c r="Y329" s="31"/>
      <c r="Z329" s="31"/>
      <c r="AA329" s="31"/>
      <c r="AB329" s="31"/>
      <c r="AC329" s="31"/>
      <c r="AD329" s="31"/>
      <c r="AE329" s="31"/>
      <c r="AR329" s="186" t="s">
        <v>1292</v>
      </c>
      <c r="AT329" s="186" t="s">
        <v>357</v>
      </c>
      <c r="AU329" s="186" t="s">
        <v>88</v>
      </c>
      <c r="AY329" s="14" t="s">
        <v>232</v>
      </c>
      <c r="BE329" s="104">
        <f t="shared" si="79"/>
        <v>0</v>
      </c>
      <c r="BF329" s="104">
        <f t="shared" si="80"/>
        <v>0</v>
      </c>
      <c r="BG329" s="104">
        <f t="shared" si="81"/>
        <v>0</v>
      </c>
      <c r="BH329" s="104">
        <f t="shared" si="82"/>
        <v>0</v>
      </c>
      <c r="BI329" s="104">
        <f t="shared" si="83"/>
        <v>0</v>
      </c>
      <c r="BJ329" s="14" t="s">
        <v>88</v>
      </c>
      <c r="BK329" s="104">
        <f t="shared" si="84"/>
        <v>0</v>
      </c>
      <c r="BL329" s="14" t="s">
        <v>463</v>
      </c>
      <c r="BM329" s="186" t="s">
        <v>2873</v>
      </c>
    </row>
    <row r="330" spans="1:65" s="2" customFormat="1" ht="24.2" customHeight="1">
      <c r="A330" s="31"/>
      <c r="B330" s="142"/>
      <c r="C330" s="174" t="s">
        <v>2057</v>
      </c>
      <c r="D330" s="174" t="s">
        <v>234</v>
      </c>
      <c r="E330" s="175" t="s">
        <v>1786</v>
      </c>
      <c r="F330" s="176" t="s">
        <v>1787</v>
      </c>
      <c r="G330" s="177" t="s">
        <v>256</v>
      </c>
      <c r="H330" s="178">
        <v>18</v>
      </c>
      <c r="I330" s="179"/>
      <c r="J330" s="180">
        <f t="shared" si="75"/>
        <v>0</v>
      </c>
      <c r="K330" s="181"/>
      <c r="L330" s="32"/>
      <c r="M330" s="182" t="s">
        <v>1</v>
      </c>
      <c r="N330" s="183" t="s">
        <v>43</v>
      </c>
      <c r="O330" s="60"/>
      <c r="P330" s="184">
        <f t="shared" si="76"/>
        <v>0</v>
      </c>
      <c r="Q330" s="184">
        <v>0</v>
      </c>
      <c r="R330" s="184">
        <f t="shared" si="77"/>
        <v>0</v>
      </c>
      <c r="S330" s="184">
        <v>0</v>
      </c>
      <c r="T330" s="185">
        <f t="shared" si="78"/>
        <v>0</v>
      </c>
      <c r="U330" s="31"/>
      <c r="V330" s="31"/>
      <c r="W330" s="31"/>
      <c r="X330" s="31"/>
      <c r="Y330" s="31"/>
      <c r="Z330" s="31"/>
      <c r="AA330" s="31"/>
      <c r="AB330" s="31"/>
      <c r="AC330" s="31"/>
      <c r="AD330" s="31"/>
      <c r="AE330" s="31"/>
      <c r="AR330" s="186" t="s">
        <v>463</v>
      </c>
      <c r="AT330" s="186" t="s">
        <v>234</v>
      </c>
      <c r="AU330" s="186" t="s">
        <v>88</v>
      </c>
      <c r="AY330" s="14" t="s">
        <v>232</v>
      </c>
      <c r="BE330" s="104">
        <f t="shared" si="79"/>
        <v>0</v>
      </c>
      <c r="BF330" s="104">
        <f t="shared" si="80"/>
        <v>0</v>
      </c>
      <c r="BG330" s="104">
        <f t="shared" si="81"/>
        <v>0</v>
      </c>
      <c r="BH330" s="104">
        <f t="shared" si="82"/>
        <v>0</v>
      </c>
      <c r="BI330" s="104">
        <f t="shared" si="83"/>
        <v>0</v>
      </c>
      <c r="BJ330" s="14" t="s">
        <v>88</v>
      </c>
      <c r="BK330" s="104">
        <f t="shared" si="84"/>
        <v>0</v>
      </c>
      <c r="BL330" s="14" t="s">
        <v>463</v>
      </c>
      <c r="BM330" s="186" t="s">
        <v>2874</v>
      </c>
    </row>
    <row r="331" spans="1:65" s="2" customFormat="1" ht="16.5" customHeight="1">
      <c r="A331" s="31"/>
      <c r="B331" s="142"/>
      <c r="C331" s="187" t="s">
        <v>2061</v>
      </c>
      <c r="D331" s="187" t="s">
        <v>357</v>
      </c>
      <c r="E331" s="188" t="s">
        <v>1789</v>
      </c>
      <c r="F331" s="189" t="s">
        <v>1790</v>
      </c>
      <c r="G331" s="190" t="s">
        <v>1139</v>
      </c>
      <c r="H331" s="191">
        <v>9.5</v>
      </c>
      <c r="I331" s="192"/>
      <c r="J331" s="193">
        <f t="shared" si="75"/>
        <v>0</v>
      </c>
      <c r="K331" s="194"/>
      <c r="L331" s="195"/>
      <c r="M331" s="196" t="s">
        <v>1</v>
      </c>
      <c r="N331" s="197" t="s">
        <v>43</v>
      </c>
      <c r="O331" s="60"/>
      <c r="P331" s="184">
        <f t="shared" si="76"/>
        <v>0</v>
      </c>
      <c r="Q331" s="184">
        <v>1E-3</v>
      </c>
      <c r="R331" s="184">
        <f t="shared" si="77"/>
        <v>9.4999999999999998E-3</v>
      </c>
      <c r="S331" s="184">
        <v>0</v>
      </c>
      <c r="T331" s="185">
        <f t="shared" si="78"/>
        <v>0</v>
      </c>
      <c r="U331" s="31"/>
      <c r="V331" s="31"/>
      <c r="W331" s="31"/>
      <c r="X331" s="31"/>
      <c r="Y331" s="31"/>
      <c r="Z331" s="31"/>
      <c r="AA331" s="31"/>
      <c r="AB331" s="31"/>
      <c r="AC331" s="31"/>
      <c r="AD331" s="31"/>
      <c r="AE331" s="31"/>
      <c r="AR331" s="186" t="s">
        <v>1292</v>
      </c>
      <c r="AT331" s="186" t="s">
        <v>357</v>
      </c>
      <c r="AU331" s="186" t="s">
        <v>88</v>
      </c>
      <c r="AY331" s="14" t="s">
        <v>232</v>
      </c>
      <c r="BE331" s="104">
        <f t="shared" si="79"/>
        <v>0</v>
      </c>
      <c r="BF331" s="104">
        <f t="shared" si="80"/>
        <v>0</v>
      </c>
      <c r="BG331" s="104">
        <f t="shared" si="81"/>
        <v>0</v>
      </c>
      <c r="BH331" s="104">
        <f t="shared" si="82"/>
        <v>0</v>
      </c>
      <c r="BI331" s="104">
        <f t="shared" si="83"/>
        <v>0</v>
      </c>
      <c r="BJ331" s="14" t="s">
        <v>88</v>
      </c>
      <c r="BK331" s="104">
        <f t="shared" si="84"/>
        <v>0</v>
      </c>
      <c r="BL331" s="14" t="s">
        <v>463</v>
      </c>
      <c r="BM331" s="186" t="s">
        <v>2875</v>
      </c>
    </row>
    <row r="332" spans="1:65" s="2" customFormat="1" ht="16.5" customHeight="1">
      <c r="A332" s="31"/>
      <c r="B332" s="142"/>
      <c r="C332" s="174" t="s">
        <v>2065</v>
      </c>
      <c r="D332" s="174" t="s">
        <v>234</v>
      </c>
      <c r="E332" s="175" t="s">
        <v>1801</v>
      </c>
      <c r="F332" s="176" t="s">
        <v>2253</v>
      </c>
      <c r="G332" s="177" t="s">
        <v>394</v>
      </c>
      <c r="H332" s="178">
        <v>15</v>
      </c>
      <c r="I332" s="179"/>
      <c r="J332" s="180">
        <f t="shared" si="75"/>
        <v>0</v>
      </c>
      <c r="K332" s="181"/>
      <c r="L332" s="32"/>
      <c r="M332" s="182" t="s">
        <v>1</v>
      </c>
      <c r="N332" s="183" t="s">
        <v>43</v>
      </c>
      <c r="O332" s="60"/>
      <c r="P332" s="184">
        <f t="shared" si="76"/>
        <v>0</v>
      </c>
      <c r="Q332" s="184">
        <v>0</v>
      </c>
      <c r="R332" s="184">
        <f t="shared" si="77"/>
        <v>0</v>
      </c>
      <c r="S332" s="184">
        <v>0</v>
      </c>
      <c r="T332" s="185">
        <f t="shared" si="78"/>
        <v>0</v>
      </c>
      <c r="U332" s="31"/>
      <c r="V332" s="31"/>
      <c r="W332" s="31"/>
      <c r="X332" s="31"/>
      <c r="Y332" s="31"/>
      <c r="Z332" s="31"/>
      <c r="AA332" s="31"/>
      <c r="AB332" s="31"/>
      <c r="AC332" s="31"/>
      <c r="AD332" s="31"/>
      <c r="AE332" s="31"/>
      <c r="AR332" s="186" t="s">
        <v>463</v>
      </c>
      <c r="AT332" s="186" t="s">
        <v>234</v>
      </c>
      <c r="AU332" s="186" t="s">
        <v>88</v>
      </c>
      <c r="AY332" s="14" t="s">
        <v>232</v>
      </c>
      <c r="BE332" s="104">
        <f t="shared" si="79"/>
        <v>0</v>
      </c>
      <c r="BF332" s="104">
        <f t="shared" si="80"/>
        <v>0</v>
      </c>
      <c r="BG332" s="104">
        <f t="shared" si="81"/>
        <v>0</v>
      </c>
      <c r="BH332" s="104">
        <f t="shared" si="82"/>
        <v>0</v>
      </c>
      <c r="BI332" s="104">
        <f t="shared" si="83"/>
        <v>0</v>
      </c>
      <c r="BJ332" s="14" t="s">
        <v>88</v>
      </c>
      <c r="BK332" s="104">
        <f t="shared" si="84"/>
        <v>0</v>
      </c>
      <c r="BL332" s="14" t="s">
        <v>463</v>
      </c>
      <c r="BM332" s="186" t="s">
        <v>2876</v>
      </c>
    </row>
    <row r="333" spans="1:65" s="2" customFormat="1" ht="24.2" customHeight="1">
      <c r="A333" s="31"/>
      <c r="B333" s="142"/>
      <c r="C333" s="187" t="s">
        <v>2069</v>
      </c>
      <c r="D333" s="187" t="s">
        <v>357</v>
      </c>
      <c r="E333" s="188" t="s">
        <v>1804</v>
      </c>
      <c r="F333" s="189" t="s">
        <v>2255</v>
      </c>
      <c r="G333" s="190" t="s">
        <v>394</v>
      </c>
      <c r="H333" s="191">
        <v>15</v>
      </c>
      <c r="I333" s="192"/>
      <c r="J333" s="193">
        <f t="shared" si="75"/>
        <v>0</v>
      </c>
      <c r="K333" s="194"/>
      <c r="L333" s="195"/>
      <c r="M333" s="196" t="s">
        <v>1</v>
      </c>
      <c r="N333" s="197" t="s">
        <v>43</v>
      </c>
      <c r="O333" s="60"/>
      <c r="P333" s="184">
        <f t="shared" si="76"/>
        <v>0</v>
      </c>
      <c r="Q333" s="184">
        <v>0</v>
      </c>
      <c r="R333" s="184">
        <f t="shared" si="77"/>
        <v>0</v>
      </c>
      <c r="S333" s="184">
        <v>0</v>
      </c>
      <c r="T333" s="185">
        <f t="shared" si="78"/>
        <v>0</v>
      </c>
      <c r="U333" s="31"/>
      <c r="V333" s="31"/>
      <c r="W333" s="31"/>
      <c r="X333" s="31"/>
      <c r="Y333" s="31"/>
      <c r="Z333" s="31"/>
      <c r="AA333" s="31"/>
      <c r="AB333" s="31"/>
      <c r="AC333" s="31"/>
      <c r="AD333" s="31"/>
      <c r="AE333" s="31"/>
      <c r="AR333" s="186" t="s">
        <v>1292</v>
      </c>
      <c r="AT333" s="186" t="s">
        <v>357</v>
      </c>
      <c r="AU333" s="186" t="s">
        <v>88</v>
      </c>
      <c r="AY333" s="14" t="s">
        <v>232</v>
      </c>
      <c r="BE333" s="104">
        <f t="shared" si="79"/>
        <v>0</v>
      </c>
      <c r="BF333" s="104">
        <f t="shared" si="80"/>
        <v>0</v>
      </c>
      <c r="BG333" s="104">
        <f t="shared" si="81"/>
        <v>0</v>
      </c>
      <c r="BH333" s="104">
        <f t="shared" si="82"/>
        <v>0</v>
      </c>
      <c r="BI333" s="104">
        <f t="shared" si="83"/>
        <v>0</v>
      </c>
      <c r="BJ333" s="14" t="s">
        <v>88</v>
      </c>
      <c r="BK333" s="104">
        <f t="shared" si="84"/>
        <v>0</v>
      </c>
      <c r="BL333" s="14" t="s">
        <v>463</v>
      </c>
      <c r="BM333" s="186" t="s">
        <v>2877</v>
      </c>
    </row>
    <row r="334" spans="1:65" s="2" customFormat="1" ht="16.5" customHeight="1">
      <c r="A334" s="31"/>
      <c r="B334" s="142"/>
      <c r="C334" s="187" t="s">
        <v>2075</v>
      </c>
      <c r="D334" s="187" t="s">
        <v>357</v>
      </c>
      <c r="E334" s="188" t="s">
        <v>1807</v>
      </c>
      <c r="F334" s="189" t="s">
        <v>2257</v>
      </c>
      <c r="G334" s="190" t="s">
        <v>394</v>
      </c>
      <c r="H334" s="191">
        <v>15</v>
      </c>
      <c r="I334" s="192"/>
      <c r="J334" s="193">
        <f t="shared" si="75"/>
        <v>0</v>
      </c>
      <c r="K334" s="194"/>
      <c r="L334" s="195"/>
      <c r="M334" s="196" t="s">
        <v>1</v>
      </c>
      <c r="N334" s="197" t="s">
        <v>43</v>
      </c>
      <c r="O334" s="60"/>
      <c r="P334" s="184">
        <f t="shared" si="76"/>
        <v>0</v>
      </c>
      <c r="Q334" s="184">
        <v>0</v>
      </c>
      <c r="R334" s="184">
        <f t="shared" si="77"/>
        <v>0</v>
      </c>
      <c r="S334" s="184">
        <v>0</v>
      </c>
      <c r="T334" s="185">
        <f t="shared" si="78"/>
        <v>0</v>
      </c>
      <c r="U334" s="31"/>
      <c r="V334" s="31"/>
      <c r="W334" s="31"/>
      <c r="X334" s="31"/>
      <c r="Y334" s="31"/>
      <c r="Z334" s="31"/>
      <c r="AA334" s="31"/>
      <c r="AB334" s="31"/>
      <c r="AC334" s="31"/>
      <c r="AD334" s="31"/>
      <c r="AE334" s="31"/>
      <c r="AR334" s="186" t="s">
        <v>1292</v>
      </c>
      <c r="AT334" s="186" t="s">
        <v>357</v>
      </c>
      <c r="AU334" s="186" t="s">
        <v>88</v>
      </c>
      <c r="AY334" s="14" t="s">
        <v>232</v>
      </c>
      <c r="BE334" s="104">
        <f t="shared" si="79"/>
        <v>0</v>
      </c>
      <c r="BF334" s="104">
        <f t="shared" si="80"/>
        <v>0</v>
      </c>
      <c r="BG334" s="104">
        <f t="shared" si="81"/>
        <v>0</v>
      </c>
      <c r="BH334" s="104">
        <f t="shared" si="82"/>
        <v>0</v>
      </c>
      <c r="BI334" s="104">
        <f t="shared" si="83"/>
        <v>0</v>
      </c>
      <c r="BJ334" s="14" t="s">
        <v>88</v>
      </c>
      <c r="BK334" s="104">
        <f t="shared" si="84"/>
        <v>0</v>
      </c>
      <c r="BL334" s="14" t="s">
        <v>463</v>
      </c>
      <c r="BM334" s="186" t="s">
        <v>2878</v>
      </c>
    </row>
    <row r="335" spans="1:65" s="2" customFormat="1" ht="21.75" customHeight="1">
      <c r="A335" s="31"/>
      <c r="B335" s="142"/>
      <c r="C335" s="174" t="s">
        <v>2079</v>
      </c>
      <c r="D335" s="174" t="s">
        <v>234</v>
      </c>
      <c r="E335" s="175" t="s">
        <v>2259</v>
      </c>
      <c r="F335" s="176" t="s">
        <v>2260</v>
      </c>
      <c r="G335" s="177" t="s">
        <v>394</v>
      </c>
      <c r="H335" s="178">
        <v>8</v>
      </c>
      <c r="I335" s="179"/>
      <c r="J335" s="180">
        <f t="shared" si="75"/>
        <v>0</v>
      </c>
      <c r="K335" s="181"/>
      <c r="L335" s="32"/>
      <c r="M335" s="182" t="s">
        <v>1</v>
      </c>
      <c r="N335" s="183" t="s">
        <v>43</v>
      </c>
      <c r="O335" s="60"/>
      <c r="P335" s="184">
        <f t="shared" si="76"/>
        <v>0</v>
      </c>
      <c r="Q335" s="184">
        <v>0</v>
      </c>
      <c r="R335" s="184">
        <f t="shared" si="77"/>
        <v>0</v>
      </c>
      <c r="S335" s="184">
        <v>0</v>
      </c>
      <c r="T335" s="185">
        <f t="shared" si="78"/>
        <v>0</v>
      </c>
      <c r="U335" s="31"/>
      <c r="V335" s="31"/>
      <c r="W335" s="31"/>
      <c r="X335" s="31"/>
      <c r="Y335" s="31"/>
      <c r="Z335" s="31"/>
      <c r="AA335" s="31"/>
      <c r="AB335" s="31"/>
      <c r="AC335" s="31"/>
      <c r="AD335" s="31"/>
      <c r="AE335" s="31"/>
      <c r="AR335" s="186" t="s">
        <v>463</v>
      </c>
      <c r="AT335" s="186" t="s">
        <v>234</v>
      </c>
      <c r="AU335" s="186" t="s">
        <v>88</v>
      </c>
      <c r="AY335" s="14" t="s">
        <v>232</v>
      </c>
      <c r="BE335" s="104">
        <f t="shared" si="79"/>
        <v>0</v>
      </c>
      <c r="BF335" s="104">
        <f t="shared" si="80"/>
        <v>0</v>
      </c>
      <c r="BG335" s="104">
        <f t="shared" si="81"/>
        <v>0</v>
      </c>
      <c r="BH335" s="104">
        <f t="shared" si="82"/>
        <v>0</v>
      </c>
      <c r="BI335" s="104">
        <f t="shared" si="83"/>
        <v>0</v>
      </c>
      <c r="BJ335" s="14" t="s">
        <v>88</v>
      </c>
      <c r="BK335" s="104">
        <f t="shared" si="84"/>
        <v>0</v>
      </c>
      <c r="BL335" s="14" t="s">
        <v>463</v>
      </c>
      <c r="BM335" s="186" t="s">
        <v>2879</v>
      </c>
    </row>
    <row r="336" spans="1:65" s="2" customFormat="1" ht="21.75" customHeight="1">
      <c r="A336" s="31"/>
      <c r="B336" s="142"/>
      <c r="C336" s="187" t="s">
        <v>2083</v>
      </c>
      <c r="D336" s="187" t="s">
        <v>357</v>
      </c>
      <c r="E336" s="188" t="s">
        <v>2262</v>
      </c>
      <c r="F336" s="189" t="s">
        <v>2263</v>
      </c>
      <c r="G336" s="190" t="s">
        <v>394</v>
      </c>
      <c r="H336" s="191">
        <v>8</v>
      </c>
      <c r="I336" s="192"/>
      <c r="J336" s="193">
        <f t="shared" si="75"/>
        <v>0</v>
      </c>
      <c r="K336" s="194"/>
      <c r="L336" s="195"/>
      <c r="M336" s="196" t="s">
        <v>1</v>
      </c>
      <c r="N336" s="197" t="s">
        <v>43</v>
      </c>
      <c r="O336" s="60"/>
      <c r="P336" s="184">
        <f t="shared" si="76"/>
        <v>0</v>
      </c>
      <c r="Q336" s="184">
        <v>4.0000000000000002E-4</v>
      </c>
      <c r="R336" s="184">
        <f t="shared" si="77"/>
        <v>3.2000000000000002E-3</v>
      </c>
      <c r="S336" s="184">
        <v>0</v>
      </c>
      <c r="T336" s="185">
        <f t="shared" si="78"/>
        <v>0</v>
      </c>
      <c r="U336" s="31"/>
      <c r="V336" s="31"/>
      <c r="W336" s="31"/>
      <c r="X336" s="31"/>
      <c r="Y336" s="31"/>
      <c r="Z336" s="31"/>
      <c r="AA336" s="31"/>
      <c r="AB336" s="31"/>
      <c r="AC336" s="31"/>
      <c r="AD336" s="31"/>
      <c r="AE336" s="31"/>
      <c r="AR336" s="186" t="s">
        <v>1292</v>
      </c>
      <c r="AT336" s="186" t="s">
        <v>357</v>
      </c>
      <c r="AU336" s="186" t="s">
        <v>88</v>
      </c>
      <c r="AY336" s="14" t="s">
        <v>232</v>
      </c>
      <c r="BE336" s="104">
        <f t="shared" si="79"/>
        <v>0</v>
      </c>
      <c r="BF336" s="104">
        <f t="shared" si="80"/>
        <v>0</v>
      </c>
      <c r="BG336" s="104">
        <f t="shared" si="81"/>
        <v>0</v>
      </c>
      <c r="BH336" s="104">
        <f t="shared" si="82"/>
        <v>0</v>
      </c>
      <c r="BI336" s="104">
        <f t="shared" si="83"/>
        <v>0</v>
      </c>
      <c r="BJ336" s="14" t="s">
        <v>88</v>
      </c>
      <c r="BK336" s="104">
        <f t="shared" si="84"/>
        <v>0</v>
      </c>
      <c r="BL336" s="14" t="s">
        <v>463</v>
      </c>
      <c r="BM336" s="186" t="s">
        <v>2880</v>
      </c>
    </row>
    <row r="337" spans="1:65" s="2" customFormat="1" ht="16.5" customHeight="1">
      <c r="A337" s="31"/>
      <c r="B337" s="142"/>
      <c r="C337" s="174" t="s">
        <v>2087</v>
      </c>
      <c r="D337" s="174" t="s">
        <v>234</v>
      </c>
      <c r="E337" s="175" t="s">
        <v>1852</v>
      </c>
      <c r="F337" s="176" t="s">
        <v>1853</v>
      </c>
      <c r="G337" s="177" t="s">
        <v>394</v>
      </c>
      <c r="H337" s="178">
        <v>1</v>
      </c>
      <c r="I337" s="179"/>
      <c r="J337" s="180">
        <f t="shared" si="75"/>
        <v>0</v>
      </c>
      <c r="K337" s="181"/>
      <c r="L337" s="32"/>
      <c r="M337" s="182" t="s">
        <v>1</v>
      </c>
      <c r="N337" s="183" t="s">
        <v>43</v>
      </c>
      <c r="O337" s="60"/>
      <c r="P337" s="184">
        <f t="shared" si="76"/>
        <v>0</v>
      </c>
      <c r="Q337" s="184">
        <v>0</v>
      </c>
      <c r="R337" s="184">
        <f t="shared" si="77"/>
        <v>0</v>
      </c>
      <c r="S337" s="184">
        <v>0</v>
      </c>
      <c r="T337" s="185">
        <f t="shared" si="78"/>
        <v>0</v>
      </c>
      <c r="U337" s="31"/>
      <c r="V337" s="31"/>
      <c r="W337" s="31"/>
      <c r="X337" s="31"/>
      <c r="Y337" s="31"/>
      <c r="Z337" s="31"/>
      <c r="AA337" s="31"/>
      <c r="AB337" s="31"/>
      <c r="AC337" s="31"/>
      <c r="AD337" s="31"/>
      <c r="AE337" s="31"/>
      <c r="AR337" s="186" t="s">
        <v>463</v>
      </c>
      <c r="AT337" s="186" t="s">
        <v>234</v>
      </c>
      <c r="AU337" s="186" t="s">
        <v>88</v>
      </c>
      <c r="AY337" s="14" t="s">
        <v>232</v>
      </c>
      <c r="BE337" s="104">
        <f t="shared" si="79"/>
        <v>0</v>
      </c>
      <c r="BF337" s="104">
        <f t="shared" si="80"/>
        <v>0</v>
      </c>
      <c r="BG337" s="104">
        <f t="shared" si="81"/>
        <v>0</v>
      </c>
      <c r="BH337" s="104">
        <f t="shared" si="82"/>
        <v>0</v>
      </c>
      <c r="BI337" s="104">
        <f t="shared" si="83"/>
        <v>0</v>
      </c>
      <c r="BJ337" s="14" t="s">
        <v>88</v>
      </c>
      <c r="BK337" s="104">
        <f t="shared" si="84"/>
        <v>0</v>
      </c>
      <c r="BL337" s="14" t="s">
        <v>463</v>
      </c>
      <c r="BM337" s="186" t="s">
        <v>2881</v>
      </c>
    </row>
    <row r="338" spans="1:65" s="2" customFormat="1" ht="33" customHeight="1">
      <c r="A338" s="31"/>
      <c r="B338" s="142"/>
      <c r="C338" s="187" t="s">
        <v>2091</v>
      </c>
      <c r="D338" s="187" t="s">
        <v>357</v>
      </c>
      <c r="E338" s="188" t="s">
        <v>1855</v>
      </c>
      <c r="F338" s="189" t="s">
        <v>1856</v>
      </c>
      <c r="G338" s="190" t="s">
        <v>394</v>
      </c>
      <c r="H338" s="191">
        <v>1</v>
      </c>
      <c r="I338" s="192"/>
      <c r="J338" s="193">
        <f t="shared" si="75"/>
        <v>0</v>
      </c>
      <c r="K338" s="194"/>
      <c r="L338" s="195"/>
      <c r="M338" s="196" t="s">
        <v>1</v>
      </c>
      <c r="N338" s="197" t="s">
        <v>43</v>
      </c>
      <c r="O338" s="60"/>
      <c r="P338" s="184">
        <f t="shared" si="76"/>
        <v>0</v>
      </c>
      <c r="Q338" s="184">
        <v>0</v>
      </c>
      <c r="R338" s="184">
        <f t="shared" si="77"/>
        <v>0</v>
      </c>
      <c r="S338" s="184">
        <v>0</v>
      </c>
      <c r="T338" s="185">
        <f t="shared" si="78"/>
        <v>0</v>
      </c>
      <c r="U338" s="31"/>
      <c r="V338" s="31"/>
      <c r="W338" s="31"/>
      <c r="X338" s="31"/>
      <c r="Y338" s="31"/>
      <c r="Z338" s="31"/>
      <c r="AA338" s="31"/>
      <c r="AB338" s="31"/>
      <c r="AC338" s="31"/>
      <c r="AD338" s="31"/>
      <c r="AE338" s="31"/>
      <c r="AR338" s="186" t="s">
        <v>1292</v>
      </c>
      <c r="AT338" s="186" t="s">
        <v>357</v>
      </c>
      <c r="AU338" s="186" t="s">
        <v>88</v>
      </c>
      <c r="AY338" s="14" t="s">
        <v>232</v>
      </c>
      <c r="BE338" s="104">
        <f t="shared" si="79"/>
        <v>0</v>
      </c>
      <c r="BF338" s="104">
        <f t="shared" si="80"/>
        <v>0</v>
      </c>
      <c r="BG338" s="104">
        <f t="shared" si="81"/>
        <v>0</v>
      </c>
      <c r="BH338" s="104">
        <f t="shared" si="82"/>
        <v>0</v>
      </c>
      <c r="BI338" s="104">
        <f t="shared" si="83"/>
        <v>0</v>
      </c>
      <c r="BJ338" s="14" t="s">
        <v>88</v>
      </c>
      <c r="BK338" s="104">
        <f t="shared" si="84"/>
        <v>0</v>
      </c>
      <c r="BL338" s="14" t="s">
        <v>463</v>
      </c>
      <c r="BM338" s="186" t="s">
        <v>2882</v>
      </c>
    </row>
    <row r="339" spans="1:65" s="2" customFormat="1" ht="16.5" customHeight="1">
      <c r="A339" s="31"/>
      <c r="B339" s="142"/>
      <c r="C339" s="174" t="s">
        <v>2097</v>
      </c>
      <c r="D339" s="174" t="s">
        <v>234</v>
      </c>
      <c r="E339" s="175" t="s">
        <v>2267</v>
      </c>
      <c r="F339" s="176" t="s">
        <v>2268</v>
      </c>
      <c r="G339" s="177" t="s">
        <v>256</v>
      </c>
      <c r="H339" s="178">
        <v>8</v>
      </c>
      <c r="I339" s="179"/>
      <c r="J339" s="180">
        <f t="shared" si="75"/>
        <v>0</v>
      </c>
      <c r="K339" s="181"/>
      <c r="L339" s="32"/>
      <c r="M339" s="182" t="s">
        <v>1</v>
      </c>
      <c r="N339" s="183" t="s">
        <v>43</v>
      </c>
      <c r="O339" s="60"/>
      <c r="P339" s="184">
        <f t="shared" si="76"/>
        <v>0</v>
      </c>
      <c r="Q339" s="184">
        <v>0</v>
      </c>
      <c r="R339" s="184">
        <f t="shared" si="77"/>
        <v>0</v>
      </c>
      <c r="S339" s="184">
        <v>0</v>
      </c>
      <c r="T339" s="185">
        <f t="shared" si="78"/>
        <v>0</v>
      </c>
      <c r="U339" s="31"/>
      <c r="V339" s="31"/>
      <c r="W339" s="31"/>
      <c r="X339" s="31"/>
      <c r="Y339" s="31"/>
      <c r="Z339" s="31"/>
      <c r="AA339" s="31"/>
      <c r="AB339" s="31"/>
      <c r="AC339" s="31"/>
      <c r="AD339" s="31"/>
      <c r="AE339" s="31"/>
      <c r="AR339" s="186" t="s">
        <v>463</v>
      </c>
      <c r="AT339" s="186" t="s">
        <v>234</v>
      </c>
      <c r="AU339" s="186" t="s">
        <v>88</v>
      </c>
      <c r="AY339" s="14" t="s">
        <v>232</v>
      </c>
      <c r="BE339" s="104">
        <f t="shared" si="79"/>
        <v>0</v>
      </c>
      <c r="BF339" s="104">
        <f t="shared" si="80"/>
        <v>0</v>
      </c>
      <c r="BG339" s="104">
        <f t="shared" si="81"/>
        <v>0</v>
      </c>
      <c r="BH339" s="104">
        <f t="shared" si="82"/>
        <v>0</v>
      </c>
      <c r="BI339" s="104">
        <f t="shared" si="83"/>
        <v>0</v>
      </c>
      <c r="BJ339" s="14" t="s">
        <v>88</v>
      </c>
      <c r="BK339" s="104">
        <f t="shared" si="84"/>
        <v>0</v>
      </c>
      <c r="BL339" s="14" t="s">
        <v>463</v>
      </c>
      <c r="BM339" s="186" t="s">
        <v>2883</v>
      </c>
    </row>
    <row r="340" spans="1:65" s="2" customFormat="1" ht="24.2" customHeight="1">
      <c r="A340" s="31"/>
      <c r="B340" s="142"/>
      <c r="C340" s="187" t="s">
        <v>2101</v>
      </c>
      <c r="D340" s="187" t="s">
        <v>357</v>
      </c>
      <c r="E340" s="188" t="s">
        <v>2270</v>
      </c>
      <c r="F340" s="189" t="s">
        <v>2271</v>
      </c>
      <c r="G340" s="190" t="s">
        <v>394</v>
      </c>
      <c r="H340" s="191">
        <v>4</v>
      </c>
      <c r="I340" s="192"/>
      <c r="J340" s="193">
        <f t="shared" si="75"/>
        <v>0</v>
      </c>
      <c r="K340" s="194"/>
      <c r="L340" s="195"/>
      <c r="M340" s="196" t="s">
        <v>1</v>
      </c>
      <c r="N340" s="197" t="s">
        <v>43</v>
      </c>
      <c r="O340" s="60"/>
      <c r="P340" s="184">
        <f t="shared" si="76"/>
        <v>0</v>
      </c>
      <c r="Q340" s="184">
        <v>0</v>
      </c>
      <c r="R340" s="184">
        <f t="shared" si="77"/>
        <v>0</v>
      </c>
      <c r="S340" s="184">
        <v>0</v>
      </c>
      <c r="T340" s="185">
        <f t="shared" si="78"/>
        <v>0</v>
      </c>
      <c r="U340" s="31"/>
      <c r="V340" s="31"/>
      <c r="W340" s="31"/>
      <c r="X340" s="31"/>
      <c r="Y340" s="31"/>
      <c r="Z340" s="31"/>
      <c r="AA340" s="31"/>
      <c r="AB340" s="31"/>
      <c r="AC340" s="31"/>
      <c r="AD340" s="31"/>
      <c r="AE340" s="31"/>
      <c r="AR340" s="186" t="s">
        <v>1292</v>
      </c>
      <c r="AT340" s="186" t="s">
        <v>357</v>
      </c>
      <c r="AU340" s="186" t="s">
        <v>88</v>
      </c>
      <c r="AY340" s="14" t="s">
        <v>232</v>
      </c>
      <c r="BE340" s="104">
        <f t="shared" si="79"/>
        <v>0</v>
      </c>
      <c r="BF340" s="104">
        <f t="shared" si="80"/>
        <v>0</v>
      </c>
      <c r="BG340" s="104">
        <f t="shared" si="81"/>
        <v>0</v>
      </c>
      <c r="BH340" s="104">
        <f t="shared" si="82"/>
        <v>0</v>
      </c>
      <c r="BI340" s="104">
        <f t="shared" si="83"/>
        <v>0</v>
      </c>
      <c r="BJ340" s="14" t="s">
        <v>88</v>
      </c>
      <c r="BK340" s="104">
        <f t="shared" si="84"/>
        <v>0</v>
      </c>
      <c r="BL340" s="14" t="s">
        <v>463</v>
      </c>
      <c r="BM340" s="186" t="s">
        <v>2884</v>
      </c>
    </row>
    <row r="341" spans="1:65" s="2" customFormat="1" ht="24.2" customHeight="1">
      <c r="A341" s="31"/>
      <c r="B341" s="142"/>
      <c r="C341" s="174" t="s">
        <v>2105</v>
      </c>
      <c r="D341" s="174" t="s">
        <v>234</v>
      </c>
      <c r="E341" s="175" t="s">
        <v>2273</v>
      </c>
      <c r="F341" s="176" t="s">
        <v>2274</v>
      </c>
      <c r="G341" s="177" t="s">
        <v>256</v>
      </c>
      <c r="H341" s="178">
        <v>15</v>
      </c>
      <c r="I341" s="179"/>
      <c r="J341" s="180">
        <f t="shared" si="75"/>
        <v>0</v>
      </c>
      <c r="K341" s="181"/>
      <c r="L341" s="32"/>
      <c r="M341" s="182" t="s">
        <v>1</v>
      </c>
      <c r="N341" s="183" t="s">
        <v>43</v>
      </c>
      <c r="O341" s="60"/>
      <c r="P341" s="184">
        <f t="shared" si="76"/>
        <v>0</v>
      </c>
      <c r="Q341" s="184">
        <v>0</v>
      </c>
      <c r="R341" s="184">
        <f t="shared" si="77"/>
        <v>0</v>
      </c>
      <c r="S341" s="184">
        <v>0</v>
      </c>
      <c r="T341" s="185">
        <f t="shared" si="78"/>
        <v>0</v>
      </c>
      <c r="U341" s="31"/>
      <c r="V341" s="31"/>
      <c r="W341" s="31"/>
      <c r="X341" s="31"/>
      <c r="Y341" s="31"/>
      <c r="Z341" s="31"/>
      <c r="AA341" s="31"/>
      <c r="AB341" s="31"/>
      <c r="AC341" s="31"/>
      <c r="AD341" s="31"/>
      <c r="AE341" s="31"/>
      <c r="AR341" s="186" t="s">
        <v>463</v>
      </c>
      <c r="AT341" s="186" t="s">
        <v>234</v>
      </c>
      <c r="AU341" s="186" t="s">
        <v>88</v>
      </c>
      <c r="AY341" s="14" t="s">
        <v>232</v>
      </c>
      <c r="BE341" s="104">
        <f t="shared" si="79"/>
        <v>0</v>
      </c>
      <c r="BF341" s="104">
        <f t="shared" si="80"/>
        <v>0</v>
      </c>
      <c r="BG341" s="104">
        <f t="shared" si="81"/>
        <v>0</v>
      </c>
      <c r="BH341" s="104">
        <f t="shared" si="82"/>
        <v>0</v>
      </c>
      <c r="BI341" s="104">
        <f t="shared" si="83"/>
        <v>0</v>
      </c>
      <c r="BJ341" s="14" t="s">
        <v>88</v>
      </c>
      <c r="BK341" s="104">
        <f t="shared" si="84"/>
        <v>0</v>
      </c>
      <c r="BL341" s="14" t="s">
        <v>463</v>
      </c>
      <c r="BM341" s="186" t="s">
        <v>2885</v>
      </c>
    </row>
    <row r="342" spans="1:65" s="2" customFormat="1" ht="16.5" customHeight="1">
      <c r="A342" s="31"/>
      <c r="B342" s="142"/>
      <c r="C342" s="187" t="s">
        <v>2109</v>
      </c>
      <c r="D342" s="187" t="s">
        <v>357</v>
      </c>
      <c r="E342" s="188" t="s">
        <v>2276</v>
      </c>
      <c r="F342" s="189" t="s">
        <v>2277</v>
      </c>
      <c r="G342" s="190" t="s">
        <v>256</v>
      </c>
      <c r="H342" s="191">
        <v>15</v>
      </c>
      <c r="I342" s="192"/>
      <c r="J342" s="193">
        <f t="shared" si="75"/>
        <v>0</v>
      </c>
      <c r="K342" s="194"/>
      <c r="L342" s="195"/>
      <c r="M342" s="196" t="s">
        <v>1</v>
      </c>
      <c r="N342" s="197" t="s">
        <v>43</v>
      </c>
      <c r="O342" s="60"/>
      <c r="P342" s="184">
        <f t="shared" si="76"/>
        <v>0</v>
      </c>
      <c r="Q342" s="184">
        <v>8.0000000000000007E-5</v>
      </c>
      <c r="R342" s="184">
        <f t="shared" si="77"/>
        <v>1.2000000000000001E-3</v>
      </c>
      <c r="S342" s="184">
        <v>0</v>
      </c>
      <c r="T342" s="185">
        <f t="shared" si="78"/>
        <v>0</v>
      </c>
      <c r="U342" s="31"/>
      <c r="V342" s="31"/>
      <c r="W342" s="31"/>
      <c r="X342" s="31"/>
      <c r="Y342" s="31"/>
      <c r="Z342" s="31"/>
      <c r="AA342" s="31"/>
      <c r="AB342" s="31"/>
      <c r="AC342" s="31"/>
      <c r="AD342" s="31"/>
      <c r="AE342" s="31"/>
      <c r="AR342" s="186" t="s">
        <v>1292</v>
      </c>
      <c r="AT342" s="186" t="s">
        <v>357</v>
      </c>
      <c r="AU342" s="186" t="s">
        <v>88</v>
      </c>
      <c r="AY342" s="14" t="s">
        <v>232</v>
      </c>
      <c r="BE342" s="104">
        <f t="shared" si="79"/>
        <v>0</v>
      </c>
      <c r="BF342" s="104">
        <f t="shared" si="80"/>
        <v>0</v>
      </c>
      <c r="BG342" s="104">
        <f t="shared" si="81"/>
        <v>0</v>
      </c>
      <c r="BH342" s="104">
        <f t="shared" si="82"/>
        <v>0</v>
      </c>
      <c r="BI342" s="104">
        <f t="shared" si="83"/>
        <v>0</v>
      </c>
      <c r="BJ342" s="14" t="s">
        <v>88</v>
      </c>
      <c r="BK342" s="104">
        <f t="shared" si="84"/>
        <v>0</v>
      </c>
      <c r="BL342" s="14" t="s">
        <v>463</v>
      </c>
      <c r="BM342" s="186" t="s">
        <v>2886</v>
      </c>
    </row>
    <row r="343" spans="1:65" s="2" customFormat="1" ht="24.2" customHeight="1">
      <c r="A343" s="31"/>
      <c r="B343" s="142"/>
      <c r="C343" s="174" t="s">
        <v>2113</v>
      </c>
      <c r="D343" s="174" t="s">
        <v>234</v>
      </c>
      <c r="E343" s="175" t="s">
        <v>2279</v>
      </c>
      <c r="F343" s="176" t="s">
        <v>2280</v>
      </c>
      <c r="G343" s="177" t="s">
        <v>256</v>
      </c>
      <c r="H343" s="178">
        <v>10</v>
      </c>
      <c r="I343" s="179"/>
      <c r="J343" s="180">
        <f t="shared" si="75"/>
        <v>0</v>
      </c>
      <c r="K343" s="181"/>
      <c r="L343" s="32"/>
      <c r="M343" s="182" t="s">
        <v>1</v>
      </c>
      <c r="N343" s="183" t="s">
        <v>43</v>
      </c>
      <c r="O343" s="60"/>
      <c r="P343" s="184">
        <f t="shared" si="76"/>
        <v>0</v>
      </c>
      <c r="Q343" s="184">
        <v>0</v>
      </c>
      <c r="R343" s="184">
        <f t="shared" si="77"/>
        <v>0</v>
      </c>
      <c r="S343" s="184">
        <v>0</v>
      </c>
      <c r="T343" s="185">
        <f t="shared" si="78"/>
        <v>0</v>
      </c>
      <c r="U343" s="31"/>
      <c r="V343" s="31"/>
      <c r="W343" s="31"/>
      <c r="X343" s="31"/>
      <c r="Y343" s="31"/>
      <c r="Z343" s="31"/>
      <c r="AA343" s="31"/>
      <c r="AB343" s="31"/>
      <c r="AC343" s="31"/>
      <c r="AD343" s="31"/>
      <c r="AE343" s="31"/>
      <c r="AR343" s="186" t="s">
        <v>463</v>
      </c>
      <c r="AT343" s="186" t="s">
        <v>234</v>
      </c>
      <c r="AU343" s="186" t="s">
        <v>88</v>
      </c>
      <c r="AY343" s="14" t="s">
        <v>232</v>
      </c>
      <c r="BE343" s="104">
        <f t="shared" si="79"/>
        <v>0</v>
      </c>
      <c r="BF343" s="104">
        <f t="shared" si="80"/>
        <v>0</v>
      </c>
      <c r="BG343" s="104">
        <f t="shared" si="81"/>
        <v>0</v>
      </c>
      <c r="BH343" s="104">
        <f t="shared" si="82"/>
        <v>0</v>
      </c>
      <c r="BI343" s="104">
        <f t="shared" si="83"/>
        <v>0</v>
      </c>
      <c r="BJ343" s="14" t="s">
        <v>88</v>
      </c>
      <c r="BK343" s="104">
        <f t="shared" si="84"/>
        <v>0</v>
      </c>
      <c r="BL343" s="14" t="s">
        <v>463</v>
      </c>
      <c r="BM343" s="186" t="s">
        <v>2887</v>
      </c>
    </row>
    <row r="344" spans="1:65" s="2" customFormat="1" ht="16.5" customHeight="1">
      <c r="A344" s="31"/>
      <c r="B344" s="142"/>
      <c r="C344" s="187" t="s">
        <v>2119</v>
      </c>
      <c r="D344" s="187" t="s">
        <v>357</v>
      </c>
      <c r="E344" s="188" t="s">
        <v>2282</v>
      </c>
      <c r="F344" s="189" t="s">
        <v>2283</v>
      </c>
      <c r="G344" s="190" t="s">
        <v>256</v>
      </c>
      <c r="H344" s="191">
        <v>10</v>
      </c>
      <c r="I344" s="192"/>
      <c r="J344" s="193">
        <f t="shared" si="75"/>
        <v>0</v>
      </c>
      <c r="K344" s="194"/>
      <c r="L344" s="195"/>
      <c r="M344" s="196" t="s">
        <v>1</v>
      </c>
      <c r="N344" s="197" t="s">
        <v>43</v>
      </c>
      <c r="O344" s="60"/>
      <c r="P344" s="184">
        <f t="shared" si="76"/>
        <v>0</v>
      </c>
      <c r="Q344" s="184">
        <v>2.0000000000000001E-4</v>
      </c>
      <c r="R344" s="184">
        <f t="shared" si="77"/>
        <v>2E-3</v>
      </c>
      <c r="S344" s="184">
        <v>0</v>
      </c>
      <c r="T344" s="185">
        <f t="shared" si="78"/>
        <v>0</v>
      </c>
      <c r="U344" s="31"/>
      <c r="V344" s="31"/>
      <c r="W344" s="31"/>
      <c r="X344" s="31"/>
      <c r="Y344" s="31"/>
      <c r="Z344" s="31"/>
      <c r="AA344" s="31"/>
      <c r="AB344" s="31"/>
      <c r="AC344" s="31"/>
      <c r="AD344" s="31"/>
      <c r="AE344" s="31"/>
      <c r="AR344" s="186" t="s">
        <v>1292</v>
      </c>
      <c r="AT344" s="186" t="s">
        <v>357</v>
      </c>
      <c r="AU344" s="186" t="s">
        <v>88</v>
      </c>
      <c r="AY344" s="14" t="s">
        <v>232</v>
      </c>
      <c r="BE344" s="104">
        <f t="shared" si="79"/>
        <v>0</v>
      </c>
      <c r="BF344" s="104">
        <f t="shared" si="80"/>
        <v>0</v>
      </c>
      <c r="BG344" s="104">
        <f t="shared" si="81"/>
        <v>0</v>
      </c>
      <c r="BH344" s="104">
        <f t="shared" si="82"/>
        <v>0</v>
      </c>
      <c r="BI344" s="104">
        <f t="shared" si="83"/>
        <v>0</v>
      </c>
      <c r="BJ344" s="14" t="s">
        <v>88</v>
      </c>
      <c r="BK344" s="104">
        <f t="shared" si="84"/>
        <v>0</v>
      </c>
      <c r="BL344" s="14" t="s">
        <v>463</v>
      </c>
      <c r="BM344" s="186" t="s">
        <v>2888</v>
      </c>
    </row>
    <row r="345" spans="1:65" s="2" customFormat="1" ht="16.5" customHeight="1">
      <c r="A345" s="31"/>
      <c r="B345" s="142"/>
      <c r="C345" s="174" t="s">
        <v>2126</v>
      </c>
      <c r="D345" s="174" t="s">
        <v>234</v>
      </c>
      <c r="E345" s="175" t="s">
        <v>1935</v>
      </c>
      <c r="F345" s="176" t="s">
        <v>1936</v>
      </c>
      <c r="G345" s="177" t="s">
        <v>394</v>
      </c>
      <c r="H345" s="178">
        <v>3</v>
      </c>
      <c r="I345" s="179"/>
      <c r="J345" s="180">
        <f t="shared" si="75"/>
        <v>0</v>
      </c>
      <c r="K345" s="181"/>
      <c r="L345" s="32"/>
      <c r="M345" s="182" t="s">
        <v>1</v>
      </c>
      <c r="N345" s="183" t="s">
        <v>43</v>
      </c>
      <c r="O345" s="60"/>
      <c r="P345" s="184">
        <f t="shared" si="76"/>
        <v>0</v>
      </c>
      <c r="Q345" s="184">
        <v>0</v>
      </c>
      <c r="R345" s="184">
        <f t="shared" si="77"/>
        <v>0</v>
      </c>
      <c r="S345" s="184">
        <v>0</v>
      </c>
      <c r="T345" s="185">
        <f t="shared" si="78"/>
        <v>0</v>
      </c>
      <c r="U345" s="31"/>
      <c r="V345" s="31"/>
      <c r="W345" s="31"/>
      <c r="X345" s="31"/>
      <c r="Y345" s="31"/>
      <c r="Z345" s="31"/>
      <c r="AA345" s="31"/>
      <c r="AB345" s="31"/>
      <c r="AC345" s="31"/>
      <c r="AD345" s="31"/>
      <c r="AE345" s="31"/>
      <c r="AR345" s="186" t="s">
        <v>463</v>
      </c>
      <c r="AT345" s="186" t="s">
        <v>234</v>
      </c>
      <c r="AU345" s="186" t="s">
        <v>88</v>
      </c>
      <c r="AY345" s="14" t="s">
        <v>232</v>
      </c>
      <c r="BE345" s="104">
        <f t="shared" si="79"/>
        <v>0</v>
      </c>
      <c r="BF345" s="104">
        <f t="shared" si="80"/>
        <v>0</v>
      </c>
      <c r="BG345" s="104">
        <f t="shared" si="81"/>
        <v>0</v>
      </c>
      <c r="BH345" s="104">
        <f t="shared" si="82"/>
        <v>0</v>
      </c>
      <c r="BI345" s="104">
        <f t="shared" si="83"/>
        <v>0</v>
      </c>
      <c r="BJ345" s="14" t="s">
        <v>88</v>
      </c>
      <c r="BK345" s="104">
        <f t="shared" si="84"/>
        <v>0</v>
      </c>
      <c r="BL345" s="14" t="s">
        <v>463</v>
      </c>
      <c r="BM345" s="186" t="s">
        <v>2889</v>
      </c>
    </row>
    <row r="346" spans="1:65" s="2" customFormat="1" ht="24.2" customHeight="1">
      <c r="A346" s="31"/>
      <c r="B346" s="142"/>
      <c r="C346" s="187" t="s">
        <v>2131</v>
      </c>
      <c r="D346" s="187" t="s">
        <v>357</v>
      </c>
      <c r="E346" s="188" t="s">
        <v>1938</v>
      </c>
      <c r="F346" s="189" t="s">
        <v>1939</v>
      </c>
      <c r="G346" s="190" t="s">
        <v>394</v>
      </c>
      <c r="H346" s="191">
        <v>3</v>
      </c>
      <c r="I346" s="192"/>
      <c r="J346" s="193">
        <f t="shared" si="75"/>
        <v>0</v>
      </c>
      <c r="K346" s="194"/>
      <c r="L346" s="195"/>
      <c r="M346" s="196" t="s">
        <v>1</v>
      </c>
      <c r="N346" s="197" t="s">
        <v>43</v>
      </c>
      <c r="O346" s="60"/>
      <c r="P346" s="184">
        <f t="shared" si="76"/>
        <v>0</v>
      </c>
      <c r="Q346" s="184">
        <v>0</v>
      </c>
      <c r="R346" s="184">
        <f t="shared" si="77"/>
        <v>0</v>
      </c>
      <c r="S346" s="184">
        <v>0</v>
      </c>
      <c r="T346" s="185">
        <f t="shared" si="78"/>
        <v>0</v>
      </c>
      <c r="U346" s="31"/>
      <c r="V346" s="31"/>
      <c r="W346" s="31"/>
      <c r="X346" s="31"/>
      <c r="Y346" s="31"/>
      <c r="Z346" s="31"/>
      <c r="AA346" s="31"/>
      <c r="AB346" s="31"/>
      <c r="AC346" s="31"/>
      <c r="AD346" s="31"/>
      <c r="AE346" s="31"/>
      <c r="AR346" s="186" t="s">
        <v>1292</v>
      </c>
      <c r="AT346" s="186" t="s">
        <v>357</v>
      </c>
      <c r="AU346" s="186" t="s">
        <v>88</v>
      </c>
      <c r="AY346" s="14" t="s">
        <v>232</v>
      </c>
      <c r="BE346" s="104">
        <f t="shared" si="79"/>
        <v>0</v>
      </c>
      <c r="BF346" s="104">
        <f t="shared" si="80"/>
        <v>0</v>
      </c>
      <c r="BG346" s="104">
        <f t="shared" si="81"/>
        <v>0</v>
      </c>
      <c r="BH346" s="104">
        <f t="shared" si="82"/>
        <v>0</v>
      </c>
      <c r="BI346" s="104">
        <f t="shared" si="83"/>
        <v>0</v>
      </c>
      <c r="BJ346" s="14" t="s">
        <v>88</v>
      </c>
      <c r="BK346" s="104">
        <f t="shared" si="84"/>
        <v>0</v>
      </c>
      <c r="BL346" s="14" t="s">
        <v>463</v>
      </c>
      <c r="BM346" s="186" t="s">
        <v>2890</v>
      </c>
    </row>
    <row r="347" spans="1:65" s="2" customFormat="1" ht="24.2" customHeight="1">
      <c r="A347" s="31"/>
      <c r="B347" s="142"/>
      <c r="C347" s="174" t="s">
        <v>2891</v>
      </c>
      <c r="D347" s="174" t="s">
        <v>234</v>
      </c>
      <c r="E347" s="175" t="s">
        <v>1941</v>
      </c>
      <c r="F347" s="176" t="s">
        <v>2287</v>
      </c>
      <c r="G347" s="177" t="s">
        <v>394</v>
      </c>
      <c r="H347" s="178">
        <v>1</v>
      </c>
      <c r="I347" s="179"/>
      <c r="J347" s="180">
        <f t="shared" si="75"/>
        <v>0</v>
      </c>
      <c r="K347" s="181"/>
      <c r="L347" s="32"/>
      <c r="M347" s="182" t="s">
        <v>1</v>
      </c>
      <c r="N347" s="183" t="s">
        <v>43</v>
      </c>
      <c r="O347" s="60"/>
      <c r="P347" s="184">
        <f t="shared" si="76"/>
        <v>0</v>
      </c>
      <c r="Q347" s="184">
        <v>0</v>
      </c>
      <c r="R347" s="184">
        <f t="shared" si="77"/>
        <v>0</v>
      </c>
      <c r="S347" s="184">
        <v>0</v>
      </c>
      <c r="T347" s="185">
        <f t="shared" si="78"/>
        <v>0</v>
      </c>
      <c r="U347" s="31"/>
      <c r="V347" s="31"/>
      <c r="W347" s="31"/>
      <c r="X347" s="31"/>
      <c r="Y347" s="31"/>
      <c r="Z347" s="31"/>
      <c r="AA347" s="31"/>
      <c r="AB347" s="31"/>
      <c r="AC347" s="31"/>
      <c r="AD347" s="31"/>
      <c r="AE347" s="31"/>
      <c r="AR347" s="186" t="s">
        <v>463</v>
      </c>
      <c r="AT347" s="186" t="s">
        <v>234</v>
      </c>
      <c r="AU347" s="186" t="s">
        <v>88</v>
      </c>
      <c r="AY347" s="14" t="s">
        <v>232</v>
      </c>
      <c r="BE347" s="104">
        <f t="shared" si="79"/>
        <v>0</v>
      </c>
      <c r="BF347" s="104">
        <f t="shared" si="80"/>
        <v>0</v>
      </c>
      <c r="BG347" s="104">
        <f t="shared" si="81"/>
        <v>0</v>
      </c>
      <c r="BH347" s="104">
        <f t="shared" si="82"/>
        <v>0</v>
      </c>
      <c r="BI347" s="104">
        <f t="shared" si="83"/>
        <v>0</v>
      </c>
      <c r="BJ347" s="14" t="s">
        <v>88</v>
      </c>
      <c r="BK347" s="104">
        <f t="shared" si="84"/>
        <v>0</v>
      </c>
      <c r="BL347" s="14" t="s">
        <v>463</v>
      </c>
      <c r="BM347" s="186" t="s">
        <v>2892</v>
      </c>
    </row>
    <row r="348" spans="1:65" s="2" customFormat="1" ht="49.15" customHeight="1">
      <c r="A348" s="31"/>
      <c r="B348" s="142"/>
      <c r="C348" s="187" t="s">
        <v>2893</v>
      </c>
      <c r="D348" s="187" t="s">
        <v>357</v>
      </c>
      <c r="E348" s="188" t="s">
        <v>1944</v>
      </c>
      <c r="F348" s="189" t="s">
        <v>2289</v>
      </c>
      <c r="G348" s="190" t="s">
        <v>394</v>
      </c>
      <c r="H348" s="191">
        <v>1</v>
      </c>
      <c r="I348" s="192"/>
      <c r="J348" s="193">
        <f t="shared" si="75"/>
        <v>0</v>
      </c>
      <c r="K348" s="194"/>
      <c r="L348" s="195"/>
      <c r="M348" s="196" t="s">
        <v>1</v>
      </c>
      <c r="N348" s="197" t="s">
        <v>43</v>
      </c>
      <c r="O348" s="60"/>
      <c r="P348" s="184">
        <f t="shared" si="76"/>
        <v>0</v>
      </c>
      <c r="Q348" s="184">
        <v>0</v>
      </c>
      <c r="R348" s="184">
        <f t="shared" si="77"/>
        <v>0</v>
      </c>
      <c r="S348" s="184">
        <v>0</v>
      </c>
      <c r="T348" s="185">
        <f t="shared" si="78"/>
        <v>0</v>
      </c>
      <c r="U348" s="31"/>
      <c r="V348" s="31"/>
      <c r="W348" s="31"/>
      <c r="X348" s="31"/>
      <c r="Y348" s="31"/>
      <c r="Z348" s="31"/>
      <c r="AA348" s="31"/>
      <c r="AB348" s="31"/>
      <c r="AC348" s="31"/>
      <c r="AD348" s="31"/>
      <c r="AE348" s="31"/>
      <c r="AR348" s="186" t="s">
        <v>1292</v>
      </c>
      <c r="AT348" s="186" t="s">
        <v>357</v>
      </c>
      <c r="AU348" s="186" t="s">
        <v>88</v>
      </c>
      <c r="AY348" s="14" t="s">
        <v>232</v>
      </c>
      <c r="BE348" s="104">
        <f t="shared" si="79"/>
        <v>0</v>
      </c>
      <c r="BF348" s="104">
        <f t="shared" si="80"/>
        <v>0</v>
      </c>
      <c r="BG348" s="104">
        <f t="shared" si="81"/>
        <v>0</v>
      </c>
      <c r="BH348" s="104">
        <f t="shared" si="82"/>
        <v>0</v>
      </c>
      <c r="BI348" s="104">
        <f t="shared" si="83"/>
        <v>0</v>
      </c>
      <c r="BJ348" s="14" t="s">
        <v>88</v>
      </c>
      <c r="BK348" s="104">
        <f t="shared" si="84"/>
        <v>0</v>
      </c>
      <c r="BL348" s="14" t="s">
        <v>463</v>
      </c>
      <c r="BM348" s="186" t="s">
        <v>2894</v>
      </c>
    </row>
    <row r="349" spans="1:65" s="2" customFormat="1" ht="21.75" customHeight="1">
      <c r="A349" s="31"/>
      <c r="B349" s="142"/>
      <c r="C349" s="174" t="s">
        <v>2895</v>
      </c>
      <c r="D349" s="174" t="s">
        <v>234</v>
      </c>
      <c r="E349" s="175" t="s">
        <v>2291</v>
      </c>
      <c r="F349" s="176" t="s">
        <v>1948</v>
      </c>
      <c r="G349" s="177" t="s">
        <v>256</v>
      </c>
      <c r="H349" s="178">
        <v>30</v>
      </c>
      <c r="I349" s="179"/>
      <c r="J349" s="180">
        <f t="shared" si="75"/>
        <v>0</v>
      </c>
      <c r="K349" s="181"/>
      <c r="L349" s="32"/>
      <c r="M349" s="182" t="s">
        <v>1</v>
      </c>
      <c r="N349" s="183" t="s">
        <v>43</v>
      </c>
      <c r="O349" s="60"/>
      <c r="P349" s="184">
        <f t="shared" si="76"/>
        <v>0</v>
      </c>
      <c r="Q349" s="184">
        <v>0</v>
      </c>
      <c r="R349" s="184">
        <f t="shared" si="77"/>
        <v>0</v>
      </c>
      <c r="S349" s="184">
        <v>0</v>
      </c>
      <c r="T349" s="185">
        <f t="shared" si="78"/>
        <v>0</v>
      </c>
      <c r="U349" s="31"/>
      <c r="V349" s="31"/>
      <c r="W349" s="31"/>
      <c r="X349" s="31"/>
      <c r="Y349" s="31"/>
      <c r="Z349" s="31"/>
      <c r="AA349" s="31"/>
      <c r="AB349" s="31"/>
      <c r="AC349" s="31"/>
      <c r="AD349" s="31"/>
      <c r="AE349" s="31"/>
      <c r="AR349" s="186" t="s">
        <v>463</v>
      </c>
      <c r="AT349" s="186" t="s">
        <v>234</v>
      </c>
      <c r="AU349" s="186" t="s">
        <v>88</v>
      </c>
      <c r="AY349" s="14" t="s">
        <v>232</v>
      </c>
      <c r="BE349" s="104">
        <f t="shared" si="79"/>
        <v>0</v>
      </c>
      <c r="BF349" s="104">
        <f t="shared" si="80"/>
        <v>0</v>
      </c>
      <c r="BG349" s="104">
        <f t="shared" si="81"/>
        <v>0</v>
      </c>
      <c r="BH349" s="104">
        <f t="shared" si="82"/>
        <v>0</v>
      </c>
      <c r="BI349" s="104">
        <f t="shared" si="83"/>
        <v>0</v>
      </c>
      <c r="BJ349" s="14" t="s">
        <v>88</v>
      </c>
      <c r="BK349" s="104">
        <f t="shared" si="84"/>
        <v>0</v>
      </c>
      <c r="BL349" s="14" t="s">
        <v>463</v>
      </c>
      <c r="BM349" s="186" t="s">
        <v>2896</v>
      </c>
    </row>
    <row r="350" spans="1:65" s="2" customFormat="1" ht="16.5" customHeight="1">
      <c r="A350" s="31"/>
      <c r="B350" s="142"/>
      <c r="C350" s="187" t="s">
        <v>2897</v>
      </c>
      <c r="D350" s="187" t="s">
        <v>357</v>
      </c>
      <c r="E350" s="188" t="s">
        <v>2293</v>
      </c>
      <c r="F350" s="189" t="s">
        <v>1954</v>
      </c>
      <c r="G350" s="190" t="s">
        <v>256</v>
      </c>
      <c r="H350" s="191">
        <v>30</v>
      </c>
      <c r="I350" s="192"/>
      <c r="J350" s="193">
        <f t="shared" si="75"/>
        <v>0</v>
      </c>
      <c r="K350" s="194"/>
      <c r="L350" s="195"/>
      <c r="M350" s="196" t="s">
        <v>1</v>
      </c>
      <c r="N350" s="197" t="s">
        <v>43</v>
      </c>
      <c r="O350" s="60"/>
      <c r="P350" s="184">
        <f t="shared" si="76"/>
        <v>0</v>
      </c>
      <c r="Q350" s="184">
        <v>1.3999999999999999E-4</v>
      </c>
      <c r="R350" s="184">
        <f t="shared" si="77"/>
        <v>4.1999999999999997E-3</v>
      </c>
      <c r="S350" s="184">
        <v>0</v>
      </c>
      <c r="T350" s="185">
        <f t="shared" si="78"/>
        <v>0</v>
      </c>
      <c r="U350" s="31"/>
      <c r="V350" s="31"/>
      <c r="W350" s="31"/>
      <c r="X350" s="31"/>
      <c r="Y350" s="31"/>
      <c r="Z350" s="31"/>
      <c r="AA350" s="31"/>
      <c r="AB350" s="31"/>
      <c r="AC350" s="31"/>
      <c r="AD350" s="31"/>
      <c r="AE350" s="31"/>
      <c r="AR350" s="186" t="s">
        <v>1292</v>
      </c>
      <c r="AT350" s="186" t="s">
        <v>357</v>
      </c>
      <c r="AU350" s="186" t="s">
        <v>88</v>
      </c>
      <c r="AY350" s="14" t="s">
        <v>232</v>
      </c>
      <c r="BE350" s="104">
        <f t="shared" si="79"/>
        <v>0</v>
      </c>
      <c r="BF350" s="104">
        <f t="shared" si="80"/>
        <v>0</v>
      </c>
      <c r="BG350" s="104">
        <f t="shared" si="81"/>
        <v>0</v>
      </c>
      <c r="BH350" s="104">
        <f t="shared" si="82"/>
        <v>0</v>
      </c>
      <c r="BI350" s="104">
        <f t="shared" si="83"/>
        <v>0</v>
      </c>
      <c r="BJ350" s="14" t="s">
        <v>88</v>
      </c>
      <c r="BK350" s="104">
        <f t="shared" si="84"/>
        <v>0</v>
      </c>
      <c r="BL350" s="14" t="s">
        <v>463</v>
      </c>
      <c r="BM350" s="186" t="s">
        <v>2898</v>
      </c>
    </row>
    <row r="351" spans="1:65" s="2" customFormat="1" ht="24.2" customHeight="1">
      <c r="A351" s="31"/>
      <c r="B351" s="142"/>
      <c r="C351" s="174" t="s">
        <v>2899</v>
      </c>
      <c r="D351" s="174" t="s">
        <v>234</v>
      </c>
      <c r="E351" s="175" t="s">
        <v>2295</v>
      </c>
      <c r="F351" s="176" t="s">
        <v>2296</v>
      </c>
      <c r="G351" s="177" t="s">
        <v>394</v>
      </c>
      <c r="H351" s="178">
        <v>100</v>
      </c>
      <c r="I351" s="179"/>
      <c r="J351" s="180">
        <f t="shared" si="75"/>
        <v>0</v>
      </c>
      <c r="K351" s="181"/>
      <c r="L351" s="32"/>
      <c r="M351" s="182" t="s">
        <v>1</v>
      </c>
      <c r="N351" s="183" t="s">
        <v>43</v>
      </c>
      <c r="O351" s="60"/>
      <c r="P351" s="184">
        <f t="shared" si="76"/>
        <v>0</v>
      </c>
      <c r="Q351" s="184">
        <v>0</v>
      </c>
      <c r="R351" s="184">
        <f t="shared" si="77"/>
        <v>0</v>
      </c>
      <c r="S351" s="184">
        <v>0</v>
      </c>
      <c r="T351" s="185">
        <f t="shared" si="78"/>
        <v>0</v>
      </c>
      <c r="U351" s="31"/>
      <c r="V351" s="31"/>
      <c r="W351" s="31"/>
      <c r="X351" s="31"/>
      <c r="Y351" s="31"/>
      <c r="Z351" s="31"/>
      <c r="AA351" s="31"/>
      <c r="AB351" s="31"/>
      <c r="AC351" s="31"/>
      <c r="AD351" s="31"/>
      <c r="AE351" s="31"/>
      <c r="AR351" s="186" t="s">
        <v>463</v>
      </c>
      <c r="AT351" s="186" t="s">
        <v>234</v>
      </c>
      <c r="AU351" s="186" t="s">
        <v>88</v>
      </c>
      <c r="AY351" s="14" t="s">
        <v>232</v>
      </c>
      <c r="BE351" s="104">
        <f t="shared" si="79"/>
        <v>0</v>
      </c>
      <c r="BF351" s="104">
        <f t="shared" si="80"/>
        <v>0</v>
      </c>
      <c r="BG351" s="104">
        <f t="shared" si="81"/>
        <v>0</v>
      </c>
      <c r="BH351" s="104">
        <f t="shared" si="82"/>
        <v>0</v>
      </c>
      <c r="BI351" s="104">
        <f t="shared" si="83"/>
        <v>0</v>
      </c>
      <c r="BJ351" s="14" t="s">
        <v>88</v>
      </c>
      <c r="BK351" s="104">
        <f t="shared" si="84"/>
        <v>0</v>
      </c>
      <c r="BL351" s="14" t="s">
        <v>463</v>
      </c>
      <c r="BM351" s="186" t="s">
        <v>2900</v>
      </c>
    </row>
    <row r="352" spans="1:65" s="2" customFormat="1" ht="24.2" customHeight="1">
      <c r="A352" s="31"/>
      <c r="B352" s="142"/>
      <c r="C352" s="187" t="s">
        <v>2901</v>
      </c>
      <c r="D352" s="187" t="s">
        <v>357</v>
      </c>
      <c r="E352" s="188" t="s">
        <v>2298</v>
      </c>
      <c r="F352" s="189" t="s">
        <v>2299</v>
      </c>
      <c r="G352" s="190" t="s">
        <v>394</v>
      </c>
      <c r="H352" s="191">
        <v>100</v>
      </c>
      <c r="I352" s="192"/>
      <c r="J352" s="193">
        <f t="shared" si="75"/>
        <v>0</v>
      </c>
      <c r="K352" s="194"/>
      <c r="L352" s="195"/>
      <c r="M352" s="196" t="s">
        <v>1</v>
      </c>
      <c r="N352" s="197" t="s">
        <v>43</v>
      </c>
      <c r="O352" s="60"/>
      <c r="P352" s="184">
        <f t="shared" si="76"/>
        <v>0</v>
      </c>
      <c r="Q352" s="184">
        <v>0</v>
      </c>
      <c r="R352" s="184">
        <f t="shared" si="77"/>
        <v>0</v>
      </c>
      <c r="S352" s="184">
        <v>0</v>
      </c>
      <c r="T352" s="185">
        <f t="shared" si="78"/>
        <v>0</v>
      </c>
      <c r="U352" s="31"/>
      <c r="V352" s="31"/>
      <c r="W352" s="31"/>
      <c r="X352" s="31"/>
      <c r="Y352" s="31"/>
      <c r="Z352" s="31"/>
      <c r="AA352" s="31"/>
      <c r="AB352" s="31"/>
      <c r="AC352" s="31"/>
      <c r="AD352" s="31"/>
      <c r="AE352" s="31"/>
      <c r="AR352" s="186" t="s">
        <v>1292</v>
      </c>
      <c r="AT352" s="186" t="s">
        <v>357</v>
      </c>
      <c r="AU352" s="186" t="s">
        <v>88</v>
      </c>
      <c r="AY352" s="14" t="s">
        <v>232</v>
      </c>
      <c r="BE352" s="104">
        <f t="shared" si="79"/>
        <v>0</v>
      </c>
      <c r="BF352" s="104">
        <f t="shared" si="80"/>
        <v>0</v>
      </c>
      <c r="BG352" s="104">
        <f t="shared" si="81"/>
        <v>0</v>
      </c>
      <c r="BH352" s="104">
        <f t="shared" si="82"/>
        <v>0</v>
      </c>
      <c r="BI352" s="104">
        <f t="shared" si="83"/>
        <v>0</v>
      </c>
      <c r="BJ352" s="14" t="s">
        <v>88</v>
      </c>
      <c r="BK352" s="104">
        <f t="shared" si="84"/>
        <v>0</v>
      </c>
      <c r="BL352" s="14" t="s">
        <v>463</v>
      </c>
      <c r="BM352" s="186" t="s">
        <v>2902</v>
      </c>
    </row>
    <row r="353" spans="1:65" s="2" customFormat="1" ht="16.5" customHeight="1">
      <c r="A353" s="31"/>
      <c r="B353" s="142"/>
      <c r="C353" s="174" t="s">
        <v>2903</v>
      </c>
      <c r="D353" s="174" t="s">
        <v>234</v>
      </c>
      <c r="E353" s="175" t="s">
        <v>1921</v>
      </c>
      <c r="F353" s="176" t="s">
        <v>1922</v>
      </c>
      <c r="G353" s="177" t="s">
        <v>261</v>
      </c>
      <c r="H353" s="178">
        <v>12</v>
      </c>
      <c r="I353" s="179"/>
      <c r="J353" s="180">
        <f t="shared" si="75"/>
        <v>0</v>
      </c>
      <c r="K353" s="181"/>
      <c r="L353" s="32"/>
      <c r="M353" s="182" t="s">
        <v>1</v>
      </c>
      <c r="N353" s="183" t="s">
        <v>43</v>
      </c>
      <c r="O353" s="60"/>
      <c r="P353" s="184">
        <f t="shared" si="76"/>
        <v>0</v>
      </c>
      <c r="Q353" s="184">
        <v>0</v>
      </c>
      <c r="R353" s="184">
        <f t="shared" si="77"/>
        <v>0</v>
      </c>
      <c r="S353" s="184">
        <v>0</v>
      </c>
      <c r="T353" s="185">
        <f t="shared" si="78"/>
        <v>0</v>
      </c>
      <c r="U353" s="31"/>
      <c r="V353" s="31"/>
      <c r="W353" s="31"/>
      <c r="X353" s="31"/>
      <c r="Y353" s="31"/>
      <c r="Z353" s="31"/>
      <c r="AA353" s="31"/>
      <c r="AB353" s="31"/>
      <c r="AC353" s="31"/>
      <c r="AD353" s="31"/>
      <c r="AE353" s="31"/>
      <c r="AR353" s="186" t="s">
        <v>463</v>
      </c>
      <c r="AT353" s="186" t="s">
        <v>234</v>
      </c>
      <c r="AU353" s="186" t="s">
        <v>88</v>
      </c>
      <c r="AY353" s="14" t="s">
        <v>232</v>
      </c>
      <c r="BE353" s="104">
        <f t="shared" si="79"/>
        <v>0</v>
      </c>
      <c r="BF353" s="104">
        <f t="shared" si="80"/>
        <v>0</v>
      </c>
      <c r="BG353" s="104">
        <f t="shared" si="81"/>
        <v>0</v>
      </c>
      <c r="BH353" s="104">
        <f t="shared" si="82"/>
        <v>0</v>
      </c>
      <c r="BI353" s="104">
        <f t="shared" si="83"/>
        <v>0</v>
      </c>
      <c r="BJ353" s="14" t="s">
        <v>88</v>
      </c>
      <c r="BK353" s="104">
        <f t="shared" si="84"/>
        <v>0</v>
      </c>
      <c r="BL353" s="14" t="s">
        <v>463</v>
      </c>
      <c r="BM353" s="186" t="s">
        <v>2904</v>
      </c>
    </row>
    <row r="354" spans="1:65" s="2" customFormat="1" ht="16.5" customHeight="1">
      <c r="A354" s="31"/>
      <c r="B354" s="142"/>
      <c r="C354" s="174" t="s">
        <v>2905</v>
      </c>
      <c r="D354" s="174" t="s">
        <v>234</v>
      </c>
      <c r="E354" s="175" t="s">
        <v>1924</v>
      </c>
      <c r="F354" s="176" t="s">
        <v>1925</v>
      </c>
      <c r="G354" s="177" t="s">
        <v>1926</v>
      </c>
      <c r="H354" s="178">
        <v>1</v>
      </c>
      <c r="I354" s="179"/>
      <c r="J354" s="180">
        <f t="shared" si="75"/>
        <v>0</v>
      </c>
      <c r="K354" s="181"/>
      <c r="L354" s="32"/>
      <c r="M354" s="182" t="s">
        <v>1</v>
      </c>
      <c r="N354" s="183" t="s">
        <v>43</v>
      </c>
      <c r="O354" s="60"/>
      <c r="P354" s="184">
        <f t="shared" si="76"/>
        <v>0</v>
      </c>
      <c r="Q354" s="184">
        <v>0</v>
      </c>
      <c r="R354" s="184">
        <f t="shared" si="77"/>
        <v>0</v>
      </c>
      <c r="S354" s="184">
        <v>0</v>
      </c>
      <c r="T354" s="185">
        <f t="shared" si="78"/>
        <v>0</v>
      </c>
      <c r="U354" s="31"/>
      <c r="V354" s="31"/>
      <c r="W354" s="31"/>
      <c r="X354" s="31"/>
      <c r="Y354" s="31"/>
      <c r="Z354" s="31"/>
      <c r="AA354" s="31"/>
      <c r="AB354" s="31"/>
      <c r="AC354" s="31"/>
      <c r="AD354" s="31"/>
      <c r="AE354" s="31"/>
      <c r="AR354" s="186" t="s">
        <v>463</v>
      </c>
      <c r="AT354" s="186" t="s">
        <v>234</v>
      </c>
      <c r="AU354" s="186" t="s">
        <v>88</v>
      </c>
      <c r="AY354" s="14" t="s">
        <v>232</v>
      </c>
      <c r="BE354" s="104">
        <f t="shared" si="79"/>
        <v>0</v>
      </c>
      <c r="BF354" s="104">
        <f t="shared" si="80"/>
        <v>0</v>
      </c>
      <c r="BG354" s="104">
        <f t="shared" si="81"/>
        <v>0</v>
      </c>
      <c r="BH354" s="104">
        <f t="shared" si="82"/>
        <v>0</v>
      </c>
      <c r="BI354" s="104">
        <f t="shared" si="83"/>
        <v>0</v>
      </c>
      <c r="BJ354" s="14" t="s">
        <v>88</v>
      </c>
      <c r="BK354" s="104">
        <f t="shared" si="84"/>
        <v>0</v>
      </c>
      <c r="BL354" s="14" t="s">
        <v>463</v>
      </c>
      <c r="BM354" s="186" t="s">
        <v>2906</v>
      </c>
    </row>
    <row r="355" spans="1:65" s="2" customFormat="1" ht="16.5" customHeight="1">
      <c r="A355" s="31"/>
      <c r="B355" s="142"/>
      <c r="C355" s="174" t="s">
        <v>2907</v>
      </c>
      <c r="D355" s="174" t="s">
        <v>234</v>
      </c>
      <c r="E355" s="175" t="s">
        <v>1928</v>
      </c>
      <c r="F355" s="176" t="s">
        <v>1929</v>
      </c>
      <c r="G355" s="177" t="s">
        <v>1930</v>
      </c>
      <c r="H355" s="178">
        <v>1</v>
      </c>
      <c r="I355" s="179"/>
      <c r="J355" s="180">
        <f t="shared" si="75"/>
        <v>0</v>
      </c>
      <c r="K355" s="181"/>
      <c r="L355" s="32"/>
      <c r="M355" s="182" t="s">
        <v>1</v>
      </c>
      <c r="N355" s="183" t="s">
        <v>43</v>
      </c>
      <c r="O355" s="60"/>
      <c r="P355" s="184">
        <f t="shared" si="76"/>
        <v>0</v>
      </c>
      <c r="Q355" s="184">
        <v>0</v>
      </c>
      <c r="R355" s="184">
        <f t="shared" si="77"/>
        <v>0</v>
      </c>
      <c r="S355" s="184">
        <v>0</v>
      </c>
      <c r="T355" s="185">
        <f t="shared" si="78"/>
        <v>0</v>
      </c>
      <c r="U355" s="31"/>
      <c r="V355" s="31"/>
      <c r="W355" s="31"/>
      <c r="X355" s="31"/>
      <c r="Y355" s="31"/>
      <c r="Z355" s="31"/>
      <c r="AA355" s="31"/>
      <c r="AB355" s="31"/>
      <c r="AC355" s="31"/>
      <c r="AD355" s="31"/>
      <c r="AE355" s="31"/>
      <c r="AR355" s="186" t="s">
        <v>463</v>
      </c>
      <c r="AT355" s="186" t="s">
        <v>234</v>
      </c>
      <c r="AU355" s="186" t="s">
        <v>88</v>
      </c>
      <c r="AY355" s="14" t="s">
        <v>232</v>
      </c>
      <c r="BE355" s="104">
        <f t="shared" si="79"/>
        <v>0</v>
      </c>
      <c r="BF355" s="104">
        <f t="shared" si="80"/>
        <v>0</v>
      </c>
      <c r="BG355" s="104">
        <f t="shared" si="81"/>
        <v>0</v>
      </c>
      <c r="BH355" s="104">
        <f t="shared" si="82"/>
        <v>0</v>
      </c>
      <c r="BI355" s="104">
        <f t="shared" si="83"/>
        <v>0</v>
      </c>
      <c r="BJ355" s="14" t="s">
        <v>88</v>
      </c>
      <c r="BK355" s="104">
        <f t="shared" si="84"/>
        <v>0</v>
      </c>
      <c r="BL355" s="14" t="s">
        <v>463</v>
      </c>
      <c r="BM355" s="186" t="s">
        <v>2908</v>
      </c>
    </row>
    <row r="356" spans="1:65" s="2" customFormat="1" ht="16.5" customHeight="1">
      <c r="A356" s="31"/>
      <c r="B356" s="142"/>
      <c r="C356" s="174" t="s">
        <v>2909</v>
      </c>
      <c r="D356" s="174" t="s">
        <v>234</v>
      </c>
      <c r="E356" s="175" t="s">
        <v>1991</v>
      </c>
      <c r="F356" s="176" t="s">
        <v>1992</v>
      </c>
      <c r="G356" s="177" t="s">
        <v>1351</v>
      </c>
      <c r="H356" s="205"/>
      <c r="I356" s="179"/>
      <c r="J356" s="180">
        <f t="shared" si="75"/>
        <v>0</v>
      </c>
      <c r="K356" s="181"/>
      <c r="L356" s="32"/>
      <c r="M356" s="182" t="s">
        <v>1</v>
      </c>
      <c r="N356" s="183" t="s">
        <v>43</v>
      </c>
      <c r="O356" s="60"/>
      <c r="P356" s="184">
        <f t="shared" si="76"/>
        <v>0</v>
      </c>
      <c r="Q356" s="184">
        <v>0</v>
      </c>
      <c r="R356" s="184">
        <f t="shared" si="77"/>
        <v>0</v>
      </c>
      <c r="S356" s="184">
        <v>0</v>
      </c>
      <c r="T356" s="185">
        <f t="shared" si="78"/>
        <v>0</v>
      </c>
      <c r="U356" s="31"/>
      <c r="V356" s="31"/>
      <c r="W356" s="31"/>
      <c r="X356" s="31"/>
      <c r="Y356" s="31"/>
      <c r="Z356" s="31"/>
      <c r="AA356" s="31"/>
      <c r="AB356" s="31"/>
      <c r="AC356" s="31"/>
      <c r="AD356" s="31"/>
      <c r="AE356" s="31"/>
      <c r="AR356" s="186" t="s">
        <v>463</v>
      </c>
      <c r="AT356" s="186" t="s">
        <v>234</v>
      </c>
      <c r="AU356" s="186" t="s">
        <v>88</v>
      </c>
      <c r="AY356" s="14" t="s">
        <v>232</v>
      </c>
      <c r="BE356" s="104">
        <f t="shared" si="79"/>
        <v>0</v>
      </c>
      <c r="BF356" s="104">
        <f t="shared" si="80"/>
        <v>0</v>
      </c>
      <c r="BG356" s="104">
        <f t="shared" si="81"/>
        <v>0</v>
      </c>
      <c r="BH356" s="104">
        <f t="shared" si="82"/>
        <v>0</v>
      </c>
      <c r="BI356" s="104">
        <f t="shared" si="83"/>
        <v>0</v>
      </c>
      <c r="BJ356" s="14" t="s">
        <v>88</v>
      </c>
      <c r="BK356" s="104">
        <f t="shared" si="84"/>
        <v>0</v>
      </c>
      <c r="BL356" s="14" t="s">
        <v>463</v>
      </c>
      <c r="BM356" s="186" t="s">
        <v>2910</v>
      </c>
    </row>
    <row r="357" spans="1:65" s="2" customFormat="1" ht="16.5" customHeight="1">
      <c r="A357" s="31"/>
      <c r="B357" s="142"/>
      <c r="C357" s="174" t="s">
        <v>2911</v>
      </c>
      <c r="D357" s="174" t="s">
        <v>234</v>
      </c>
      <c r="E357" s="175" t="s">
        <v>1995</v>
      </c>
      <c r="F357" s="176" t="s">
        <v>1996</v>
      </c>
      <c r="G357" s="177" t="s">
        <v>1351</v>
      </c>
      <c r="H357" s="205"/>
      <c r="I357" s="179"/>
      <c r="J357" s="180">
        <f t="shared" si="75"/>
        <v>0</v>
      </c>
      <c r="K357" s="181"/>
      <c r="L357" s="32"/>
      <c r="M357" s="182" t="s">
        <v>1</v>
      </c>
      <c r="N357" s="183" t="s">
        <v>43</v>
      </c>
      <c r="O357" s="60"/>
      <c r="P357" s="184">
        <f t="shared" si="76"/>
        <v>0</v>
      </c>
      <c r="Q357" s="184">
        <v>0</v>
      </c>
      <c r="R357" s="184">
        <f t="shared" si="77"/>
        <v>0</v>
      </c>
      <c r="S357" s="184">
        <v>0</v>
      </c>
      <c r="T357" s="185">
        <f t="shared" si="78"/>
        <v>0</v>
      </c>
      <c r="U357" s="31"/>
      <c r="V357" s="31"/>
      <c r="W357" s="31"/>
      <c r="X357" s="31"/>
      <c r="Y357" s="31"/>
      <c r="Z357" s="31"/>
      <c r="AA357" s="31"/>
      <c r="AB357" s="31"/>
      <c r="AC357" s="31"/>
      <c r="AD357" s="31"/>
      <c r="AE357" s="31"/>
      <c r="AR357" s="186" t="s">
        <v>463</v>
      </c>
      <c r="AT357" s="186" t="s">
        <v>234</v>
      </c>
      <c r="AU357" s="186" t="s">
        <v>88</v>
      </c>
      <c r="AY357" s="14" t="s">
        <v>232</v>
      </c>
      <c r="BE357" s="104">
        <f t="shared" si="79"/>
        <v>0</v>
      </c>
      <c r="BF357" s="104">
        <f t="shared" si="80"/>
        <v>0</v>
      </c>
      <c r="BG357" s="104">
        <f t="shared" si="81"/>
        <v>0</v>
      </c>
      <c r="BH357" s="104">
        <f t="shared" si="82"/>
        <v>0</v>
      </c>
      <c r="BI357" s="104">
        <f t="shared" si="83"/>
        <v>0</v>
      </c>
      <c r="BJ357" s="14" t="s">
        <v>88</v>
      </c>
      <c r="BK357" s="104">
        <f t="shared" si="84"/>
        <v>0</v>
      </c>
      <c r="BL357" s="14" t="s">
        <v>463</v>
      </c>
      <c r="BM357" s="186" t="s">
        <v>2912</v>
      </c>
    </row>
    <row r="358" spans="1:65" s="12" customFormat="1" ht="22.9" customHeight="1">
      <c r="B358" s="161"/>
      <c r="D358" s="162" t="s">
        <v>76</v>
      </c>
      <c r="E358" s="172" t="s">
        <v>1998</v>
      </c>
      <c r="F358" s="172" t="s">
        <v>2306</v>
      </c>
      <c r="I358" s="164"/>
      <c r="J358" s="173">
        <f>BK358</f>
        <v>0</v>
      </c>
      <c r="L358" s="161"/>
      <c r="M358" s="166"/>
      <c r="N358" s="167"/>
      <c r="O358" s="167"/>
      <c r="P358" s="168">
        <f>SUM(P359:P360)</f>
        <v>0</v>
      </c>
      <c r="Q358" s="167"/>
      <c r="R358" s="168">
        <f>SUM(R359:R360)</f>
        <v>0</v>
      </c>
      <c r="S358" s="167"/>
      <c r="T358" s="169">
        <f>SUM(T359:T360)</f>
        <v>0</v>
      </c>
      <c r="AR358" s="162" t="s">
        <v>93</v>
      </c>
      <c r="AT358" s="170" t="s">
        <v>76</v>
      </c>
      <c r="AU358" s="170" t="s">
        <v>81</v>
      </c>
      <c r="AY358" s="162" t="s">
        <v>232</v>
      </c>
      <c r="BK358" s="171">
        <f>SUM(BK359:BK360)</f>
        <v>0</v>
      </c>
    </row>
    <row r="359" spans="1:65" s="2" customFormat="1" ht="24.2" customHeight="1">
      <c r="A359" s="31"/>
      <c r="B359" s="142"/>
      <c r="C359" s="174" t="s">
        <v>2913</v>
      </c>
      <c r="D359" s="174" t="s">
        <v>234</v>
      </c>
      <c r="E359" s="175" t="s">
        <v>2005</v>
      </c>
      <c r="F359" s="176" t="s">
        <v>2006</v>
      </c>
      <c r="G359" s="177" t="s">
        <v>394</v>
      </c>
      <c r="H359" s="178">
        <v>1</v>
      </c>
      <c r="I359" s="179"/>
      <c r="J359" s="180">
        <f>ROUND(I359*H359,2)</f>
        <v>0</v>
      </c>
      <c r="K359" s="181"/>
      <c r="L359" s="32"/>
      <c r="M359" s="182" t="s">
        <v>1</v>
      </c>
      <c r="N359" s="183" t="s">
        <v>43</v>
      </c>
      <c r="O359" s="60"/>
      <c r="P359" s="184">
        <f>O359*H359</f>
        <v>0</v>
      </c>
      <c r="Q359" s="184">
        <v>0</v>
      </c>
      <c r="R359" s="184">
        <f>Q359*H359</f>
        <v>0</v>
      </c>
      <c r="S359" s="184">
        <v>0</v>
      </c>
      <c r="T359" s="185">
        <f>S359*H359</f>
        <v>0</v>
      </c>
      <c r="U359" s="31"/>
      <c r="V359" s="31"/>
      <c r="W359" s="31"/>
      <c r="X359" s="31"/>
      <c r="Y359" s="31"/>
      <c r="Z359" s="31"/>
      <c r="AA359" s="31"/>
      <c r="AB359" s="31"/>
      <c r="AC359" s="31"/>
      <c r="AD359" s="31"/>
      <c r="AE359" s="31"/>
      <c r="AR359" s="186" t="s">
        <v>463</v>
      </c>
      <c r="AT359" s="186" t="s">
        <v>234</v>
      </c>
      <c r="AU359" s="186" t="s">
        <v>88</v>
      </c>
      <c r="AY359" s="14" t="s">
        <v>232</v>
      </c>
      <c r="BE359" s="104">
        <f>IF(N359="základná",J359,0)</f>
        <v>0</v>
      </c>
      <c r="BF359" s="104">
        <f>IF(N359="znížená",J359,0)</f>
        <v>0</v>
      </c>
      <c r="BG359" s="104">
        <f>IF(N359="zákl. prenesená",J359,0)</f>
        <v>0</v>
      </c>
      <c r="BH359" s="104">
        <f>IF(N359="zníž. prenesená",J359,0)</f>
        <v>0</v>
      </c>
      <c r="BI359" s="104">
        <f>IF(N359="nulová",J359,0)</f>
        <v>0</v>
      </c>
      <c r="BJ359" s="14" t="s">
        <v>88</v>
      </c>
      <c r="BK359" s="104">
        <f>ROUND(I359*H359,2)</f>
        <v>0</v>
      </c>
      <c r="BL359" s="14" t="s">
        <v>463</v>
      </c>
      <c r="BM359" s="186" t="s">
        <v>2914</v>
      </c>
    </row>
    <row r="360" spans="1:65" s="2" customFormat="1" ht="49.15" customHeight="1">
      <c r="A360" s="31"/>
      <c r="B360" s="142"/>
      <c r="C360" s="187" t="s">
        <v>2915</v>
      </c>
      <c r="D360" s="187" t="s">
        <v>357</v>
      </c>
      <c r="E360" s="188" t="s">
        <v>2009</v>
      </c>
      <c r="F360" s="189" t="s">
        <v>2308</v>
      </c>
      <c r="G360" s="190" t="s">
        <v>394</v>
      </c>
      <c r="H360" s="191">
        <v>1</v>
      </c>
      <c r="I360" s="192"/>
      <c r="J360" s="193">
        <f>ROUND(I360*H360,2)</f>
        <v>0</v>
      </c>
      <c r="K360" s="194"/>
      <c r="L360" s="195"/>
      <c r="M360" s="196" t="s">
        <v>1</v>
      </c>
      <c r="N360" s="197" t="s">
        <v>43</v>
      </c>
      <c r="O360" s="60"/>
      <c r="P360" s="184">
        <f>O360*H360</f>
        <v>0</v>
      </c>
      <c r="Q360" s="184">
        <v>0</v>
      </c>
      <c r="R360" s="184">
        <f>Q360*H360</f>
        <v>0</v>
      </c>
      <c r="S360" s="184">
        <v>0</v>
      </c>
      <c r="T360" s="185">
        <f>S360*H360</f>
        <v>0</v>
      </c>
      <c r="U360" s="31"/>
      <c r="V360" s="31"/>
      <c r="W360" s="31"/>
      <c r="X360" s="31"/>
      <c r="Y360" s="31"/>
      <c r="Z360" s="31"/>
      <c r="AA360" s="31"/>
      <c r="AB360" s="31"/>
      <c r="AC360" s="31"/>
      <c r="AD360" s="31"/>
      <c r="AE360" s="31"/>
      <c r="AR360" s="186" t="s">
        <v>1292</v>
      </c>
      <c r="AT360" s="186" t="s">
        <v>357</v>
      </c>
      <c r="AU360" s="186" t="s">
        <v>88</v>
      </c>
      <c r="AY360" s="14" t="s">
        <v>232</v>
      </c>
      <c r="BE360" s="104">
        <f>IF(N360="základná",J360,0)</f>
        <v>0</v>
      </c>
      <c r="BF360" s="104">
        <f>IF(N360="znížená",J360,0)</f>
        <v>0</v>
      </c>
      <c r="BG360" s="104">
        <f>IF(N360="zákl. prenesená",J360,0)</f>
        <v>0</v>
      </c>
      <c r="BH360" s="104">
        <f>IF(N360="zníž. prenesená",J360,0)</f>
        <v>0</v>
      </c>
      <c r="BI360" s="104">
        <f>IF(N360="nulová",J360,0)</f>
        <v>0</v>
      </c>
      <c r="BJ360" s="14" t="s">
        <v>88</v>
      </c>
      <c r="BK360" s="104">
        <f>ROUND(I360*H360,2)</f>
        <v>0</v>
      </c>
      <c r="BL360" s="14" t="s">
        <v>463</v>
      </c>
      <c r="BM360" s="186" t="s">
        <v>2916</v>
      </c>
    </row>
    <row r="361" spans="1:65" s="12" customFormat="1" ht="22.9" customHeight="1">
      <c r="B361" s="161"/>
      <c r="D361" s="162" t="s">
        <v>76</v>
      </c>
      <c r="E361" s="172" t="s">
        <v>2012</v>
      </c>
      <c r="F361" s="172" t="s">
        <v>2013</v>
      </c>
      <c r="I361" s="164"/>
      <c r="J361" s="173">
        <f>BK361</f>
        <v>0</v>
      </c>
      <c r="L361" s="161"/>
      <c r="M361" s="166"/>
      <c r="N361" s="167"/>
      <c r="O361" s="167"/>
      <c r="P361" s="168">
        <f>SUM(P362:P371)</f>
        <v>0</v>
      </c>
      <c r="Q361" s="167"/>
      <c r="R361" s="168">
        <f>SUM(R362:R371)</f>
        <v>0.113</v>
      </c>
      <c r="S361" s="167"/>
      <c r="T361" s="169">
        <f>SUM(T362:T371)</f>
        <v>0</v>
      </c>
      <c r="AR361" s="162" t="s">
        <v>93</v>
      </c>
      <c r="AT361" s="170" t="s">
        <v>76</v>
      </c>
      <c r="AU361" s="170" t="s">
        <v>81</v>
      </c>
      <c r="AY361" s="162" t="s">
        <v>232</v>
      </c>
      <c r="BK361" s="171">
        <f>SUM(BK362:BK371)</f>
        <v>0</v>
      </c>
    </row>
    <row r="362" spans="1:65" s="2" customFormat="1" ht="24.2" customHeight="1">
      <c r="A362" s="31"/>
      <c r="B362" s="142"/>
      <c r="C362" s="174" t="s">
        <v>2917</v>
      </c>
      <c r="D362" s="174" t="s">
        <v>234</v>
      </c>
      <c r="E362" s="175" t="s">
        <v>2015</v>
      </c>
      <c r="F362" s="176" t="s">
        <v>2316</v>
      </c>
      <c r="G362" s="177" t="s">
        <v>394</v>
      </c>
      <c r="H362" s="178">
        <v>2</v>
      </c>
      <c r="I362" s="179"/>
      <c r="J362" s="180">
        <f t="shared" ref="J362:J371" si="85">ROUND(I362*H362,2)</f>
        <v>0</v>
      </c>
      <c r="K362" s="181"/>
      <c r="L362" s="32"/>
      <c r="M362" s="182" t="s">
        <v>1</v>
      </c>
      <c r="N362" s="183" t="s">
        <v>43</v>
      </c>
      <c r="O362" s="60"/>
      <c r="P362" s="184">
        <f t="shared" ref="P362:P371" si="86">O362*H362</f>
        <v>0</v>
      </c>
      <c r="Q362" s="184">
        <v>0</v>
      </c>
      <c r="R362" s="184">
        <f t="shared" ref="R362:R371" si="87">Q362*H362</f>
        <v>0</v>
      </c>
      <c r="S362" s="184">
        <v>0</v>
      </c>
      <c r="T362" s="185">
        <f t="shared" ref="T362:T371" si="88">S362*H362</f>
        <v>0</v>
      </c>
      <c r="U362" s="31"/>
      <c r="V362" s="31"/>
      <c r="W362" s="31"/>
      <c r="X362" s="31"/>
      <c r="Y362" s="31"/>
      <c r="Z362" s="31"/>
      <c r="AA362" s="31"/>
      <c r="AB362" s="31"/>
      <c r="AC362" s="31"/>
      <c r="AD362" s="31"/>
      <c r="AE362" s="31"/>
      <c r="AR362" s="186" t="s">
        <v>463</v>
      </c>
      <c r="AT362" s="186" t="s">
        <v>234</v>
      </c>
      <c r="AU362" s="186" t="s">
        <v>88</v>
      </c>
      <c r="AY362" s="14" t="s">
        <v>232</v>
      </c>
      <c r="BE362" s="104">
        <f t="shared" ref="BE362:BE371" si="89">IF(N362="základná",J362,0)</f>
        <v>0</v>
      </c>
      <c r="BF362" s="104">
        <f t="shared" ref="BF362:BF371" si="90">IF(N362="znížená",J362,0)</f>
        <v>0</v>
      </c>
      <c r="BG362" s="104">
        <f t="shared" ref="BG362:BG371" si="91">IF(N362="zákl. prenesená",J362,0)</f>
        <v>0</v>
      </c>
      <c r="BH362" s="104">
        <f t="shared" ref="BH362:BH371" si="92">IF(N362="zníž. prenesená",J362,0)</f>
        <v>0</v>
      </c>
      <c r="BI362" s="104">
        <f t="shared" ref="BI362:BI371" si="93">IF(N362="nulová",J362,0)</f>
        <v>0</v>
      </c>
      <c r="BJ362" s="14" t="s">
        <v>88</v>
      </c>
      <c r="BK362" s="104">
        <f t="shared" ref="BK362:BK371" si="94">ROUND(I362*H362,2)</f>
        <v>0</v>
      </c>
      <c r="BL362" s="14" t="s">
        <v>463</v>
      </c>
      <c r="BM362" s="186" t="s">
        <v>2918</v>
      </c>
    </row>
    <row r="363" spans="1:65" s="2" customFormat="1" ht="62.65" customHeight="1">
      <c r="A363" s="31"/>
      <c r="B363" s="142"/>
      <c r="C363" s="187" t="s">
        <v>2919</v>
      </c>
      <c r="D363" s="187" t="s">
        <v>357</v>
      </c>
      <c r="E363" s="188" t="s">
        <v>2019</v>
      </c>
      <c r="F363" s="189" t="s">
        <v>2920</v>
      </c>
      <c r="G363" s="190" t="s">
        <v>394</v>
      </c>
      <c r="H363" s="191">
        <v>2</v>
      </c>
      <c r="I363" s="192"/>
      <c r="J363" s="193">
        <f t="shared" si="85"/>
        <v>0</v>
      </c>
      <c r="K363" s="194"/>
      <c r="L363" s="195"/>
      <c r="M363" s="196" t="s">
        <v>1</v>
      </c>
      <c r="N363" s="197" t="s">
        <v>43</v>
      </c>
      <c r="O363" s="60"/>
      <c r="P363" s="184">
        <f t="shared" si="86"/>
        <v>0</v>
      </c>
      <c r="Q363" s="184">
        <v>5.6500000000000002E-2</v>
      </c>
      <c r="R363" s="184">
        <f t="shared" si="87"/>
        <v>0.113</v>
      </c>
      <c r="S363" s="184">
        <v>0</v>
      </c>
      <c r="T363" s="185">
        <f t="shared" si="88"/>
        <v>0</v>
      </c>
      <c r="U363" s="31"/>
      <c r="V363" s="31"/>
      <c r="W363" s="31"/>
      <c r="X363" s="31"/>
      <c r="Y363" s="31"/>
      <c r="Z363" s="31"/>
      <c r="AA363" s="31"/>
      <c r="AB363" s="31"/>
      <c r="AC363" s="31"/>
      <c r="AD363" s="31"/>
      <c r="AE363" s="31"/>
      <c r="AR363" s="186" t="s">
        <v>468</v>
      </c>
      <c r="AT363" s="186" t="s">
        <v>357</v>
      </c>
      <c r="AU363" s="186" t="s">
        <v>88</v>
      </c>
      <c r="AY363" s="14" t="s">
        <v>232</v>
      </c>
      <c r="BE363" s="104">
        <f t="shared" si="89"/>
        <v>0</v>
      </c>
      <c r="BF363" s="104">
        <f t="shared" si="90"/>
        <v>0</v>
      </c>
      <c r="BG363" s="104">
        <f t="shared" si="91"/>
        <v>0</v>
      </c>
      <c r="BH363" s="104">
        <f t="shared" si="92"/>
        <v>0</v>
      </c>
      <c r="BI363" s="104">
        <f t="shared" si="93"/>
        <v>0</v>
      </c>
      <c r="BJ363" s="14" t="s">
        <v>88</v>
      </c>
      <c r="BK363" s="104">
        <f t="shared" si="94"/>
        <v>0</v>
      </c>
      <c r="BL363" s="14" t="s">
        <v>468</v>
      </c>
      <c r="BM363" s="186" t="s">
        <v>2921</v>
      </c>
    </row>
    <row r="364" spans="1:65" s="2" customFormat="1" ht="16.5" customHeight="1">
      <c r="A364" s="31"/>
      <c r="B364" s="142"/>
      <c r="C364" s="174" t="s">
        <v>2922</v>
      </c>
      <c r="D364" s="174" t="s">
        <v>234</v>
      </c>
      <c r="E364" s="175" t="s">
        <v>2023</v>
      </c>
      <c r="F364" s="176" t="s">
        <v>2320</v>
      </c>
      <c r="G364" s="177" t="s">
        <v>394</v>
      </c>
      <c r="H364" s="178">
        <v>2</v>
      </c>
      <c r="I364" s="179"/>
      <c r="J364" s="180">
        <f t="shared" si="85"/>
        <v>0</v>
      </c>
      <c r="K364" s="181"/>
      <c r="L364" s="32"/>
      <c r="M364" s="182" t="s">
        <v>1</v>
      </c>
      <c r="N364" s="183" t="s">
        <v>43</v>
      </c>
      <c r="O364" s="60"/>
      <c r="P364" s="184">
        <f t="shared" si="86"/>
        <v>0</v>
      </c>
      <c r="Q364" s="184">
        <v>0</v>
      </c>
      <c r="R364" s="184">
        <f t="shared" si="87"/>
        <v>0</v>
      </c>
      <c r="S364" s="184">
        <v>0</v>
      </c>
      <c r="T364" s="185">
        <f t="shared" si="88"/>
        <v>0</v>
      </c>
      <c r="U364" s="31"/>
      <c r="V364" s="31"/>
      <c r="W364" s="31"/>
      <c r="X364" s="31"/>
      <c r="Y364" s="31"/>
      <c r="Z364" s="31"/>
      <c r="AA364" s="31"/>
      <c r="AB364" s="31"/>
      <c r="AC364" s="31"/>
      <c r="AD364" s="31"/>
      <c r="AE364" s="31"/>
      <c r="AR364" s="186" t="s">
        <v>463</v>
      </c>
      <c r="AT364" s="186" t="s">
        <v>234</v>
      </c>
      <c r="AU364" s="186" t="s">
        <v>88</v>
      </c>
      <c r="AY364" s="14" t="s">
        <v>232</v>
      </c>
      <c r="BE364" s="104">
        <f t="shared" si="89"/>
        <v>0</v>
      </c>
      <c r="BF364" s="104">
        <f t="shared" si="90"/>
        <v>0</v>
      </c>
      <c r="BG364" s="104">
        <f t="shared" si="91"/>
        <v>0</v>
      </c>
      <c r="BH364" s="104">
        <f t="shared" si="92"/>
        <v>0</v>
      </c>
      <c r="BI364" s="104">
        <f t="shared" si="93"/>
        <v>0</v>
      </c>
      <c r="BJ364" s="14" t="s">
        <v>88</v>
      </c>
      <c r="BK364" s="104">
        <f t="shared" si="94"/>
        <v>0</v>
      </c>
      <c r="BL364" s="14" t="s">
        <v>463</v>
      </c>
      <c r="BM364" s="186" t="s">
        <v>2923</v>
      </c>
    </row>
    <row r="365" spans="1:65" s="2" customFormat="1" ht="21.75" customHeight="1">
      <c r="A365" s="31"/>
      <c r="B365" s="142"/>
      <c r="C365" s="187" t="s">
        <v>2924</v>
      </c>
      <c r="D365" s="187" t="s">
        <v>357</v>
      </c>
      <c r="E365" s="188" t="s">
        <v>2322</v>
      </c>
      <c r="F365" s="189" t="s">
        <v>2323</v>
      </c>
      <c r="G365" s="190" t="s">
        <v>394</v>
      </c>
      <c r="H365" s="191">
        <v>2</v>
      </c>
      <c r="I365" s="192"/>
      <c r="J365" s="193">
        <f t="shared" si="85"/>
        <v>0</v>
      </c>
      <c r="K365" s="194"/>
      <c r="L365" s="195"/>
      <c r="M365" s="196" t="s">
        <v>1</v>
      </c>
      <c r="N365" s="197" t="s">
        <v>43</v>
      </c>
      <c r="O365" s="60"/>
      <c r="P365" s="184">
        <f t="shared" si="86"/>
        <v>0</v>
      </c>
      <c r="Q365" s="184">
        <v>0</v>
      </c>
      <c r="R365" s="184">
        <f t="shared" si="87"/>
        <v>0</v>
      </c>
      <c r="S365" s="184">
        <v>0</v>
      </c>
      <c r="T365" s="185">
        <f t="shared" si="88"/>
        <v>0</v>
      </c>
      <c r="U365" s="31"/>
      <c r="V365" s="31"/>
      <c r="W365" s="31"/>
      <c r="X365" s="31"/>
      <c r="Y365" s="31"/>
      <c r="Z365" s="31"/>
      <c r="AA365" s="31"/>
      <c r="AB365" s="31"/>
      <c r="AC365" s="31"/>
      <c r="AD365" s="31"/>
      <c r="AE365" s="31"/>
      <c r="AR365" s="186" t="s">
        <v>1292</v>
      </c>
      <c r="AT365" s="186" t="s">
        <v>357</v>
      </c>
      <c r="AU365" s="186" t="s">
        <v>88</v>
      </c>
      <c r="AY365" s="14" t="s">
        <v>232</v>
      </c>
      <c r="BE365" s="104">
        <f t="shared" si="89"/>
        <v>0</v>
      </c>
      <c r="BF365" s="104">
        <f t="shared" si="90"/>
        <v>0</v>
      </c>
      <c r="BG365" s="104">
        <f t="shared" si="91"/>
        <v>0</v>
      </c>
      <c r="BH365" s="104">
        <f t="shared" si="92"/>
        <v>0</v>
      </c>
      <c r="BI365" s="104">
        <f t="shared" si="93"/>
        <v>0</v>
      </c>
      <c r="BJ365" s="14" t="s">
        <v>88</v>
      </c>
      <c r="BK365" s="104">
        <f t="shared" si="94"/>
        <v>0</v>
      </c>
      <c r="BL365" s="14" t="s">
        <v>463</v>
      </c>
      <c r="BM365" s="186" t="s">
        <v>2925</v>
      </c>
    </row>
    <row r="366" spans="1:65" s="2" customFormat="1" ht="24.2" customHeight="1">
      <c r="A366" s="31"/>
      <c r="B366" s="142"/>
      <c r="C366" s="174" t="s">
        <v>2926</v>
      </c>
      <c r="D366" s="174" t="s">
        <v>234</v>
      </c>
      <c r="E366" s="175" t="s">
        <v>2048</v>
      </c>
      <c r="F366" s="176" t="s">
        <v>2049</v>
      </c>
      <c r="G366" s="177" t="s">
        <v>2025</v>
      </c>
      <c r="H366" s="178">
        <v>1</v>
      </c>
      <c r="I366" s="179"/>
      <c r="J366" s="180">
        <f t="shared" si="85"/>
        <v>0</v>
      </c>
      <c r="K366" s="181"/>
      <c r="L366" s="32"/>
      <c r="M366" s="182" t="s">
        <v>1</v>
      </c>
      <c r="N366" s="183" t="s">
        <v>43</v>
      </c>
      <c r="O366" s="60"/>
      <c r="P366" s="184">
        <f t="shared" si="86"/>
        <v>0</v>
      </c>
      <c r="Q366" s="184">
        <v>0</v>
      </c>
      <c r="R366" s="184">
        <f t="shared" si="87"/>
        <v>0</v>
      </c>
      <c r="S366" s="184">
        <v>0</v>
      </c>
      <c r="T366" s="185">
        <f t="shared" si="88"/>
        <v>0</v>
      </c>
      <c r="U366" s="31"/>
      <c r="V366" s="31"/>
      <c r="W366" s="31"/>
      <c r="X366" s="31"/>
      <c r="Y366" s="31"/>
      <c r="Z366" s="31"/>
      <c r="AA366" s="31"/>
      <c r="AB366" s="31"/>
      <c r="AC366" s="31"/>
      <c r="AD366" s="31"/>
      <c r="AE366" s="31"/>
      <c r="AR366" s="186" t="s">
        <v>463</v>
      </c>
      <c r="AT366" s="186" t="s">
        <v>234</v>
      </c>
      <c r="AU366" s="186" t="s">
        <v>88</v>
      </c>
      <c r="AY366" s="14" t="s">
        <v>232</v>
      </c>
      <c r="BE366" s="104">
        <f t="shared" si="89"/>
        <v>0</v>
      </c>
      <c r="BF366" s="104">
        <f t="shared" si="90"/>
        <v>0</v>
      </c>
      <c r="BG366" s="104">
        <f t="shared" si="91"/>
        <v>0</v>
      </c>
      <c r="BH366" s="104">
        <f t="shared" si="92"/>
        <v>0</v>
      </c>
      <c r="BI366" s="104">
        <f t="shared" si="93"/>
        <v>0</v>
      </c>
      <c r="BJ366" s="14" t="s">
        <v>88</v>
      </c>
      <c r="BK366" s="104">
        <f t="shared" si="94"/>
        <v>0</v>
      </c>
      <c r="BL366" s="14" t="s">
        <v>463</v>
      </c>
      <c r="BM366" s="186" t="s">
        <v>2927</v>
      </c>
    </row>
    <row r="367" spans="1:65" s="2" customFormat="1" ht="16.5" customHeight="1">
      <c r="A367" s="31"/>
      <c r="B367" s="142"/>
      <c r="C367" s="174" t="s">
        <v>2928</v>
      </c>
      <c r="D367" s="174" t="s">
        <v>234</v>
      </c>
      <c r="E367" s="175" t="s">
        <v>2052</v>
      </c>
      <c r="F367" s="176" t="s">
        <v>2053</v>
      </c>
      <c r="G367" s="177" t="s">
        <v>1351</v>
      </c>
      <c r="H367" s="205"/>
      <c r="I367" s="179"/>
      <c r="J367" s="180">
        <f t="shared" si="85"/>
        <v>0</v>
      </c>
      <c r="K367" s="181"/>
      <c r="L367" s="32"/>
      <c r="M367" s="182" t="s">
        <v>1</v>
      </c>
      <c r="N367" s="183" t="s">
        <v>43</v>
      </c>
      <c r="O367" s="60"/>
      <c r="P367" s="184">
        <f t="shared" si="86"/>
        <v>0</v>
      </c>
      <c r="Q367" s="184">
        <v>0</v>
      </c>
      <c r="R367" s="184">
        <f t="shared" si="87"/>
        <v>0</v>
      </c>
      <c r="S367" s="184">
        <v>0</v>
      </c>
      <c r="T367" s="185">
        <f t="shared" si="88"/>
        <v>0</v>
      </c>
      <c r="U367" s="31"/>
      <c r="V367" s="31"/>
      <c r="W367" s="31"/>
      <c r="X367" s="31"/>
      <c r="Y367" s="31"/>
      <c r="Z367" s="31"/>
      <c r="AA367" s="31"/>
      <c r="AB367" s="31"/>
      <c r="AC367" s="31"/>
      <c r="AD367" s="31"/>
      <c r="AE367" s="31"/>
      <c r="AR367" s="186" t="s">
        <v>463</v>
      </c>
      <c r="AT367" s="186" t="s">
        <v>234</v>
      </c>
      <c r="AU367" s="186" t="s">
        <v>88</v>
      </c>
      <c r="AY367" s="14" t="s">
        <v>232</v>
      </c>
      <c r="BE367" s="104">
        <f t="shared" si="89"/>
        <v>0</v>
      </c>
      <c r="BF367" s="104">
        <f t="shared" si="90"/>
        <v>0</v>
      </c>
      <c r="BG367" s="104">
        <f t="shared" si="91"/>
        <v>0</v>
      </c>
      <c r="BH367" s="104">
        <f t="shared" si="92"/>
        <v>0</v>
      </c>
      <c r="BI367" s="104">
        <f t="shared" si="93"/>
        <v>0</v>
      </c>
      <c r="BJ367" s="14" t="s">
        <v>88</v>
      </c>
      <c r="BK367" s="104">
        <f t="shared" si="94"/>
        <v>0</v>
      </c>
      <c r="BL367" s="14" t="s">
        <v>463</v>
      </c>
      <c r="BM367" s="186" t="s">
        <v>2929</v>
      </c>
    </row>
    <row r="368" spans="1:65" s="2" customFormat="1" ht="16.5" customHeight="1">
      <c r="A368" s="31"/>
      <c r="B368" s="142"/>
      <c r="C368" s="174" t="s">
        <v>2930</v>
      </c>
      <c r="D368" s="174" t="s">
        <v>234</v>
      </c>
      <c r="E368" s="175" t="s">
        <v>1991</v>
      </c>
      <c r="F368" s="176" t="s">
        <v>1992</v>
      </c>
      <c r="G368" s="177" t="s">
        <v>1351</v>
      </c>
      <c r="H368" s="205"/>
      <c r="I368" s="179"/>
      <c r="J368" s="180">
        <f t="shared" si="85"/>
        <v>0</v>
      </c>
      <c r="K368" s="181"/>
      <c r="L368" s="32"/>
      <c r="M368" s="182" t="s">
        <v>1</v>
      </c>
      <c r="N368" s="183" t="s">
        <v>43</v>
      </c>
      <c r="O368" s="60"/>
      <c r="P368" s="184">
        <f t="shared" si="86"/>
        <v>0</v>
      </c>
      <c r="Q368" s="184">
        <v>0</v>
      </c>
      <c r="R368" s="184">
        <f t="shared" si="87"/>
        <v>0</v>
      </c>
      <c r="S368" s="184">
        <v>0</v>
      </c>
      <c r="T368" s="185">
        <f t="shared" si="88"/>
        <v>0</v>
      </c>
      <c r="U368" s="31"/>
      <c r="V368" s="31"/>
      <c r="W368" s="31"/>
      <c r="X368" s="31"/>
      <c r="Y368" s="31"/>
      <c r="Z368" s="31"/>
      <c r="AA368" s="31"/>
      <c r="AB368" s="31"/>
      <c r="AC368" s="31"/>
      <c r="AD368" s="31"/>
      <c r="AE368" s="31"/>
      <c r="AR368" s="186" t="s">
        <v>463</v>
      </c>
      <c r="AT368" s="186" t="s">
        <v>234</v>
      </c>
      <c r="AU368" s="186" t="s">
        <v>88</v>
      </c>
      <c r="AY368" s="14" t="s">
        <v>232</v>
      </c>
      <c r="BE368" s="104">
        <f t="shared" si="89"/>
        <v>0</v>
      </c>
      <c r="BF368" s="104">
        <f t="shared" si="90"/>
        <v>0</v>
      </c>
      <c r="BG368" s="104">
        <f t="shared" si="91"/>
        <v>0</v>
      </c>
      <c r="BH368" s="104">
        <f t="shared" si="92"/>
        <v>0</v>
      </c>
      <c r="BI368" s="104">
        <f t="shared" si="93"/>
        <v>0</v>
      </c>
      <c r="BJ368" s="14" t="s">
        <v>88</v>
      </c>
      <c r="BK368" s="104">
        <f t="shared" si="94"/>
        <v>0</v>
      </c>
      <c r="BL368" s="14" t="s">
        <v>463</v>
      </c>
      <c r="BM368" s="186" t="s">
        <v>2931</v>
      </c>
    </row>
    <row r="369" spans="1:65" s="2" customFormat="1" ht="16.5" customHeight="1">
      <c r="A369" s="31"/>
      <c r="B369" s="142"/>
      <c r="C369" s="174" t="s">
        <v>2932</v>
      </c>
      <c r="D369" s="174" t="s">
        <v>234</v>
      </c>
      <c r="E369" s="175" t="s">
        <v>2058</v>
      </c>
      <c r="F369" s="176" t="s">
        <v>2059</v>
      </c>
      <c r="G369" s="177" t="s">
        <v>1351</v>
      </c>
      <c r="H369" s="205"/>
      <c r="I369" s="179"/>
      <c r="J369" s="180">
        <f t="shared" si="85"/>
        <v>0</v>
      </c>
      <c r="K369" s="181"/>
      <c r="L369" s="32"/>
      <c r="M369" s="182" t="s">
        <v>1</v>
      </c>
      <c r="N369" s="183" t="s">
        <v>43</v>
      </c>
      <c r="O369" s="60"/>
      <c r="P369" s="184">
        <f t="shared" si="86"/>
        <v>0</v>
      </c>
      <c r="Q369" s="184">
        <v>0</v>
      </c>
      <c r="R369" s="184">
        <f t="shared" si="87"/>
        <v>0</v>
      </c>
      <c r="S369" s="184">
        <v>0</v>
      </c>
      <c r="T369" s="185">
        <f t="shared" si="88"/>
        <v>0</v>
      </c>
      <c r="U369" s="31"/>
      <c r="V369" s="31"/>
      <c r="W369" s="31"/>
      <c r="X369" s="31"/>
      <c r="Y369" s="31"/>
      <c r="Z369" s="31"/>
      <c r="AA369" s="31"/>
      <c r="AB369" s="31"/>
      <c r="AC369" s="31"/>
      <c r="AD369" s="31"/>
      <c r="AE369" s="31"/>
      <c r="AR369" s="186" t="s">
        <v>463</v>
      </c>
      <c r="AT369" s="186" t="s">
        <v>234</v>
      </c>
      <c r="AU369" s="186" t="s">
        <v>88</v>
      </c>
      <c r="AY369" s="14" t="s">
        <v>232</v>
      </c>
      <c r="BE369" s="104">
        <f t="shared" si="89"/>
        <v>0</v>
      </c>
      <c r="BF369" s="104">
        <f t="shared" si="90"/>
        <v>0</v>
      </c>
      <c r="BG369" s="104">
        <f t="shared" si="91"/>
        <v>0</v>
      </c>
      <c r="BH369" s="104">
        <f t="shared" si="92"/>
        <v>0</v>
      </c>
      <c r="BI369" s="104">
        <f t="shared" si="93"/>
        <v>0</v>
      </c>
      <c r="BJ369" s="14" t="s">
        <v>88</v>
      </c>
      <c r="BK369" s="104">
        <f t="shared" si="94"/>
        <v>0</v>
      </c>
      <c r="BL369" s="14" t="s">
        <v>463</v>
      </c>
      <c r="BM369" s="186" t="s">
        <v>2933</v>
      </c>
    </row>
    <row r="370" spans="1:65" s="2" customFormat="1" ht="16.5" customHeight="1">
      <c r="A370" s="31"/>
      <c r="B370" s="142"/>
      <c r="C370" s="174" t="s">
        <v>2934</v>
      </c>
      <c r="D370" s="174" t="s">
        <v>234</v>
      </c>
      <c r="E370" s="175" t="s">
        <v>2062</v>
      </c>
      <c r="F370" s="176" t="s">
        <v>2063</v>
      </c>
      <c r="G370" s="177" t="s">
        <v>1351</v>
      </c>
      <c r="H370" s="205"/>
      <c r="I370" s="179"/>
      <c r="J370" s="180">
        <f t="shared" si="85"/>
        <v>0</v>
      </c>
      <c r="K370" s="181"/>
      <c r="L370" s="32"/>
      <c r="M370" s="182" t="s">
        <v>1</v>
      </c>
      <c r="N370" s="183" t="s">
        <v>43</v>
      </c>
      <c r="O370" s="60"/>
      <c r="P370" s="184">
        <f t="shared" si="86"/>
        <v>0</v>
      </c>
      <c r="Q370" s="184">
        <v>0</v>
      </c>
      <c r="R370" s="184">
        <f t="shared" si="87"/>
        <v>0</v>
      </c>
      <c r="S370" s="184">
        <v>0</v>
      </c>
      <c r="T370" s="185">
        <f t="shared" si="88"/>
        <v>0</v>
      </c>
      <c r="U370" s="31"/>
      <c r="V370" s="31"/>
      <c r="W370" s="31"/>
      <c r="X370" s="31"/>
      <c r="Y370" s="31"/>
      <c r="Z370" s="31"/>
      <c r="AA370" s="31"/>
      <c r="AB370" s="31"/>
      <c r="AC370" s="31"/>
      <c r="AD370" s="31"/>
      <c r="AE370" s="31"/>
      <c r="AR370" s="186" t="s">
        <v>468</v>
      </c>
      <c r="AT370" s="186" t="s">
        <v>234</v>
      </c>
      <c r="AU370" s="186" t="s">
        <v>88</v>
      </c>
      <c r="AY370" s="14" t="s">
        <v>232</v>
      </c>
      <c r="BE370" s="104">
        <f t="shared" si="89"/>
        <v>0</v>
      </c>
      <c r="BF370" s="104">
        <f t="shared" si="90"/>
        <v>0</v>
      </c>
      <c r="BG370" s="104">
        <f t="shared" si="91"/>
        <v>0</v>
      </c>
      <c r="BH370" s="104">
        <f t="shared" si="92"/>
        <v>0</v>
      </c>
      <c r="BI370" s="104">
        <f t="shared" si="93"/>
        <v>0</v>
      </c>
      <c r="BJ370" s="14" t="s">
        <v>88</v>
      </c>
      <c r="BK370" s="104">
        <f t="shared" si="94"/>
        <v>0</v>
      </c>
      <c r="BL370" s="14" t="s">
        <v>468</v>
      </c>
      <c r="BM370" s="186" t="s">
        <v>2935</v>
      </c>
    </row>
    <row r="371" spans="1:65" s="2" customFormat="1" ht="16.5" customHeight="1">
      <c r="A371" s="31"/>
      <c r="B371" s="142"/>
      <c r="C371" s="174" t="s">
        <v>2936</v>
      </c>
      <c r="D371" s="174" t="s">
        <v>234</v>
      </c>
      <c r="E371" s="175" t="s">
        <v>1995</v>
      </c>
      <c r="F371" s="176" t="s">
        <v>1996</v>
      </c>
      <c r="G371" s="177" t="s">
        <v>1351</v>
      </c>
      <c r="H371" s="205"/>
      <c r="I371" s="179"/>
      <c r="J371" s="180">
        <f t="shared" si="85"/>
        <v>0</v>
      </c>
      <c r="K371" s="181"/>
      <c r="L371" s="32"/>
      <c r="M371" s="182" t="s">
        <v>1</v>
      </c>
      <c r="N371" s="183" t="s">
        <v>43</v>
      </c>
      <c r="O371" s="60"/>
      <c r="P371" s="184">
        <f t="shared" si="86"/>
        <v>0</v>
      </c>
      <c r="Q371" s="184">
        <v>0</v>
      </c>
      <c r="R371" s="184">
        <f t="shared" si="87"/>
        <v>0</v>
      </c>
      <c r="S371" s="184">
        <v>0</v>
      </c>
      <c r="T371" s="185">
        <f t="shared" si="88"/>
        <v>0</v>
      </c>
      <c r="U371" s="31"/>
      <c r="V371" s="31"/>
      <c r="W371" s="31"/>
      <c r="X371" s="31"/>
      <c r="Y371" s="31"/>
      <c r="Z371" s="31"/>
      <c r="AA371" s="31"/>
      <c r="AB371" s="31"/>
      <c r="AC371" s="31"/>
      <c r="AD371" s="31"/>
      <c r="AE371" s="31"/>
      <c r="AR371" s="186" t="s">
        <v>463</v>
      </c>
      <c r="AT371" s="186" t="s">
        <v>234</v>
      </c>
      <c r="AU371" s="186" t="s">
        <v>88</v>
      </c>
      <c r="AY371" s="14" t="s">
        <v>232</v>
      </c>
      <c r="BE371" s="104">
        <f t="shared" si="89"/>
        <v>0</v>
      </c>
      <c r="BF371" s="104">
        <f t="shared" si="90"/>
        <v>0</v>
      </c>
      <c r="BG371" s="104">
        <f t="shared" si="91"/>
        <v>0</v>
      </c>
      <c r="BH371" s="104">
        <f t="shared" si="92"/>
        <v>0</v>
      </c>
      <c r="BI371" s="104">
        <f t="shared" si="93"/>
        <v>0</v>
      </c>
      <c r="BJ371" s="14" t="s">
        <v>88</v>
      </c>
      <c r="BK371" s="104">
        <f t="shared" si="94"/>
        <v>0</v>
      </c>
      <c r="BL371" s="14" t="s">
        <v>463</v>
      </c>
      <c r="BM371" s="186" t="s">
        <v>2937</v>
      </c>
    </row>
    <row r="372" spans="1:65" s="12" customFormat="1" ht="22.9" customHeight="1">
      <c r="B372" s="161"/>
      <c r="D372" s="162" t="s">
        <v>76</v>
      </c>
      <c r="E372" s="172" t="s">
        <v>2073</v>
      </c>
      <c r="F372" s="172" t="s">
        <v>2074</v>
      </c>
      <c r="I372" s="164"/>
      <c r="J372" s="173">
        <f>BK372</f>
        <v>0</v>
      </c>
      <c r="L372" s="161"/>
      <c r="M372" s="166"/>
      <c r="N372" s="167"/>
      <c r="O372" s="167"/>
      <c r="P372" s="168">
        <f>SUM(P373:P377)</f>
        <v>0</v>
      </c>
      <c r="Q372" s="167"/>
      <c r="R372" s="168">
        <f>SUM(R373:R377)</f>
        <v>0</v>
      </c>
      <c r="S372" s="167"/>
      <c r="T372" s="169">
        <f>SUM(T373:T377)</f>
        <v>0</v>
      </c>
      <c r="AR372" s="162" t="s">
        <v>81</v>
      </c>
      <c r="AT372" s="170" t="s">
        <v>76</v>
      </c>
      <c r="AU372" s="170" t="s">
        <v>81</v>
      </c>
      <c r="AY372" s="162" t="s">
        <v>232</v>
      </c>
      <c r="BK372" s="171">
        <f>SUM(BK373:BK377)</f>
        <v>0</v>
      </c>
    </row>
    <row r="373" spans="1:65" s="2" customFormat="1" ht="24.2" customHeight="1">
      <c r="A373" s="31"/>
      <c r="B373" s="142"/>
      <c r="C373" s="174" t="s">
        <v>2938</v>
      </c>
      <c r="D373" s="174" t="s">
        <v>234</v>
      </c>
      <c r="E373" s="175" t="s">
        <v>2076</v>
      </c>
      <c r="F373" s="176" t="s">
        <v>2077</v>
      </c>
      <c r="G373" s="177" t="s">
        <v>394</v>
      </c>
      <c r="H373" s="178">
        <v>1</v>
      </c>
      <c r="I373" s="179"/>
      <c r="J373" s="180">
        <f>ROUND(I373*H373,2)</f>
        <v>0</v>
      </c>
      <c r="K373" s="181"/>
      <c r="L373" s="32"/>
      <c r="M373" s="182" t="s">
        <v>1</v>
      </c>
      <c r="N373" s="183" t="s">
        <v>43</v>
      </c>
      <c r="O373" s="60"/>
      <c r="P373" s="184">
        <f>O373*H373</f>
        <v>0</v>
      </c>
      <c r="Q373" s="184">
        <v>0</v>
      </c>
      <c r="R373" s="184">
        <f>Q373*H373</f>
        <v>0</v>
      </c>
      <c r="S373" s="184">
        <v>0</v>
      </c>
      <c r="T373" s="185">
        <f>S373*H373</f>
        <v>0</v>
      </c>
      <c r="U373" s="31"/>
      <c r="V373" s="31"/>
      <c r="W373" s="31"/>
      <c r="X373" s="31"/>
      <c r="Y373" s="31"/>
      <c r="Z373" s="31"/>
      <c r="AA373" s="31"/>
      <c r="AB373" s="31"/>
      <c r="AC373" s="31"/>
      <c r="AD373" s="31"/>
      <c r="AE373" s="31"/>
      <c r="AR373" s="186" t="s">
        <v>463</v>
      </c>
      <c r="AT373" s="186" t="s">
        <v>234</v>
      </c>
      <c r="AU373" s="186" t="s">
        <v>88</v>
      </c>
      <c r="AY373" s="14" t="s">
        <v>232</v>
      </c>
      <c r="BE373" s="104">
        <f>IF(N373="základná",J373,0)</f>
        <v>0</v>
      </c>
      <c r="BF373" s="104">
        <f>IF(N373="znížená",J373,0)</f>
        <v>0</v>
      </c>
      <c r="BG373" s="104">
        <f>IF(N373="zákl. prenesená",J373,0)</f>
        <v>0</v>
      </c>
      <c r="BH373" s="104">
        <f>IF(N373="zníž. prenesená",J373,0)</f>
        <v>0</v>
      </c>
      <c r="BI373" s="104">
        <f>IF(N373="nulová",J373,0)</f>
        <v>0</v>
      </c>
      <c r="BJ373" s="14" t="s">
        <v>88</v>
      </c>
      <c r="BK373" s="104">
        <f>ROUND(I373*H373,2)</f>
        <v>0</v>
      </c>
      <c r="BL373" s="14" t="s">
        <v>463</v>
      </c>
      <c r="BM373" s="186" t="s">
        <v>2939</v>
      </c>
    </row>
    <row r="374" spans="1:65" s="2" customFormat="1" ht="55.5" customHeight="1">
      <c r="A374" s="31"/>
      <c r="B374" s="142"/>
      <c r="C374" s="174" t="s">
        <v>2940</v>
      </c>
      <c r="D374" s="174" t="s">
        <v>234</v>
      </c>
      <c r="E374" s="175" t="s">
        <v>2080</v>
      </c>
      <c r="F374" s="176" t="s">
        <v>2311</v>
      </c>
      <c r="G374" s="177" t="s">
        <v>394</v>
      </c>
      <c r="H374" s="178">
        <v>1</v>
      </c>
      <c r="I374" s="179"/>
      <c r="J374" s="180">
        <f>ROUND(I374*H374,2)</f>
        <v>0</v>
      </c>
      <c r="K374" s="181"/>
      <c r="L374" s="32"/>
      <c r="M374" s="182" t="s">
        <v>1</v>
      </c>
      <c r="N374" s="183" t="s">
        <v>43</v>
      </c>
      <c r="O374" s="60"/>
      <c r="P374" s="184">
        <f>O374*H374</f>
        <v>0</v>
      </c>
      <c r="Q374" s="184">
        <v>0</v>
      </c>
      <c r="R374" s="184">
        <f>Q374*H374</f>
        <v>0</v>
      </c>
      <c r="S374" s="184">
        <v>0</v>
      </c>
      <c r="T374" s="185">
        <f>S374*H374</f>
        <v>0</v>
      </c>
      <c r="U374" s="31"/>
      <c r="V374" s="31"/>
      <c r="W374" s="31"/>
      <c r="X374" s="31"/>
      <c r="Y374" s="31"/>
      <c r="Z374" s="31"/>
      <c r="AA374" s="31"/>
      <c r="AB374" s="31"/>
      <c r="AC374" s="31"/>
      <c r="AD374" s="31"/>
      <c r="AE374" s="31"/>
      <c r="AR374" s="186" t="s">
        <v>463</v>
      </c>
      <c r="AT374" s="186" t="s">
        <v>234</v>
      </c>
      <c r="AU374" s="186" t="s">
        <v>88</v>
      </c>
      <c r="AY374" s="14" t="s">
        <v>232</v>
      </c>
      <c r="BE374" s="104">
        <f>IF(N374="základná",J374,0)</f>
        <v>0</v>
      </c>
      <c r="BF374" s="104">
        <f>IF(N374="znížená",J374,0)</f>
        <v>0</v>
      </c>
      <c r="BG374" s="104">
        <f>IF(N374="zákl. prenesená",J374,0)</f>
        <v>0</v>
      </c>
      <c r="BH374" s="104">
        <f>IF(N374="zníž. prenesená",J374,0)</f>
        <v>0</v>
      </c>
      <c r="BI374" s="104">
        <f>IF(N374="nulová",J374,0)</f>
        <v>0</v>
      </c>
      <c r="BJ374" s="14" t="s">
        <v>88</v>
      </c>
      <c r="BK374" s="104">
        <f>ROUND(I374*H374,2)</f>
        <v>0</v>
      </c>
      <c r="BL374" s="14" t="s">
        <v>463</v>
      </c>
      <c r="BM374" s="186" t="s">
        <v>2941</v>
      </c>
    </row>
    <row r="375" spans="1:65" s="2" customFormat="1" ht="55.5" customHeight="1">
      <c r="A375" s="31"/>
      <c r="B375" s="142"/>
      <c r="C375" s="174" t="s">
        <v>2942</v>
      </c>
      <c r="D375" s="174" t="s">
        <v>234</v>
      </c>
      <c r="E375" s="175" t="s">
        <v>2088</v>
      </c>
      <c r="F375" s="176" t="s">
        <v>2089</v>
      </c>
      <c r="G375" s="177" t="s">
        <v>394</v>
      </c>
      <c r="H375" s="178">
        <v>1</v>
      </c>
      <c r="I375" s="179"/>
      <c r="J375" s="180">
        <f>ROUND(I375*H375,2)</f>
        <v>0</v>
      </c>
      <c r="K375" s="181"/>
      <c r="L375" s="32"/>
      <c r="M375" s="182" t="s">
        <v>1</v>
      </c>
      <c r="N375" s="183" t="s">
        <v>43</v>
      </c>
      <c r="O375" s="60"/>
      <c r="P375" s="184">
        <f>O375*H375</f>
        <v>0</v>
      </c>
      <c r="Q375" s="184">
        <v>0</v>
      </c>
      <c r="R375" s="184">
        <f>Q375*H375</f>
        <v>0</v>
      </c>
      <c r="S375" s="184">
        <v>0</v>
      </c>
      <c r="T375" s="185">
        <f>S375*H375</f>
        <v>0</v>
      </c>
      <c r="U375" s="31"/>
      <c r="V375" s="31"/>
      <c r="W375" s="31"/>
      <c r="X375" s="31"/>
      <c r="Y375" s="31"/>
      <c r="Z375" s="31"/>
      <c r="AA375" s="31"/>
      <c r="AB375" s="31"/>
      <c r="AC375" s="31"/>
      <c r="AD375" s="31"/>
      <c r="AE375" s="31"/>
      <c r="AR375" s="186" t="s">
        <v>463</v>
      </c>
      <c r="AT375" s="186" t="s">
        <v>234</v>
      </c>
      <c r="AU375" s="186" t="s">
        <v>88</v>
      </c>
      <c r="AY375" s="14" t="s">
        <v>232</v>
      </c>
      <c r="BE375" s="104">
        <f>IF(N375="základná",J375,0)</f>
        <v>0</v>
      </c>
      <c r="BF375" s="104">
        <f>IF(N375="znížená",J375,0)</f>
        <v>0</v>
      </c>
      <c r="BG375" s="104">
        <f>IF(N375="zákl. prenesená",J375,0)</f>
        <v>0</v>
      </c>
      <c r="BH375" s="104">
        <f>IF(N375="zníž. prenesená",J375,0)</f>
        <v>0</v>
      </c>
      <c r="BI375" s="104">
        <f>IF(N375="nulová",J375,0)</f>
        <v>0</v>
      </c>
      <c r="BJ375" s="14" t="s">
        <v>88</v>
      </c>
      <c r="BK375" s="104">
        <f>ROUND(I375*H375,2)</f>
        <v>0</v>
      </c>
      <c r="BL375" s="14" t="s">
        <v>463</v>
      </c>
      <c r="BM375" s="186" t="s">
        <v>2943</v>
      </c>
    </row>
    <row r="376" spans="1:65" s="2" customFormat="1" ht="44.25" customHeight="1">
      <c r="A376" s="31"/>
      <c r="B376" s="142"/>
      <c r="C376" s="174" t="s">
        <v>2944</v>
      </c>
      <c r="D376" s="174" t="s">
        <v>234</v>
      </c>
      <c r="E376" s="175" t="s">
        <v>2084</v>
      </c>
      <c r="F376" s="176" t="s">
        <v>2085</v>
      </c>
      <c r="G376" s="177" t="s">
        <v>394</v>
      </c>
      <c r="H376" s="178">
        <v>1</v>
      </c>
      <c r="I376" s="179"/>
      <c r="J376" s="180">
        <f>ROUND(I376*H376,2)</f>
        <v>0</v>
      </c>
      <c r="K376" s="181"/>
      <c r="L376" s="32"/>
      <c r="M376" s="182" t="s">
        <v>1</v>
      </c>
      <c r="N376" s="183" t="s">
        <v>43</v>
      </c>
      <c r="O376" s="60"/>
      <c r="P376" s="184">
        <f>O376*H376</f>
        <v>0</v>
      </c>
      <c r="Q376" s="184">
        <v>0</v>
      </c>
      <c r="R376" s="184">
        <f>Q376*H376</f>
        <v>0</v>
      </c>
      <c r="S376" s="184">
        <v>0</v>
      </c>
      <c r="T376" s="185">
        <f>S376*H376</f>
        <v>0</v>
      </c>
      <c r="U376" s="31"/>
      <c r="V376" s="31"/>
      <c r="W376" s="31"/>
      <c r="X376" s="31"/>
      <c r="Y376" s="31"/>
      <c r="Z376" s="31"/>
      <c r="AA376" s="31"/>
      <c r="AB376" s="31"/>
      <c r="AC376" s="31"/>
      <c r="AD376" s="31"/>
      <c r="AE376" s="31"/>
      <c r="AR376" s="186" t="s">
        <v>463</v>
      </c>
      <c r="AT376" s="186" t="s">
        <v>234</v>
      </c>
      <c r="AU376" s="186" t="s">
        <v>88</v>
      </c>
      <c r="AY376" s="14" t="s">
        <v>232</v>
      </c>
      <c r="BE376" s="104">
        <f>IF(N376="základná",J376,0)</f>
        <v>0</v>
      </c>
      <c r="BF376" s="104">
        <f>IF(N376="znížená",J376,0)</f>
        <v>0</v>
      </c>
      <c r="BG376" s="104">
        <f>IF(N376="zákl. prenesená",J376,0)</f>
        <v>0</v>
      </c>
      <c r="BH376" s="104">
        <f>IF(N376="zníž. prenesená",J376,0)</f>
        <v>0</v>
      </c>
      <c r="BI376" s="104">
        <f>IF(N376="nulová",J376,0)</f>
        <v>0</v>
      </c>
      <c r="BJ376" s="14" t="s">
        <v>88</v>
      </c>
      <c r="BK376" s="104">
        <f>ROUND(I376*H376,2)</f>
        <v>0</v>
      </c>
      <c r="BL376" s="14" t="s">
        <v>463</v>
      </c>
      <c r="BM376" s="186" t="s">
        <v>2945</v>
      </c>
    </row>
    <row r="377" spans="1:65" s="2" customFormat="1" ht="24.2" customHeight="1">
      <c r="A377" s="31"/>
      <c r="B377" s="142"/>
      <c r="C377" s="174" t="s">
        <v>2946</v>
      </c>
      <c r="D377" s="174" t="s">
        <v>234</v>
      </c>
      <c r="E377" s="175" t="s">
        <v>2092</v>
      </c>
      <c r="F377" s="176" t="s">
        <v>2093</v>
      </c>
      <c r="G377" s="177" t="s">
        <v>394</v>
      </c>
      <c r="H377" s="178">
        <v>1</v>
      </c>
      <c r="I377" s="179"/>
      <c r="J377" s="180">
        <f>ROUND(I377*H377,2)</f>
        <v>0</v>
      </c>
      <c r="K377" s="181"/>
      <c r="L377" s="32"/>
      <c r="M377" s="182" t="s">
        <v>1</v>
      </c>
      <c r="N377" s="183" t="s">
        <v>43</v>
      </c>
      <c r="O377" s="60"/>
      <c r="P377" s="184">
        <f>O377*H377</f>
        <v>0</v>
      </c>
      <c r="Q377" s="184">
        <v>0</v>
      </c>
      <c r="R377" s="184">
        <f>Q377*H377</f>
        <v>0</v>
      </c>
      <c r="S377" s="184">
        <v>0</v>
      </c>
      <c r="T377" s="185">
        <f>S377*H377</f>
        <v>0</v>
      </c>
      <c r="U377" s="31"/>
      <c r="V377" s="31"/>
      <c r="W377" s="31"/>
      <c r="X377" s="31"/>
      <c r="Y377" s="31"/>
      <c r="Z377" s="31"/>
      <c r="AA377" s="31"/>
      <c r="AB377" s="31"/>
      <c r="AC377" s="31"/>
      <c r="AD377" s="31"/>
      <c r="AE377" s="31"/>
      <c r="AR377" s="186" t="s">
        <v>463</v>
      </c>
      <c r="AT377" s="186" t="s">
        <v>234</v>
      </c>
      <c r="AU377" s="186" t="s">
        <v>88</v>
      </c>
      <c r="AY377" s="14" t="s">
        <v>232</v>
      </c>
      <c r="BE377" s="104">
        <f>IF(N377="základná",J377,0)</f>
        <v>0</v>
      </c>
      <c r="BF377" s="104">
        <f>IF(N377="znížená",J377,0)</f>
        <v>0</v>
      </c>
      <c r="BG377" s="104">
        <f>IF(N377="zákl. prenesená",J377,0)</f>
        <v>0</v>
      </c>
      <c r="BH377" s="104">
        <f>IF(N377="zníž. prenesená",J377,0)</f>
        <v>0</v>
      </c>
      <c r="BI377" s="104">
        <f>IF(N377="nulová",J377,0)</f>
        <v>0</v>
      </c>
      <c r="BJ377" s="14" t="s">
        <v>88</v>
      </c>
      <c r="BK377" s="104">
        <f>ROUND(I377*H377,2)</f>
        <v>0</v>
      </c>
      <c r="BL377" s="14" t="s">
        <v>463</v>
      </c>
      <c r="BM377" s="186" t="s">
        <v>2947</v>
      </c>
    </row>
    <row r="378" spans="1:65" s="12" customFormat="1" ht="22.9" customHeight="1">
      <c r="B378" s="161"/>
      <c r="D378" s="162" t="s">
        <v>76</v>
      </c>
      <c r="E378" s="172" t="s">
        <v>2095</v>
      </c>
      <c r="F378" s="172" t="s">
        <v>2331</v>
      </c>
      <c r="I378" s="164"/>
      <c r="J378" s="173">
        <f>BK378</f>
        <v>0</v>
      </c>
      <c r="L378" s="161"/>
      <c r="M378" s="166"/>
      <c r="N378" s="167"/>
      <c r="O378" s="167"/>
      <c r="P378" s="168">
        <f>SUM(P379:P385)</f>
        <v>0</v>
      </c>
      <c r="Q378" s="167"/>
      <c r="R378" s="168">
        <f>SUM(R379:R385)</f>
        <v>0</v>
      </c>
      <c r="S378" s="167"/>
      <c r="T378" s="169">
        <f>SUM(T379:T385)</f>
        <v>0</v>
      </c>
      <c r="AR378" s="162" t="s">
        <v>93</v>
      </c>
      <c r="AT378" s="170" t="s">
        <v>76</v>
      </c>
      <c r="AU378" s="170" t="s">
        <v>81</v>
      </c>
      <c r="AY378" s="162" t="s">
        <v>232</v>
      </c>
      <c r="BK378" s="171">
        <f>SUM(BK379:BK385)</f>
        <v>0</v>
      </c>
    </row>
    <row r="379" spans="1:65" s="2" customFormat="1" ht="24.2" customHeight="1">
      <c r="A379" s="31"/>
      <c r="B379" s="142"/>
      <c r="C379" s="174" t="s">
        <v>2948</v>
      </c>
      <c r="D379" s="174" t="s">
        <v>234</v>
      </c>
      <c r="E379" s="175" t="s">
        <v>2332</v>
      </c>
      <c r="F379" s="176" t="s">
        <v>2333</v>
      </c>
      <c r="G379" s="177" t="s">
        <v>256</v>
      </c>
      <c r="H379" s="178">
        <v>18</v>
      </c>
      <c r="I379" s="179"/>
      <c r="J379" s="180">
        <f t="shared" ref="J379:J385" si="95">ROUND(I379*H379,2)</f>
        <v>0</v>
      </c>
      <c r="K379" s="181"/>
      <c r="L379" s="32"/>
      <c r="M379" s="182" t="s">
        <v>1</v>
      </c>
      <c r="N379" s="183" t="s">
        <v>43</v>
      </c>
      <c r="O379" s="60"/>
      <c r="P379" s="184">
        <f t="shared" ref="P379:P385" si="96">O379*H379</f>
        <v>0</v>
      </c>
      <c r="Q379" s="184">
        <v>0</v>
      </c>
      <c r="R379" s="184">
        <f t="shared" ref="R379:R385" si="97">Q379*H379</f>
        <v>0</v>
      </c>
      <c r="S379" s="184">
        <v>0</v>
      </c>
      <c r="T379" s="185">
        <f t="shared" ref="T379:T385" si="98">S379*H379</f>
        <v>0</v>
      </c>
      <c r="U379" s="31"/>
      <c r="V379" s="31"/>
      <c r="W379" s="31"/>
      <c r="X379" s="31"/>
      <c r="Y379" s="31"/>
      <c r="Z379" s="31"/>
      <c r="AA379" s="31"/>
      <c r="AB379" s="31"/>
      <c r="AC379" s="31"/>
      <c r="AD379" s="31"/>
      <c r="AE379" s="31"/>
      <c r="AR379" s="186" t="s">
        <v>463</v>
      </c>
      <c r="AT379" s="186" t="s">
        <v>234</v>
      </c>
      <c r="AU379" s="186" t="s">
        <v>88</v>
      </c>
      <c r="AY379" s="14" t="s">
        <v>232</v>
      </c>
      <c r="BE379" s="104">
        <f t="shared" ref="BE379:BE385" si="99">IF(N379="základná",J379,0)</f>
        <v>0</v>
      </c>
      <c r="BF379" s="104">
        <f t="shared" ref="BF379:BF385" si="100">IF(N379="znížená",J379,0)</f>
        <v>0</v>
      </c>
      <c r="BG379" s="104">
        <f t="shared" ref="BG379:BG385" si="101">IF(N379="zákl. prenesená",J379,0)</f>
        <v>0</v>
      </c>
      <c r="BH379" s="104">
        <f t="shared" ref="BH379:BH385" si="102">IF(N379="zníž. prenesená",J379,0)</f>
        <v>0</v>
      </c>
      <c r="BI379" s="104">
        <f t="shared" ref="BI379:BI385" si="103">IF(N379="nulová",J379,0)</f>
        <v>0</v>
      </c>
      <c r="BJ379" s="14" t="s">
        <v>88</v>
      </c>
      <c r="BK379" s="104">
        <f t="shared" ref="BK379:BK385" si="104">ROUND(I379*H379,2)</f>
        <v>0</v>
      </c>
      <c r="BL379" s="14" t="s">
        <v>463</v>
      </c>
      <c r="BM379" s="186" t="s">
        <v>2949</v>
      </c>
    </row>
    <row r="380" spans="1:65" s="2" customFormat="1" ht="33" customHeight="1">
      <c r="A380" s="31"/>
      <c r="B380" s="142"/>
      <c r="C380" s="174" t="s">
        <v>2950</v>
      </c>
      <c r="D380" s="174" t="s">
        <v>234</v>
      </c>
      <c r="E380" s="175" t="s">
        <v>2335</v>
      </c>
      <c r="F380" s="176" t="s">
        <v>2336</v>
      </c>
      <c r="G380" s="177" t="s">
        <v>256</v>
      </c>
      <c r="H380" s="178">
        <v>18</v>
      </c>
      <c r="I380" s="179"/>
      <c r="J380" s="180">
        <f t="shared" si="95"/>
        <v>0</v>
      </c>
      <c r="K380" s="181"/>
      <c r="L380" s="32"/>
      <c r="M380" s="182" t="s">
        <v>1</v>
      </c>
      <c r="N380" s="183" t="s">
        <v>43</v>
      </c>
      <c r="O380" s="60"/>
      <c r="P380" s="184">
        <f t="shared" si="96"/>
        <v>0</v>
      </c>
      <c r="Q380" s="184">
        <v>0</v>
      </c>
      <c r="R380" s="184">
        <f t="shared" si="97"/>
        <v>0</v>
      </c>
      <c r="S380" s="184">
        <v>0</v>
      </c>
      <c r="T380" s="185">
        <f t="shared" si="98"/>
        <v>0</v>
      </c>
      <c r="U380" s="31"/>
      <c r="V380" s="31"/>
      <c r="W380" s="31"/>
      <c r="X380" s="31"/>
      <c r="Y380" s="31"/>
      <c r="Z380" s="31"/>
      <c r="AA380" s="31"/>
      <c r="AB380" s="31"/>
      <c r="AC380" s="31"/>
      <c r="AD380" s="31"/>
      <c r="AE380" s="31"/>
      <c r="AR380" s="186" t="s">
        <v>463</v>
      </c>
      <c r="AT380" s="186" t="s">
        <v>234</v>
      </c>
      <c r="AU380" s="186" t="s">
        <v>88</v>
      </c>
      <c r="AY380" s="14" t="s">
        <v>232</v>
      </c>
      <c r="BE380" s="104">
        <f t="shared" si="99"/>
        <v>0</v>
      </c>
      <c r="BF380" s="104">
        <f t="shared" si="100"/>
        <v>0</v>
      </c>
      <c r="BG380" s="104">
        <f t="shared" si="101"/>
        <v>0</v>
      </c>
      <c r="BH380" s="104">
        <f t="shared" si="102"/>
        <v>0</v>
      </c>
      <c r="BI380" s="104">
        <f t="shared" si="103"/>
        <v>0</v>
      </c>
      <c r="BJ380" s="14" t="s">
        <v>88</v>
      </c>
      <c r="BK380" s="104">
        <f t="shared" si="104"/>
        <v>0</v>
      </c>
      <c r="BL380" s="14" t="s">
        <v>463</v>
      </c>
      <c r="BM380" s="186" t="s">
        <v>2951</v>
      </c>
    </row>
    <row r="381" spans="1:65" s="2" customFormat="1" ht="16.5" customHeight="1">
      <c r="A381" s="31"/>
      <c r="B381" s="142"/>
      <c r="C381" s="187" t="s">
        <v>2952</v>
      </c>
      <c r="D381" s="187" t="s">
        <v>357</v>
      </c>
      <c r="E381" s="188" t="s">
        <v>2338</v>
      </c>
      <c r="F381" s="189" t="s">
        <v>2339</v>
      </c>
      <c r="G381" s="190" t="s">
        <v>360</v>
      </c>
      <c r="H381" s="191">
        <v>3.78</v>
      </c>
      <c r="I381" s="192"/>
      <c r="J381" s="193">
        <f t="shared" si="95"/>
        <v>0</v>
      </c>
      <c r="K381" s="194"/>
      <c r="L381" s="195"/>
      <c r="M381" s="196" t="s">
        <v>1</v>
      </c>
      <c r="N381" s="197" t="s">
        <v>43</v>
      </c>
      <c r="O381" s="60"/>
      <c r="P381" s="184">
        <f t="shared" si="96"/>
        <v>0</v>
      </c>
      <c r="Q381" s="184">
        <v>0</v>
      </c>
      <c r="R381" s="184">
        <f t="shared" si="97"/>
        <v>0</v>
      </c>
      <c r="S381" s="184">
        <v>0</v>
      </c>
      <c r="T381" s="185">
        <f t="shared" si="98"/>
        <v>0</v>
      </c>
      <c r="U381" s="31"/>
      <c r="V381" s="31"/>
      <c r="W381" s="31"/>
      <c r="X381" s="31"/>
      <c r="Y381" s="31"/>
      <c r="Z381" s="31"/>
      <c r="AA381" s="31"/>
      <c r="AB381" s="31"/>
      <c r="AC381" s="31"/>
      <c r="AD381" s="31"/>
      <c r="AE381" s="31"/>
      <c r="AR381" s="186" t="s">
        <v>1292</v>
      </c>
      <c r="AT381" s="186" t="s">
        <v>357</v>
      </c>
      <c r="AU381" s="186" t="s">
        <v>88</v>
      </c>
      <c r="AY381" s="14" t="s">
        <v>232</v>
      </c>
      <c r="BE381" s="104">
        <f t="shared" si="99"/>
        <v>0</v>
      </c>
      <c r="BF381" s="104">
        <f t="shared" si="100"/>
        <v>0</v>
      </c>
      <c r="BG381" s="104">
        <f t="shared" si="101"/>
        <v>0</v>
      </c>
      <c r="BH381" s="104">
        <f t="shared" si="102"/>
        <v>0</v>
      </c>
      <c r="BI381" s="104">
        <f t="shared" si="103"/>
        <v>0</v>
      </c>
      <c r="BJ381" s="14" t="s">
        <v>88</v>
      </c>
      <c r="BK381" s="104">
        <f t="shared" si="104"/>
        <v>0</v>
      </c>
      <c r="BL381" s="14" t="s">
        <v>463</v>
      </c>
      <c r="BM381" s="186" t="s">
        <v>2953</v>
      </c>
    </row>
    <row r="382" spans="1:65" s="2" customFormat="1" ht="24.2" customHeight="1">
      <c r="A382" s="31"/>
      <c r="B382" s="142"/>
      <c r="C382" s="174" t="s">
        <v>2954</v>
      </c>
      <c r="D382" s="174" t="s">
        <v>234</v>
      </c>
      <c r="E382" s="175" t="s">
        <v>2341</v>
      </c>
      <c r="F382" s="176" t="s">
        <v>2342</v>
      </c>
      <c r="G382" s="177" t="s">
        <v>256</v>
      </c>
      <c r="H382" s="178">
        <v>18</v>
      </c>
      <c r="I382" s="179"/>
      <c r="J382" s="180">
        <f t="shared" si="95"/>
        <v>0</v>
      </c>
      <c r="K382" s="181"/>
      <c r="L382" s="32"/>
      <c r="M382" s="182" t="s">
        <v>1</v>
      </c>
      <c r="N382" s="183" t="s">
        <v>43</v>
      </c>
      <c r="O382" s="60"/>
      <c r="P382" s="184">
        <f t="shared" si="96"/>
        <v>0</v>
      </c>
      <c r="Q382" s="184">
        <v>0</v>
      </c>
      <c r="R382" s="184">
        <f t="shared" si="97"/>
        <v>0</v>
      </c>
      <c r="S382" s="184">
        <v>0</v>
      </c>
      <c r="T382" s="185">
        <f t="shared" si="98"/>
        <v>0</v>
      </c>
      <c r="U382" s="31"/>
      <c r="V382" s="31"/>
      <c r="W382" s="31"/>
      <c r="X382" s="31"/>
      <c r="Y382" s="31"/>
      <c r="Z382" s="31"/>
      <c r="AA382" s="31"/>
      <c r="AB382" s="31"/>
      <c r="AC382" s="31"/>
      <c r="AD382" s="31"/>
      <c r="AE382" s="31"/>
      <c r="AR382" s="186" t="s">
        <v>463</v>
      </c>
      <c r="AT382" s="186" t="s">
        <v>234</v>
      </c>
      <c r="AU382" s="186" t="s">
        <v>88</v>
      </c>
      <c r="AY382" s="14" t="s">
        <v>232</v>
      </c>
      <c r="BE382" s="104">
        <f t="shared" si="99"/>
        <v>0</v>
      </c>
      <c r="BF382" s="104">
        <f t="shared" si="100"/>
        <v>0</v>
      </c>
      <c r="BG382" s="104">
        <f t="shared" si="101"/>
        <v>0</v>
      </c>
      <c r="BH382" s="104">
        <f t="shared" si="102"/>
        <v>0</v>
      </c>
      <c r="BI382" s="104">
        <f t="shared" si="103"/>
        <v>0</v>
      </c>
      <c r="BJ382" s="14" t="s">
        <v>88</v>
      </c>
      <c r="BK382" s="104">
        <f t="shared" si="104"/>
        <v>0</v>
      </c>
      <c r="BL382" s="14" t="s">
        <v>463</v>
      </c>
      <c r="BM382" s="186" t="s">
        <v>2955</v>
      </c>
    </row>
    <row r="383" spans="1:65" s="2" customFormat="1" ht="16.5" customHeight="1">
      <c r="A383" s="31"/>
      <c r="B383" s="142"/>
      <c r="C383" s="187" t="s">
        <v>2956</v>
      </c>
      <c r="D383" s="187" t="s">
        <v>357</v>
      </c>
      <c r="E383" s="188" t="s">
        <v>2344</v>
      </c>
      <c r="F383" s="189" t="s">
        <v>2345</v>
      </c>
      <c r="G383" s="190" t="s">
        <v>256</v>
      </c>
      <c r="H383" s="191">
        <v>18</v>
      </c>
      <c r="I383" s="192"/>
      <c r="J383" s="193">
        <f t="shared" si="95"/>
        <v>0</v>
      </c>
      <c r="K383" s="194"/>
      <c r="L383" s="195"/>
      <c r="M383" s="196" t="s">
        <v>1</v>
      </c>
      <c r="N383" s="197" t="s">
        <v>43</v>
      </c>
      <c r="O383" s="60"/>
      <c r="P383" s="184">
        <f t="shared" si="96"/>
        <v>0</v>
      </c>
      <c r="Q383" s="184">
        <v>0</v>
      </c>
      <c r="R383" s="184">
        <f t="shared" si="97"/>
        <v>0</v>
      </c>
      <c r="S383" s="184">
        <v>0</v>
      </c>
      <c r="T383" s="185">
        <f t="shared" si="98"/>
        <v>0</v>
      </c>
      <c r="U383" s="31"/>
      <c r="V383" s="31"/>
      <c r="W383" s="31"/>
      <c r="X383" s="31"/>
      <c r="Y383" s="31"/>
      <c r="Z383" s="31"/>
      <c r="AA383" s="31"/>
      <c r="AB383" s="31"/>
      <c r="AC383" s="31"/>
      <c r="AD383" s="31"/>
      <c r="AE383" s="31"/>
      <c r="AR383" s="186" t="s">
        <v>1292</v>
      </c>
      <c r="AT383" s="186" t="s">
        <v>357</v>
      </c>
      <c r="AU383" s="186" t="s">
        <v>88</v>
      </c>
      <c r="AY383" s="14" t="s">
        <v>232</v>
      </c>
      <c r="BE383" s="104">
        <f t="shared" si="99"/>
        <v>0</v>
      </c>
      <c r="BF383" s="104">
        <f t="shared" si="100"/>
        <v>0</v>
      </c>
      <c r="BG383" s="104">
        <f t="shared" si="101"/>
        <v>0</v>
      </c>
      <c r="BH383" s="104">
        <f t="shared" si="102"/>
        <v>0</v>
      </c>
      <c r="BI383" s="104">
        <f t="shared" si="103"/>
        <v>0</v>
      </c>
      <c r="BJ383" s="14" t="s">
        <v>88</v>
      </c>
      <c r="BK383" s="104">
        <f t="shared" si="104"/>
        <v>0</v>
      </c>
      <c r="BL383" s="14" t="s">
        <v>463</v>
      </c>
      <c r="BM383" s="186" t="s">
        <v>2957</v>
      </c>
    </row>
    <row r="384" spans="1:65" s="2" customFormat="1" ht="33" customHeight="1">
      <c r="A384" s="31"/>
      <c r="B384" s="142"/>
      <c r="C384" s="174" t="s">
        <v>2958</v>
      </c>
      <c r="D384" s="174" t="s">
        <v>234</v>
      </c>
      <c r="E384" s="175" t="s">
        <v>2347</v>
      </c>
      <c r="F384" s="176" t="s">
        <v>2348</v>
      </c>
      <c r="G384" s="177" t="s">
        <v>256</v>
      </c>
      <c r="H384" s="178">
        <v>18</v>
      </c>
      <c r="I384" s="179"/>
      <c r="J384" s="180">
        <f t="shared" si="95"/>
        <v>0</v>
      </c>
      <c r="K384" s="181"/>
      <c r="L384" s="32"/>
      <c r="M384" s="182" t="s">
        <v>1</v>
      </c>
      <c r="N384" s="183" t="s">
        <v>43</v>
      </c>
      <c r="O384" s="60"/>
      <c r="P384" s="184">
        <f t="shared" si="96"/>
        <v>0</v>
      </c>
      <c r="Q384" s="184">
        <v>0</v>
      </c>
      <c r="R384" s="184">
        <f t="shared" si="97"/>
        <v>0</v>
      </c>
      <c r="S384" s="184">
        <v>0</v>
      </c>
      <c r="T384" s="185">
        <f t="shared" si="98"/>
        <v>0</v>
      </c>
      <c r="U384" s="31"/>
      <c r="V384" s="31"/>
      <c r="W384" s="31"/>
      <c r="X384" s="31"/>
      <c r="Y384" s="31"/>
      <c r="Z384" s="31"/>
      <c r="AA384" s="31"/>
      <c r="AB384" s="31"/>
      <c r="AC384" s="31"/>
      <c r="AD384" s="31"/>
      <c r="AE384" s="31"/>
      <c r="AR384" s="186" t="s">
        <v>463</v>
      </c>
      <c r="AT384" s="186" t="s">
        <v>234</v>
      </c>
      <c r="AU384" s="186" t="s">
        <v>88</v>
      </c>
      <c r="AY384" s="14" t="s">
        <v>232</v>
      </c>
      <c r="BE384" s="104">
        <f t="shared" si="99"/>
        <v>0</v>
      </c>
      <c r="BF384" s="104">
        <f t="shared" si="100"/>
        <v>0</v>
      </c>
      <c r="BG384" s="104">
        <f t="shared" si="101"/>
        <v>0</v>
      </c>
      <c r="BH384" s="104">
        <f t="shared" si="102"/>
        <v>0</v>
      </c>
      <c r="BI384" s="104">
        <f t="shared" si="103"/>
        <v>0</v>
      </c>
      <c r="BJ384" s="14" t="s">
        <v>88</v>
      </c>
      <c r="BK384" s="104">
        <f t="shared" si="104"/>
        <v>0</v>
      </c>
      <c r="BL384" s="14" t="s">
        <v>463</v>
      </c>
      <c r="BM384" s="186" t="s">
        <v>2959</v>
      </c>
    </row>
    <row r="385" spans="1:65" s="2" customFormat="1" ht="33" customHeight="1">
      <c r="A385" s="31"/>
      <c r="B385" s="142"/>
      <c r="C385" s="174" t="s">
        <v>2960</v>
      </c>
      <c r="D385" s="174" t="s">
        <v>234</v>
      </c>
      <c r="E385" s="175" t="s">
        <v>2350</v>
      </c>
      <c r="F385" s="176" t="s">
        <v>2107</v>
      </c>
      <c r="G385" s="177" t="s">
        <v>237</v>
      </c>
      <c r="H385" s="178">
        <v>12.6</v>
      </c>
      <c r="I385" s="179"/>
      <c r="J385" s="180">
        <f t="shared" si="95"/>
        <v>0</v>
      </c>
      <c r="K385" s="181"/>
      <c r="L385" s="32"/>
      <c r="M385" s="182" t="s">
        <v>1</v>
      </c>
      <c r="N385" s="183" t="s">
        <v>43</v>
      </c>
      <c r="O385" s="60"/>
      <c r="P385" s="184">
        <f t="shared" si="96"/>
        <v>0</v>
      </c>
      <c r="Q385" s="184">
        <v>0</v>
      </c>
      <c r="R385" s="184">
        <f t="shared" si="97"/>
        <v>0</v>
      </c>
      <c r="S385" s="184">
        <v>0</v>
      </c>
      <c r="T385" s="185">
        <f t="shared" si="98"/>
        <v>0</v>
      </c>
      <c r="U385" s="31"/>
      <c r="V385" s="31"/>
      <c r="W385" s="31"/>
      <c r="X385" s="31"/>
      <c r="Y385" s="31"/>
      <c r="Z385" s="31"/>
      <c r="AA385" s="31"/>
      <c r="AB385" s="31"/>
      <c r="AC385" s="31"/>
      <c r="AD385" s="31"/>
      <c r="AE385" s="31"/>
      <c r="AR385" s="186" t="s">
        <v>463</v>
      </c>
      <c r="AT385" s="186" t="s">
        <v>234</v>
      </c>
      <c r="AU385" s="186" t="s">
        <v>88</v>
      </c>
      <c r="AY385" s="14" t="s">
        <v>232</v>
      </c>
      <c r="BE385" s="104">
        <f t="shared" si="99"/>
        <v>0</v>
      </c>
      <c r="BF385" s="104">
        <f t="shared" si="100"/>
        <v>0</v>
      </c>
      <c r="BG385" s="104">
        <f t="shared" si="101"/>
        <v>0</v>
      </c>
      <c r="BH385" s="104">
        <f t="shared" si="102"/>
        <v>0</v>
      </c>
      <c r="BI385" s="104">
        <f t="shared" si="103"/>
        <v>0</v>
      </c>
      <c r="BJ385" s="14" t="s">
        <v>88</v>
      </c>
      <c r="BK385" s="104">
        <f t="shared" si="104"/>
        <v>0</v>
      </c>
      <c r="BL385" s="14" t="s">
        <v>463</v>
      </c>
      <c r="BM385" s="186" t="s">
        <v>2961</v>
      </c>
    </row>
    <row r="386" spans="1:65" s="12" customFormat="1" ht="25.9" customHeight="1">
      <c r="B386" s="161"/>
      <c r="D386" s="162" t="s">
        <v>76</v>
      </c>
      <c r="E386" s="163" t="s">
        <v>2117</v>
      </c>
      <c r="F386" s="163" t="s">
        <v>2118</v>
      </c>
      <c r="I386" s="164"/>
      <c r="J386" s="165">
        <f>BK386</f>
        <v>0</v>
      </c>
      <c r="L386" s="161"/>
      <c r="M386" s="166"/>
      <c r="N386" s="167"/>
      <c r="O386" s="167"/>
      <c r="P386" s="168">
        <f>P387</f>
        <v>0</v>
      </c>
      <c r="Q386" s="167"/>
      <c r="R386" s="168">
        <f>R387</f>
        <v>0</v>
      </c>
      <c r="S386" s="167"/>
      <c r="T386" s="169">
        <f>T387</f>
        <v>0</v>
      </c>
      <c r="AR386" s="162" t="s">
        <v>238</v>
      </c>
      <c r="AT386" s="170" t="s">
        <v>76</v>
      </c>
      <c r="AU386" s="170" t="s">
        <v>77</v>
      </c>
      <c r="AY386" s="162" t="s">
        <v>232</v>
      </c>
      <c r="BK386" s="171">
        <f>BK387</f>
        <v>0</v>
      </c>
    </row>
    <row r="387" spans="1:65" s="2" customFormat="1" ht="33" customHeight="1">
      <c r="A387" s="31"/>
      <c r="B387" s="142"/>
      <c r="C387" s="174" t="s">
        <v>2962</v>
      </c>
      <c r="D387" s="174" t="s">
        <v>234</v>
      </c>
      <c r="E387" s="175" t="s">
        <v>2120</v>
      </c>
      <c r="F387" s="176" t="s">
        <v>2121</v>
      </c>
      <c r="G387" s="177" t="s">
        <v>261</v>
      </c>
      <c r="H387" s="178">
        <v>36</v>
      </c>
      <c r="I387" s="179"/>
      <c r="J387" s="180">
        <f>ROUND(I387*H387,2)</f>
        <v>0</v>
      </c>
      <c r="K387" s="181"/>
      <c r="L387" s="32"/>
      <c r="M387" s="182" t="s">
        <v>1</v>
      </c>
      <c r="N387" s="183" t="s">
        <v>43</v>
      </c>
      <c r="O387" s="60"/>
      <c r="P387" s="184">
        <f>O387*H387</f>
        <v>0</v>
      </c>
      <c r="Q387" s="184">
        <v>0</v>
      </c>
      <c r="R387" s="184">
        <f>Q387*H387</f>
        <v>0</v>
      </c>
      <c r="S387" s="184">
        <v>0</v>
      </c>
      <c r="T387" s="185">
        <f>S387*H387</f>
        <v>0</v>
      </c>
      <c r="U387" s="31"/>
      <c r="V387" s="31"/>
      <c r="W387" s="31"/>
      <c r="X387" s="31"/>
      <c r="Y387" s="31"/>
      <c r="Z387" s="31"/>
      <c r="AA387" s="31"/>
      <c r="AB387" s="31"/>
      <c r="AC387" s="31"/>
      <c r="AD387" s="31"/>
      <c r="AE387" s="31"/>
      <c r="AR387" s="186" t="s">
        <v>2122</v>
      </c>
      <c r="AT387" s="186" t="s">
        <v>234</v>
      </c>
      <c r="AU387" s="186" t="s">
        <v>81</v>
      </c>
      <c r="AY387" s="14" t="s">
        <v>232</v>
      </c>
      <c r="BE387" s="104">
        <f>IF(N387="základná",J387,0)</f>
        <v>0</v>
      </c>
      <c r="BF387" s="104">
        <f>IF(N387="znížená",J387,0)</f>
        <v>0</v>
      </c>
      <c r="BG387" s="104">
        <f>IF(N387="zákl. prenesená",J387,0)</f>
        <v>0</v>
      </c>
      <c r="BH387" s="104">
        <f>IF(N387="zníž. prenesená",J387,0)</f>
        <v>0</v>
      </c>
      <c r="BI387" s="104">
        <f>IF(N387="nulová",J387,0)</f>
        <v>0</v>
      </c>
      <c r="BJ387" s="14" t="s">
        <v>88</v>
      </c>
      <c r="BK387" s="104">
        <f>ROUND(I387*H387,2)</f>
        <v>0</v>
      </c>
      <c r="BL387" s="14" t="s">
        <v>2122</v>
      </c>
      <c r="BM387" s="186" t="s">
        <v>2963</v>
      </c>
    </row>
    <row r="388" spans="1:65" s="12" customFormat="1" ht="25.9" customHeight="1">
      <c r="B388" s="161"/>
      <c r="D388" s="162" t="s">
        <v>76</v>
      </c>
      <c r="E388" s="163" t="s">
        <v>2124</v>
      </c>
      <c r="F388" s="163" t="s">
        <v>2125</v>
      </c>
      <c r="I388" s="164"/>
      <c r="J388" s="165">
        <f>BK388</f>
        <v>0</v>
      </c>
      <c r="L388" s="161"/>
      <c r="M388" s="166"/>
      <c r="N388" s="167"/>
      <c r="O388" s="167"/>
      <c r="P388" s="168">
        <f>P389</f>
        <v>0</v>
      </c>
      <c r="Q388" s="167"/>
      <c r="R388" s="168">
        <f>R389</f>
        <v>0</v>
      </c>
      <c r="S388" s="167"/>
      <c r="T388" s="169">
        <f>T389</f>
        <v>0</v>
      </c>
      <c r="AR388" s="162" t="s">
        <v>238</v>
      </c>
      <c r="AT388" s="170" t="s">
        <v>76</v>
      </c>
      <c r="AU388" s="170" t="s">
        <v>77</v>
      </c>
      <c r="AY388" s="162" t="s">
        <v>232</v>
      </c>
      <c r="BK388" s="171">
        <f>BK389</f>
        <v>0</v>
      </c>
    </row>
    <row r="389" spans="1:65" s="2" customFormat="1" ht="21.75" customHeight="1">
      <c r="A389" s="31"/>
      <c r="B389" s="142"/>
      <c r="C389" s="174" t="s">
        <v>2964</v>
      </c>
      <c r="D389" s="174" t="s">
        <v>234</v>
      </c>
      <c r="E389" s="175" t="s">
        <v>2127</v>
      </c>
      <c r="F389" s="176" t="s">
        <v>2128</v>
      </c>
      <c r="G389" s="177" t="s">
        <v>394</v>
      </c>
      <c r="H389" s="178">
        <v>1</v>
      </c>
      <c r="I389" s="179"/>
      <c r="J389" s="180">
        <f>ROUND(I389*H389,2)</f>
        <v>0</v>
      </c>
      <c r="K389" s="181"/>
      <c r="L389" s="32"/>
      <c r="M389" s="198" t="s">
        <v>1</v>
      </c>
      <c r="N389" s="199" t="s">
        <v>43</v>
      </c>
      <c r="O389" s="200"/>
      <c r="P389" s="201">
        <f>O389*H389</f>
        <v>0</v>
      </c>
      <c r="Q389" s="201">
        <v>0</v>
      </c>
      <c r="R389" s="201">
        <f>Q389*H389</f>
        <v>0</v>
      </c>
      <c r="S389" s="201">
        <v>0</v>
      </c>
      <c r="T389" s="202">
        <f>S389*H389</f>
        <v>0</v>
      </c>
      <c r="U389" s="31"/>
      <c r="V389" s="31"/>
      <c r="W389" s="31"/>
      <c r="X389" s="31"/>
      <c r="Y389" s="31"/>
      <c r="Z389" s="31"/>
      <c r="AA389" s="31"/>
      <c r="AB389" s="31"/>
      <c r="AC389" s="31"/>
      <c r="AD389" s="31"/>
      <c r="AE389" s="31"/>
      <c r="AR389" s="186" t="s">
        <v>2129</v>
      </c>
      <c r="AT389" s="186" t="s">
        <v>234</v>
      </c>
      <c r="AU389" s="186" t="s">
        <v>81</v>
      </c>
      <c r="AY389" s="14" t="s">
        <v>232</v>
      </c>
      <c r="BE389" s="104">
        <f>IF(N389="základná",J389,0)</f>
        <v>0</v>
      </c>
      <c r="BF389" s="104">
        <f>IF(N389="znížená",J389,0)</f>
        <v>0</v>
      </c>
      <c r="BG389" s="104">
        <f>IF(N389="zákl. prenesená",J389,0)</f>
        <v>0</v>
      </c>
      <c r="BH389" s="104">
        <f>IF(N389="zníž. prenesená",J389,0)</f>
        <v>0</v>
      </c>
      <c r="BI389" s="104">
        <f>IF(N389="nulová",J389,0)</f>
        <v>0</v>
      </c>
      <c r="BJ389" s="14" t="s">
        <v>88</v>
      </c>
      <c r="BK389" s="104">
        <f>ROUND(I389*H389,2)</f>
        <v>0</v>
      </c>
      <c r="BL389" s="14" t="s">
        <v>2129</v>
      </c>
      <c r="BM389" s="186" t="s">
        <v>2965</v>
      </c>
    </row>
    <row r="390" spans="1:65" s="2" customFormat="1" ht="6.95" customHeight="1">
      <c r="A390" s="31"/>
      <c r="B390" s="49"/>
      <c r="C390" s="50"/>
      <c r="D390" s="50"/>
      <c r="E390" s="50"/>
      <c r="F390" s="50"/>
      <c r="G390" s="50"/>
      <c r="H390" s="50"/>
      <c r="I390" s="50"/>
      <c r="J390" s="50"/>
      <c r="K390" s="50"/>
      <c r="L390" s="32"/>
      <c r="M390" s="31"/>
      <c r="O390" s="31"/>
      <c r="P390" s="31"/>
      <c r="Q390" s="31"/>
      <c r="R390" s="31"/>
      <c r="S390" s="31"/>
      <c r="T390" s="31"/>
      <c r="U390" s="31"/>
      <c r="V390" s="31"/>
      <c r="W390" s="31"/>
      <c r="X390" s="31"/>
      <c r="Y390" s="31"/>
      <c r="Z390" s="31"/>
      <c r="AA390" s="31"/>
      <c r="AB390" s="31"/>
      <c r="AC390" s="31"/>
      <c r="AD390" s="31"/>
      <c r="AE390" s="31"/>
    </row>
  </sheetData>
  <autoFilter ref="C155:K389"/>
  <mergeCells count="20">
    <mergeCell ref="E142:H142"/>
    <mergeCell ref="E146:H146"/>
    <mergeCell ref="E144:H144"/>
    <mergeCell ref="E148:H148"/>
    <mergeCell ref="L2:V2"/>
    <mergeCell ref="D126:F126"/>
    <mergeCell ref="D127:F127"/>
    <mergeCell ref="D128:F128"/>
    <mergeCell ref="D129:F129"/>
    <mergeCell ref="D130:F13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2:BM41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142</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2677</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2966</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J126</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ROUND((SUM(BE126:BE133) + SUM(BE157:BE409)),  2)</f>
        <v>0</v>
      </c>
      <c r="G39" s="118"/>
      <c r="H39" s="118"/>
      <c r="I39" s="119">
        <v>0.23</v>
      </c>
      <c r="J39" s="117">
        <f>ROUND(((SUM(BE126:BE133) + SUM(BE157:BE409))*I39),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ROUND((SUM(BF126:BF133) + SUM(BF157:BF409)),  2)</f>
        <v>0</v>
      </c>
      <c r="G40" s="118"/>
      <c r="H40" s="118"/>
      <c r="I40" s="119">
        <v>0.23</v>
      </c>
      <c r="J40" s="117">
        <f>ROUND(((SUM(BF126:BF133) + SUM(BF157:BF409))*I40),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ROUND((SUM(BG126:BG133) + SUM(BG157:BG409)),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ROUND((SUM(BH126:BH133) + SUM(BH157:BH409)),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ROUND((SUM(BI126:BI133) + SUM(BI157:BI409)),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2677</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03.2 - Čerpacia stanica ČS A2</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J157</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J158</f>
        <v>0</v>
      </c>
      <c r="L101" s="132"/>
    </row>
    <row r="102" spans="1:47" s="10" customFormat="1" ht="19.899999999999999" customHeight="1">
      <c r="B102" s="136"/>
      <c r="D102" s="137" t="s">
        <v>197</v>
      </c>
      <c r="E102" s="138"/>
      <c r="F102" s="138"/>
      <c r="G102" s="138"/>
      <c r="H102" s="138"/>
      <c r="I102" s="138"/>
      <c r="J102" s="139">
        <f>J159</f>
        <v>0</v>
      </c>
      <c r="L102" s="136"/>
    </row>
    <row r="103" spans="1:47" s="10" customFormat="1" ht="19.899999999999999" customHeight="1">
      <c r="B103" s="136"/>
      <c r="D103" s="137" t="s">
        <v>893</v>
      </c>
      <c r="E103" s="138"/>
      <c r="F103" s="138"/>
      <c r="G103" s="138"/>
      <c r="H103" s="138"/>
      <c r="I103" s="138"/>
      <c r="J103" s="139">
        <f>J203</f>
        <v>0</v>
      </c>
      <c r="L103" s="136"/>
    </row>
    <row r="104" spans="1:47" s="10" customFormat="1" ht="19.899999999999999" customHeight="1">
      <c r="B104" s="136"/>
      <c r="D104" s="137" t="s">
        <v>199</v>
      </c>
      <c r="E104" s="138"/>
      <c r="F104" s="138"/>
      <c r="G104" s="138"/>
      <c r="H104" s="138"/>
      <c r="I104" s="138"/>
      <c r="J104" s="139">
        <f>J214</f>
        <v>0</v>
      </c>
      <c r="L104" s="136"/>
    </row>
    <row r="105" spans="1:47" s="10" customFormat="1" ht="19.899999999999999" customHeight="1">
      <c r="B105" s="136"/>
      <c r="D105" s="137" t="s">
        <v>200</v>
      </c>
      <c r="E105" s="138"/>
      <c r="F105" s="138"/>
      <c r="G105" s="138"/>
      <c r="H105" s="138"/>
      <c r="I105" s="138"/>
      <c r="J105" s="139">
        <f>J221</f>
        <v>0</v>
      </c>
      <c r="L105" s="136"/>
    </row>
    <row r="106" spans="1:47" s="10" customFormat="1" ht="19.899999999999999" customHeight="1">
      <c r="B106" s="136"/>
      <c r="D106" s="137" t="s">
        <v>202</v>
      </c>
      <c r="E106" s="138"/>
      <c r="F106" s="138"/>
      <c r="G106" s="138"/>
      <c r="H106" s="138"/>
      <c r="I106" s="138"/>
      <c r="J106" s="139">
        <f>J229</f>
        <v>0</v>
      </c>
      <c r="L106" s="136"/>
    </row>
    <row r="107" spans="1:47" s="10" customFormat="1" ht="19.899999999999999" customHeight="1">
      <c r="B107" s="136"/>
      <c r="D107" s="137" t="s">
        <v>203</v>
      </c>
      <c r="E107" s="138"/>
      <c r="F107" s="138"/>
      <c r="G107" s="138"/>
      <c r="H107" s="138"/>
      <c r="I107" s="138"/>
      <c r="J107" s="139">
        <f>J266</f>
        <v>0</v>
      </c>
      <c r="L107" s="136"/>
    </row>
    <row r="108" spans="1:47" s="10" customFormat="1" ht="19.899999999999999" customHeight="1">
      <c r="B108" s="136"/>
      <c r="D108" s="137" t="s">
        <v>204</v>
      </c>
      <c r="E108" s="138"/>
      <c r="F108" s="138"/>
      <c r="G108" s="138"/>
      <c r="H108" s="138"/>
      <c r="I108" s="138"/>
      <c r="J108" s="139">
        <f>J282</f>
        <v>0</v>
      </c>
      <c r="L108" s="136"/>
    </row>
    <row r="109" spans="1:47" s="9" customFormat="1" ht="24.95" customHeight="1">
      <c r="B109" s="132"/>
      <c r="D109" s="133" t="s">
        <v>196</v>
      </c>
      <c r="E109" s="134"/>
      <c r="F109" s="134"/>
      <c r="G109" s="134"/>
      <c r="H109" s="134"/>
      <c r="I109" s="134"/>
      <c r="J109" s="135">
        <f>J285</f>
        <v>0</v>
      </c>
      <c r="L109" s="132"/>
    </row>
    <row r="110" spans="1:47" s="10" customFormat="1" ht="19.899999999999999" customHeight="1">
      <c r="B110" s="136"/>
      <c r="D110" s="137" t="s">
        <v>198</v>
      </c>
      <c r="E110" s="138"/>
      <c r="F110" s="138"/>
      <c r="G110" s="138"/>
      <c r="H110" s="138"/>
      <c r="I110" s="138"/>
      <c r="J110" s="139">
        <f>J286</f>
        <v>0</v>
      </c>
      <c r="L110" s="136"/>
    </row>
    <row r="111" spans="1:47" s="9" customFormat="1" ht="24.95" customHeight="1">
      <c r="B111" s="132"/>
      <c r="D111" s="133" t="s">
        <v>205</v>
      </c>
      <c r="E111" s="134"/>
      <c r="F111" s="134"/>
      <c r="G111" s="134"/>
      <c r="H111" s="134"/>
      <c r="I111" s="134"/>
      <c r="J111" s="135">
        <f>J289</f>
        <v>0</v>
      </c>
      <c r="L111" s="132"/>
    </row>
    <row r="112" spans="1:47" s="10" customFormat="1" ht="19.899999999999999" customHeight="1">
      <c r="B112" s="136"/>
      <c r="D112" s="137" t="s">
        <v>894</v>
      </c>
      <c r="E112" s="138"/>
      <c r="F112" s="138"/>
      <c r="G112" s="138"/>
      <c r="H112" s="138"/>
      <c r="I112" s="138"/>
      <c r="J112" s="139">
        <f>J290</f>
        <v>0</v>
      </c>
      <c r="L112" s="136"/>
    </row>
    <row r="113" spans="1:65" s="10" customFormat="1" ht="19.899999999999999" customHeight="1">
      <c r="B113" s="136"/>
      <c r="D113" s="137" t="s">
        <v>2136</v>
      </c>
      <c r="E113" s="138"/>
      <c r="F113" s="138"/>
      <c r="G113" s="138"/>
      <c r="H113" s="138"/>
      <c r="I113" s="138"/>
      <c r="J113" s="139">
        <f>J299</f>
        <v>0</v>
      </c>
      <c r="L113" s="136"/>
    </row>
    <row r="114" spans="1:65" s="10" customFormat="1" ht="19.899999999999999" customHeight="1">
      <c r="B114" s="136"/>
      <c r="D114" s="137" t="s">
        <v>206</v>
      </c>
      <c r="E114" s="138"/>
      <c r="F114" s="138"/>
      <c r="G114" s="138"/>
      <c r="H114" s="138"/>
      <c r="I114" s="138"/>
      <c r="J114" s="139">
        <f>J330</f>
        <v>0</v>
      </c>
      <c r="L114" s="136"/>
    </row>
    <row r="115" spans="1:65" s="9" customFormat="1" ht="24.95" customHeight="1">
      <c r="B115" s="132"/>
      <c r="D115" s="133" t="s">
        <v>207</v>
      </c>
      <c r="E115" s="134"/>
      <c r="F115" s="134"/>
      <c r="G115" s="134"/>
      <c r="H115" s="134"/>
      <c r="I115" s="134"/>
      <c r="J115" s="135">
        <f>J334</f>
        <v>0</v>
      </c>
      <c r="L115" s="132"/>
    </row>
    <row r="116" spans="1:65" s="10" customFormat="1" ht="19.899999999999999" customHeight="1">
      <c r="B116" s="136"/>
      <c r="D116" s="137" t="s">
        <v>2137</v>
      </c>
      <c r="E116" s="138"/>
      <c r="F116" s="138"/>
      <c r="G116" s="138"/>
      <c r="H116" s="138"/>
      <c r="I116" s="138"/>
      <c r="J116" s="139">
        <f>J335</f>
        <v>0</v>
      </c>
      <c r="L116" s="136"/>
    </row>
    <row r="117" spans="1:65" s="10" customFormat="1" ht="19.899999999999999" customHeight="1">
      <c r="B117" s="136"/>
      <c r="D117" s="137" t="s">
        <v>2138</v>
      </c>
      <c r="E117" s="138"/>
      <c r="F117" s="138"/>
      <c r="G117" s="138"/>
      <c r="H117" s="138"/>
      <c r="I117" s="138"/>
      <c r="J117" s="139">
        <f>J376</f>
        <v>0</v>
      </c>
      <c r="L117" s="136"/>
    </row>
    <row r="118" spans="1:65" s="10" customFormat="1" ht="19.899999999999999" customHeight="1">
      <c r="B118" s="136"/>
      <c r="D118" s="137" t="s">
        <v>208</v>
      </c>
      <c r="E118" s="138"/>
      <c r="F118" s="138"/>
      <c r="G118" s="138"/>
      <c r="H118" s="138"/>
      <c r="I118" s="138"/>
      <c r="J118" s="139">
        <f>J379</f>
        <v>0</v>
      </c>
      <c r="L118" s="136"/>
    </row>
    <row r="119" spans="1:65" s="10" customFormat="1" ht="19.899999999999999" customHeight="1">
      <c r="B119" s="136"/>
      <c r="D119" s="137" t="s">
        <v>1560</v>
      </c>
      <c r="E119" s="138"/>
      <c r="F119" s="138"/>
      <c r="G119" s="138"/>
      <c r="H119" s="138"/>
      <c r="I119" s="138"/>
      <c r="J119" s="139">
        <f>J381</f>
        <v>0</v>
      </c>
      <c r="L119" s="136"/>
    </row>
    <row r="120" spans="1:65" s="10" customFormat="1" ht="19.899999999999999" customHeight="1">
      <c r="B120" s="136"/>
      <c r="D120" s="137" t="s">
        <v>1562</v>
      </c>
      <c r="E120" s="138"/>
      <c r="F120" s="138"/>
      <c r="G120" s="138"/>
      <c r="H120" s="138"/>
      <c r="I120" s="138"/>
      <c r="J120" s="139">
        <f>J392</f>
        <v>0</v>
      </c>
      <c r="L120" s="136"/>
    </row>
    <row r="121" spans="1:65" s="10" customFormat="1" ht="19.899999999999999" customHeight="1">
      <c r="B121" s="136"/>
      <c r="D121" s="137" t="s">
        <v>2139</v>
      </c>
      <c r="E121" s="138"/>
      <c r="F121" s="138"/>
      <c r="G121" s="138"/>
      <c r="H121" s="138"/>
      <c r="I121" s="138"/>
      <c r="J121" s="139">
        <f>J398</f>
        <v>0</v>
      </c>
      <c r="L121" s="136"/>
    </row>
    <row r="122" spans="1:65" s="9" customFormat="1" ht="24.95" customHeight="1">
      <c r="B122" s="132"/>
      <c r="D122" s="133" t="s">
        <v>1564</v>
      </c>
      <c r="E122" s="134"/>
      <c r="F122" s="134"/>
      <c r="G122" s="134"/>
      <c r="H122" s="134"/>
      <c r="I122" s="134"/>
      <c r="J122" s="135">
        <f>J406</f>
        <v>0</v>
      </c>
      <c r="L122" s="132"/>
    </row>
    <row r="123" spans="1:65" s="9" customFormat="1" ht="24.95" customHeight="1">
      <c r="B123" s="132"/>
      <c r="D123" s="133" t="s">
        <v>1565</v>
      </c>
      <c r="E123" s="134"/>
      <c r="F123" s="134"/>
      <c r="G123" s="134"/>
      <c r="H123" s="134"/>
      <c r="I123" s="134"/>
      <c r="J123" s="135">
        <f>J408</f>
        <v>0</v>
      </c>
      <c r="L123" s="132"/>
    </row>
    <row r="124" spans="1:65" s="2" customFormat="1" ht="21.75" customHeight="1">
      <c r="A124" s="31"/>
      <c r="B124" s="32"/>
      <c r="C124" s="31"/>
      <c r="D124" s="31"/>
      <c r="E124" s="31"/>
      <c r="F124" s="31"/>
      <c r="G124" s="31"/>
      <c r="H124" s="31"/>
      <c r="I124" s="31"/>
      <c r="J124" s="31"/>
      <c r="K124" s="31"/>
      <c r="L124" s="44"/>
      <c r="S124" s="31"/>
      <c r="T124" s="31"/>
      <c r="U124" s="31"/>
      <c r="V124" s="31"/>
      <c r="W124" s="31"/>
      <c r="X124" s="31"/>
      <c r="Y124" s="31"/>
      <c r="Z124" s="31"/>
      <c r="AA124" s="31"/>
      <c r="AB124" s="31"/>
      <c r="AC124" s="31"/>
      <c r="AD124" s="31"/>
      <c r="AE124" s="31"/>
    </row>
    <row r="125" spans="1:65" s="2" customFormat="1" ht="6.95" customHeight="1">
      <c r="A125" s="31"/>
      <c r="B125" s="32"/>
      <c r="C125" s="31"/>
      <c r="D125" s="31"/>
      <c r="E125" s="31"/>
      <c r="F125" s="31"/>
      <c r="G125" s="31"/>
      <c r="H125" s="31"/>
      <c r="I125" s="31"/>
      <c r="J125" s="31"/>
      <c r="K125" s="31"/>
      <c r="L125" s="44"/>
      <c r="S125" s="31"/>
      <c r="T125" s="31"/>
      <c r="U125" s="31"/>
      <c r="V125" s="31"/>
      <c r="W125" s="31"/>
      <c r="X125" s="31"/>
      <c r="Y125" s="31"/>
      <c r="Z125" s="31"/>
      <c r="AA125" s="31"/>
      <c r="AB125" s="31"/>
      <c r="AC125" s="31"/>
      <c r="AD125" s="31"/>
      <c r="AE125" s="31"/>
    </row>
    <row r="126" spans="1:65" s="2" customFormat="1" ht="29.25" customHeight="1">
      <c r="A126" s="31"/>
      <c r="B126" s="32"/>
      <c r="C126" s="131" t="s">
        <v>209</v>
      </c>
      <c r="D126" s="31"/>
      <c r="E126" s="31"/>
      <c r="F126" s="31"/>
      <c r="G126" s="31"/>
      <c r="H126" s="31"/>
      <c r="I126" s="31"/>
      <c r="J126" s="140">
        <f>ROUND(J127 + J128 + J129 + J130 + J131 + J132,2)</f>
        <v>0</v>
      </c>
      <c r="K126" s="31"/>
      <c r="L126" s="44"/>
      <c r="N126" s="141" t="s">
        <v>41</v>
      </c>
      <c r="S126" s="31"/>
      <c r="T126" s="31"/>
      <c r="U126" s="31"/>
      <c r="V126" s="31"/>
      <c r="W126" s="31"/>
      <c r="X126" s="31"/>
      <c r="Y126" s="31"/>
      <c r="Z126" s="31"/>
      <c r="AA126" s="31"/>
      <c r="AB126" s="31"/>
      <c r="AC126" s="31"/>
      <c r="AD126" s="31"/>
      <c r="AE126" s="31"/>
    </row>
    <row r="127" spans="1:65" s="2" customFormat="1" ht="18" customHeight="1">
      <c r="A127" s="31"/>
      <c r="B127" s="142"/>
      <c r="C127" s="143"/>
      <c r="D127" s="257" t="s">
        <v>210</v>
      </c>
      <c r="E127" s="263"/>
      <c r="F127" s="263"/>
      <c r="G127" s="143"/>
      <c r="H127" s="143"/>
      <c r="I127" s="143"/>
      <c r="J127" s="101">
        <v>0</v>
      </c>
      <c r="K127" s="143"/>
      <c r="L127" s="145"/>
      <c r="M127" s="146"/>
      <c r="N127" s="147" t="s">
        <v>43</v>
      </c>
      <c r="O127" s="146"/>
      <c r="P127" s="146"/>
      <c r="Q127" s="146"/>
      <c r="R127" s="146"/>
      <c r="S127" s="143"/>
      <c r="T127" s="143"/>
      <c r="U127" s="143"/>
      <c r="V127" s="143"/>
      <c r="W127" s="143"/>
      <c r="X127" s="143"/>
      <c r="Y127" s="143"/>
      <c r="Z127" s="143"/>
      <c r="AA127" s="143"/>
      <c r="AB127" s="143"/>
      <c r="AC127" s="143"/>
      <c r="AD127" s="143"/>
      <c r="AE127" s="143"/>
      <c r="AF127" s="146"/>
      <c r="AG127" s="146"/>
      <c r="AH127" s="146"/>
      <c r="AI127" s="146"/>
      <c r="AJ127" s="146"/>
      <c r="AK127" s="146"/>
      <c r="AL127" s="146"/>
      <c r="AM127" s="146"/>
      <c r="AN127" s="146"/>
      <c r="AO127" s="146"/>
      <c r="AP127" s="146"/>
      <c r="AQ127" s="146"/>
      <c r="AR127" s="146"/>
      <c r="AS127" s="146"/>
      <c r="AT127" s="146"/>
      <c r="AU127" s="146"/>
      <c r="AV127" s="146"/>
      <c r="AW127" s="146"/>
      <c r="AX127" s="146"/>
      <c r="AY127" s="148" t="s">
        <v>211</v>
      </c>
      <c r="AZ127" s="146"/>
      <c r="BA127" s="146"/>
      <c r="BB127" s="146"/>
      <c r="BC127" s="146"/>
      <c r="BD127" s="146"/>
      <c r="BE127" s="149">
        <f t="shared" ref="BE127:BE132" si="0">IF(N127="základná",J127,0)</f>
        <v>0</v>
      </c>
      <c r="BF127" s="149">
        <f t="shared" ref="BF127:BF132" si="1">IF(N127="znížená",J127,0)</f>
        <v>0</v>
      </c>
      <c r="BG127" s="149">
        <f t="shared" ref="BG127:BG132" si="2">IF(N127="zákl. prenesená",J127,0)</f>
        <v>0</v>
      </c>
      <c r="BH127" s="149">
        <f t="shared" ref="BH127:BH132" si="3">IF(N127="zníž. prenesená",J127,0)</f>
        <v>0</v>
      </c>
      <c r="BI127" s="149">
        <f t="shared" ref="BI127:BI132" si="4">IF(N127="nulová",J127,0)</f>
        <v>0</v>
      </c>
      <c r="BJ127" s="148" t="s">
        <v>88</v>
      </c>
      <c r="BK127" s="146"/>
      <c r="BL127" s="146"/>
      <c r="BM127" s="146"/>
    </row>
    <row r="128" spans="1:65" s="2" customFormat="1" ht="18" customHeight="1">
      <c r="A128" s="31"/>
      <c r="B128" s="142"/>
      <c r="C128" s="143"/>
      <c r="D128" s="257" t="s">
        <v>212</v>
      </c>
      <c r="E128" s="263"/>
      <c r="F128" s="263"/>
      <c r="G128" s="143"/>
      <c r="H128" s="143"/>
      <c r="I128" s="143"/>
      <c r="J128" s="101">
        <v>0</v>
      </c>
      <c r="K128" s="143"/>
      <c r="L128" s="145"/>
      <c r="M128" s="146"/>
      <c r="N128" s="147" t="s">
        <v>43</v>
      </c>
      <c r="O128" s="146"/>
      <c r="P128" s="146"/>
      <c r="Q128" s="146"/>
      <c r="R128" s="146"/>
      <c r="S128" s="143"/>
      <c r="T128" s="143"/>
      <c r="U128" s="143"/>
      <c r="V128" s="143"/>
      <c r="W128" s="143"/>
      <c r="X128" s="143"/>
      <c r="Y128" s="143"/>
      <c r="Z128" s="143"/>
      <c r="AA128" s="143"/>
      <c r="AB128" s="143"/>
      <c r="AC128" s="143"/>
      <c r="AD128" s="143"/>
      <c r="AE128" s="143"/>
      <c r="AF128" s="146"/>
      <c r="AG128" s="146"/>
      <c r="AH128" s="146"/>
      <c r="AI128" s="146"/>
      <c r="AJ128" s="146"/>
      <c r="AK128" s="146"/>
      <c r="AL128" s="146"/>
      <c r="AM128" s="146"/>
      <c r="AN128" s="146"/>
      <c r="AO128" s="146"/>
      <c r="AP128" s="146"/>
      <c r="AQ128" s="146"/>
      <c r="AR128" s="146"/>
      <c r="AS128" s="146"/>
      <c r="AT128" s="146"/>
      <c r="AU128" s="146"/>
      <c r="AV128" s="146"/>
      <c r="AW128" s="146"/>
      <c r="AX128" s="146"/>
      <c r="AY128" s="148" t="s">
        <v>211</v>
      </c>
      <c r="AZ128" s="146"/>
      <c r="BA128" s="146"/>
      <c r="BB128" s="146"/>
      <c r="BC128" s="146"/>
      <c r="BD128" s="146"/>
      <c r="BE128" s="149">
        <f t="shared" si="0"/>
        <v>0</v>
      </c>
      <c r="BF128" s="149">
        <f t="shared" si="1"/>
        <v>0</v>
      </c>
      <c r="BG128" s="149">
        <f t="shared" si="2"/>
        <v>0</v>
      </c>
      <c r="BH128" s="149">
        <f t="shared" si="3"/>
        <v>0</v>
      </c>
      <c r="BI128" s="149">
        <f t="shared" si="4"/>
        <v>0</v>
      </c>
      <c r="BJ128" s="148" t="s">
        <v>88</v>
      </c>
      <c r="BK128" s="146"/>
      <c r="BL128" s="146"/>
      <c r="BM128" s="146"/>
    </row>
    <row r="129" spans="1:65" s="2" customFormat="1" ht="18" customHeight="1">
      <c r="A129" s="31"/>
      <c r="B129" s="142"/>
      <c r="C129" s="143"/>
      <c r="D129" s="257" t="s">
        <v>213</v>
      </c>
      <c r="E129" s="263"/>
      <c r="F129" s="263"/>
      <c r="G129" s="143"/>
      <c r="H129" s="143"/>
      <c r="I129" s="143"/>
      <c r="J129" s="101">
        <v>0</v>
      </c>
      <c r="K129" s="143"/>
      <c r="L129" s="145"/>
      <c r="M129" s="146"/>
      <c r="N129" s="147" t="s">
        <v>43</v>
      </c>
      <c r="O129" s="146"/>
      <c r="P129" s="146"/>
      <c r="Q129" s="146"/>
      <c r="R129" s="146"/>
      <c r="S129" s="143"/>
      <c r="T129" s="143"/>
      <c r="U129" s="143"/>
      <c r="V129" s="143"/>
      <c r="W129" s="143"/>
      <c r="X129" s="143"/>
      <c r="Y129" s="143"/>
      <c r="Z129" s="143"/>
      <c r="AA129" s="143"/>
      <c r="AB129" s="143"/>
      <c r="AC129" s="143"/>
      <c r="AD129" s="143"/>
      <c r="AE129" s="143"/>
      <c r="AF129" s="146"/>
      <c r="AG129" s="146"/>
      <c r="AH129" s="146"/>
      <c r="AI129" s="146"/>
      <c r="AJ129" s="146"/>
      <c r="AK129" s="146"/>
      <c r="AL129" s="146"/>
      <c r="AM129" s="146"/>
      <c r="AN129" s="146"/>
      <c r="AO129" s="146"/>
      <c r="AP129" s="146"/>
      <c r="AQ129" s="146"/>
      <c r="AR129" s="146"/>
      <c r="AS129" s="146"/>
      <c r="AT129" s="146"/>
      <c r="AU129" s="146"/>
      <c r="AV129" s="146"/>
      <c r="AW129" s="146"/>
      <c r="AX129" s="146"/>
      <c r="AY129" s="148" t="s">
        <v>211</v>
      </c>
      <c r="AZ129" s="146"/>
      <c r="BA129" s="146"/>
      <c r="BB129" s="146"/>
      <c r="BC129" s="146"/>
      <c r="BD129" s="146"/>
      <c r="BE129" s="149">
        <f t="shared" si="0"/>
        <v>0</v>
      </c>
      <c r="BF129" s="149">
        <f t="shared" si="1"/>
        <v>0</v>
      </c>
      <c r="BG129" s="149">
        <f t="shared" si="2"/>
        <v>0</v>
      </c>
      <c r="BH129" s="149">
        <f t="shared" si="3"/>
        <v>0</v>
      </c>
      <c r="BI129" s="149">
        <f t="shared" si="4"/>
        <v>0</v>
      </c>
      <c r="BJ129" s="148" t="s">
        <v>88</v>
      </c>
      <c r="BK129" s="146"/>
      <c r="BL129" s="146"/>
      <c r="BM129" s="146"/>
    </row>
    <row r="130" spans="1:65" s="2" customFormat="1" ht="18" customHeight="1">
      <c r="A130" s="31"/>
      <c r="B130" s="142"/>
      <c r="C130" s="143"/>
      <c r="D130" s="257" t="s">
        <v>214</v>
      </c>
      <c r="E130" s="263"/>
      <c r="F130" s="263"/>
      <c r="G130" s="143"/>
      <c r="H130" s="143"/>
      <c r="I130" s="143"/>
      <c r="J130" s="101">
        <v>0</v>
      </c>
      <c r="K130" s="143"/>
      <c r="L130" s="145"/>
      <c r="M130" s="146"/>
      <c r="N130" s="147" t="s">
        <v>43</v>
      </c>
      <c r="O130" s="146"/>
      <c r="P130" s="146"/>
      <c r="Q130" s="146"/>
      <c r="R130" s="146"/>
      <c r="S130" s="143"/>
      <c r="T130" s="143"/>
      <c r="U130" s="143"/>
      <c r="V130" s="143"/>
      <c r="W130" s="143"/>
      <c r="X130" s="143"/>
      <c r="Y130" s="143"/>
      <c r="Z130" s="143"/>
      <c r="AA130" s="143"/>
      <c r="AB130" s="143"/>
      <c r="AC130" s="143"/>
      <c r="AD130" s="143"/>
      <c r="AE130" s="143"/>
      <c r="AF130" s="146"/>
      <c r="AG130" s="146"/>
      <c r="AH130" s="146"/>
      <c r="AI130" s="146"/>
      <c r="AJ130" s="146"/>
      <c r="AK130" s="146"/>
      <c r="AL130" s="146"/>
      <c r="AM130" s="146"/>
      <c r="AN130" s="146"/>
      <c r="AO130" s="146"/>
      <c r="AP130" s="146"/>
      <c r="AQ130" s="146"/>
      <c r="AR130" s="146"/>
      <c r="AS130" s="146"/>
      <c r="AT130" s="146"/>
      <c r="AU130" s="146"/>
      <c r="AV130" s="146"/>
      <c r="AW130" s="146"/>
      <c r="AX130" s="146"/>
      <c r="AY130" s="148" t="s">
        <v>211</v>
      </c>
      <c r="AZ130" s="146"/>
      <c r="BA130" s="146"/>
      <c r="BB130" s="146"/>
      <c r="BC130" s="146"/>
      <c r="BD130" s="146"/>
      <c r="BE130" s="149">
        <f t="shared" si="0"/>
        <v>0</v>
      </c>
      <c r="BF130" s="149">
        <f t="shared" si="1"/>
        <v>0</v>
      </c>
      <c r="BG130" s="149">
        <f t="shared" si="2"/>
        <v>0</v>
      </c>
      <c r="BH130" s="149">
        <f t="shared" si="3"/>
        <v>0</v>
      </c>
      <c r="BI130" s="149">
        <f t="shared" si="4"/>
        <v>0</v>
      </c>
      <c r="BJ130" s="148" t="s">
        <v>88</v>
      </c>
      <c r="BK130" s="146"/>
      <c r="BL130" s="146"/>
      <c r="BM130" s="146"/>
    </row>
    <row r="131" spans="1:65" s="2" customFormat="1" ht="18" customHeight="1">
      <c r="A131" s="31"/>
      <c r="B131" s="142"/>
      <c r="C131" s="143"/>
      <c r="D131" s="257" t="s">
        <v>215</v>
      </c>
      <c r="E131" s="263"/>
      <c r="F131" s="263"/>
      <c r="G131" s="143"/>
      <c r="H131" s="143"/>
      <c r="I131" s="143"/>
      <c r="J131" s="101">
        <v>0</v>
      </c>
      <c r="K131" s="143"/>
      <c r="L131" s="145"/>
      <c r="M131" s="146"/>
      <c r="N131" s="147" t="s">
        <v>43</v>
      </c>
      <c r="O131" s="146"/>
      <c r="P131" s="146"/>
      <c r="Q131" s="146"/>
      <c r="R131" s="146"/>
      <c r="S131" s="143"/>
      <c r="T131" s="143"/>
      <c r="U131" s="143"/>
      <c r="V131" s="143"/>
      <c r="W131" s="143"/>
      <c r="X131" s="143"/>
      <c r="Y131" s="143"/>
      <c r="Z131" s="143"/>
      <c r="AA131" s="143"/>
      <c r="AB131" s="143"/>
      <c r="AC131" s="143"/>
      <c r="AD131" s="143"/>
      <c r="AE131" s="143"/>
      <c r="AF131" s="146"/>
      <c r="AG131" s="146"/>
      <c r="AH131" s="146"/>
      <c r="AI131" s="146"/>
      <c r="AJ131" s="146"/>
      <c r="AK131" s="146"/>
      <c r="AL131" s="146"/>
      <c r="AM131" s="146"/>
      <c r="AN131" s="146"/>
      <c r="AO131" s="146"/>
      <c r="AP131" s="146"/>
      <c r="AQ131" s="146"/>
      <c r="AR131" s="146"/>
      <c r="AS131" s="146"/>
      <c r="AT131" s="146"/>
      <c r="AU131" s="146"/>
      <c r="AV131" s="146"/>
      <c r="AW131" s="146"/>
      <c r="AX131" s="146"/>
      <c r="AY131" s="148" t="s">
        <v>211</v>
      </c>
      <c r="AZ131" s="146"/>
      <c r="BA131" s="146"/>
      <c r="BB131" s="146"/>
      <c r="BC131" s="146"/>
      <c r="BD131" s="146"/>
      <c r="BE131" s="149">
        <f t="shared" si="0"/>
        <v>0</v>
      </c>
      <c r="BF131" s="149">
        <f t="shared" si="1"/>
        <v>0</v>
      </c>
      <c r="BG131" s="149">
        <f t="shared" si="2"/>
        <v>0</v>
      </c>
      <c r="BH131" s="149">
        <f t="shared" si="3"/>
        <v>0</v>
      </c>
      <c r="BI131" s="149">
        <f t="shared" si="4"/>
        <v>0</v>
      </c>
      <c r="BJ131" s="148" t="s">
        <v>88</v>
      </c>
      <c r="BK131" s="146"/>
      <c r="BL131" s="146"/>
      <c r="BM131" s="146"/>
    </row>
    <row r="132" spans="1:65" s="2" customFormat="1" ht="18" customHeight="1">
      <c r="A132" s="31"/>
      <c r="B132" s="142"/>
      <c r="C132" s="143"/>
      <c r="D132" s="144" t="s">
        <v>216</v>
      </c>
      <c r="E132" s="143"/>
      <c r="F132" s="143"/>
      <c r="G132" s="143"/>
      <c r="H132" s="143"/>
      <c r="I132" s="143"/>
      <c r="J132" s="101">
        <f>ROUND(J34*T132,2)</f>
        <v>0</v>
      </c>
      <c r="K132" s="143"/>
      <c r="L132" s="145"/>
      <c r="M132" s="146"/>
      <c r="N132" s="147" t="s">
        <v>43</v>
      </c>
      <c r="O132" s="146"/>
      <c r="P132" s="146"/>
      <c r="Q132" s="146"/>
      <c r="R132" s="146"/>
      <c r="S132" s="143"/>
      <c r="T132" s="143"/>
      <c r="U132" s="143"/>
      <c r="V132" s="143"/>
      <c r="W132" s="143"/>
      <c r="X132" s="143"/>
      <c r="Y132" s="143"/>
      <c r="Z132" s="143"/>
      <c r="AA132" s="143"/>
      <c r="AB132" s="143"/>
      <c r="AC132" s="143"/>
      <c r="AD132" s="143"/>
      <c r="AE132" s="143"/>
      <c r="AF132" s="146"/>
      <c r="AG132" s="146"/>
      <c r="AH132" s="146"/>
      <c r="AI132" s="146"/>
      <c r="AJ132" s="146"/>
      <c r="AK132" s="146"/>
      <c r="AL132" s="146"/>
      <c r="AM132" s="146"/>
      <c r="AN132" s="146"/>
      <c r="AO132" s="146"/>
      <c r="AP132" s="146"/>
      <c r="AQ132" s="146"/>
      <c r="AR132" s="146"/>
      <c r="AS132" s="146"/>
      <c r="AT132" s="146"/>
      <c r="AU132" s="146"/>
      <c r="AV132" s="146"/>
      <c r="AW132" s="146"/>
      <c r="AX132" s="146"/>
      <c r="AY132" s="148" t="s">
        <v>217</v>
      </c>
      <c r="AZ132" s="146"/>
      <c r="BA132" s="146"/>
      <c r="BB132" s="146"/>
      <c r="BC132" s="146"/>
      <c r="BD132" s="146"/>
      <c r="BE132" s="149">
        <f t="shared" si="0"/>
        <v>0</v>
      </c>
      <c r="BF132" s="149">
        <f t="shared" si="1"/>
        <v>0</v>
      </c>
      <c r="BG132" s="149">
        <f t="shared" si="2"/>
        <v>0</v>
      </c>
      <c r="BH132" s="149">
        <f t="shared" si="3"/>
        <v>0</v>
      </c>
      <c r="BI132" s="149">
        <f t="shared" si="4"/>
        <v>0</v>
      </c>
      <c r="BJ132" s="148" t="s">
        <v>88</v>
      </c>
      <c r="BK132" s="146"/>
      <c r="BL132" s="146"/>
      <c r="BM132" s="146"/>
    </row>
    <row r="133" spans="1:65" s="2" customFormat="1" ht="11.25">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2" customFormat="1" ht="29.25" customHeight="1">
      <c r="A134" s="31"/>
      <c r="B134" s="32"/>
      <c r="C134" s="108" t="s">
        <v>182</v>
      </c>
      <c r="D134" s="109"/>
      <c r="E134" s="109"/>
      <c r="F134" s="109"/>
      <c r="G134" s="109"/>
      <c r="H134" s="109"/>
      <c r="I134" s="109"/>
      <c r="J134" s="110">
        <f>ROUND(J100+J126,2)</f>
        <v>0</v>
      </c>
      <c r="K134" s="109"/>
      <c r="L134" s="44"/>
      <c r="S134" s="31"/>
      <c r="T134" s="31"/>
      <c r="U134" s="31"/>
      <c r="V134" s="31"/>
      <c r="W134" s="31"/>
      <c r="X134" s="31"/>
      <c r="Y134" s="31"/>
      <c r="Z134" s="31"/>
      <c r="AA134" s="31"/>
      <c r="AB134" s="31"/>
      <c r="AC134" s="31"/>
      <c r="AD134" s="31"/>
      <c r="AE134" s="31"/>
    </row>
    <row r="135" spans="1:65" s="2" customFormat="1" ht="6.95" customHeight="1">
      <c r="A135" s="31"/>
      <c r="B135" s="49"/>
      <c r="C135" s="50"/>
      <c r="D135" s="50"/>
      <c r="E135" s="50"/>
      <c r="F135" s="50"/>
      <c r="G135" s="50"/>
      <c r="H135" s="50"/>
      <c r="I135" s="50"/>
      <c r="J135" s="50"/>
      <c r="K135" s="50"/>
      <c r="L135" s="44"/>
      <c r="S135" s="31"/>
      <c r="T135" s="31"/>
      <c r="U135" s="31"/>
      <c r="V135" s="31"/>
      <c r="W135" s="31"/>
      <c r="X135" s="31"/>
      <c r="Y135" s="31"/>
      <c r="Z135" s="31"/>
      <c r="AA135" s="31"/>
      <c r="AB135" s="31"/>
      <c r="AC135" s="31"/>
      <c r="AD135" s="31"/>
      <c r="AE135" s="31"/>
    </row>
    <row r="139" spans="1:65" s="2" customFormat="1" ht="6.95" customHeight="1">
      <c r="A139" s="31"/>
      <c r="B139" s="51"/>
      <c r="C139" s="52"/>
      <c r="D139" s="52"/>
      <c r="E139" s="52"/>
      <c r="F139" s="52"/>
      <c r="G139" s="52"/>
      <c r="H139" s="52"/>
      <c r="I139" s="52"/>
      <c r="J139" s="52"/>
      <c r="K139" s="52"/>
      <c r="L139" s="44"/>
      <c r="S139" s="31"/>
      <c r="T139" s="31"/>
      <c r="U139" s="31"/>
      <c r="V139" s="31"/>
      <c r="W139" s="31"/>
      <c r="X139" s="31"/>
      <c r="Y139" s="31"/>
      <c r="Z139" s="31"/>
      <c r="AA139" s="31"/>
      <c r="AB139" s="31"/>
      <c r="AC139" s="31"/>
      <c r="AD139" s="31"/>
      <c r="AE139" s="31"/>
    </row>
    <row r="140" spans="1:65" s="2" customFormat="1" ht="24.95" customHeight="1">
      <c r="A140" s="31"/>
      <c r="B140" s="32"/>
      <c r="C140" s="18" t="s">
        <v>218</v>
      </c>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65" s="2" customFormat="1" ht="6.95" customHeight="1">
      <c r="A141" s="31"/>
      <c r="B141" s="32"/>
      <c r="C141" s="31"/>
      <c r="D141" s="31"/>
      <c r="E141" s="31"/>
      <c r="F141" s="31"/>
      <c r="G141" s="31"/>
      <c r="H141" s="31"/>
      <c r="I141" s="31"/>
      <c r="J141" s="31"/>
      <c r="K141" s="31"/>
      <c r="L141" s="44"/>
      <c r="S141" s="31"/>
      <c r="T141" s="31"/>
      <c r="U141" s="31"/>
      <c r="V141" s="31"/>
      <c r="W141" s="31"/>
      <c r="X141" s="31"/>
      <c r="Y141" s="31"/>
      <c r="Z141" s="31"/>
      <c r="AA141" s="31"/>
      <c r="AB141" s="31"/>
      <c r="AC141" s="31"/>
      <c r="AD141" s="31"/>
      <c r="AE141" s="31"/>
    </row>
    <row r="142" spans="1:65" s="2" customFormat="1" ht="12" customHeight="1">
      <c r="A142" s="31"/>
      <c r="B142" s="32"/>
      <c r="C142" s="24" t="s">
        <v>15</v>
      </c>
      <c r="D142" s="31"/>
      <c r="E142" s="31"/>
      <c r="F142" s="31"/>
      <c r="G142" s="31"/>
      <c r="H142" s="31"/>
      <c r="I142" s="31"/>
      <c r="J142" s="31"/>
      <c r="K142" s="31"/>
      <c r="L142" s="44"/>
      <c r="S142" s="31"/>
      <c r="T142" s="31"/>
      <c r="U142" s="31"/>
      <c r="V142" s="31"/>
      <c r="W142" s="31"/>
      <c r="X142" s="31"/>
      <c r="Y142" s="31"/>
      <c r="Z142" s="31"/>
      <c r="AA142" s="31"/>
      <c r="AB142" s="31"/>
      <c r="AC142" s="31"/>
      <c r="AD142" s="31"/>
      <c r="AE142" s="31"/>
    </row>
    <row r="143" spans="1:65" s="2" customFormat="1" ht="16.5" customHeight="1">
      <c r="A143" s="31"/>
      <c r="B143" s="32"/>
      <c r="C143" s="31"/>
      <c r="D143" s="31"/>
      <c r="E143" s="258" t="str">
        <f>E7</f>
        <v>Kanalizácia a ČOV Nacina Ves</v>
      </c>
      <c r="F143" s="259"/>
      <c r="G143" s="259"/>
      <c r="H143" s="259"/>
      <c r="I143" s="31"/>
      <c r="J143" s="31"/>
      <c r="K143" s="31"/>
      <c r="L143" s="44"/>
      <c r="S143" s="31"/>
      <c r="T143" s="31"/>
      <c r="U143" s="31"/>
      <c r="V143" s="31"/>
      <c r="W143" s="31"/>
      <c r="X143" s="31"/>
      <c r="Y143" s="31"/>
      <c r="Z143" s="31"/>
      <c r="AA143" s="31"/>
      <c r="AB143" s="31"/>
      <c r="AC143" s="31"/>
      <c r="AD143" s="31"/>
      <c r="AE143" s="31"/>
    </row>
    <row r="144" spans="1:65" s="1" customFormat="1" ht="12" customHeight="1">
      <c r="B144" s="17"/>
      <c r="C144" s="24" t="s">
        <v>184</v>
      </c>
      <c r="L144" s="17"/>
    </row>
    <row r="145" spans="1:65" s="1" customFormat="1" ht="16.5" customHeight="1">
      <c r="B145" s="17"/>
      <c r="E145" s="258" t="s">
        <v>2354</v>
      </c>
      <c r="F145" s="210"/>
      <c r="G145" s="210"/>
      <c r="H145" s="210"/>
      <c r="L145" s="17"/>
    </row>
    <row r="146" spans="1:65" s="1" customFormat="1" ht="12" customHeight="1">
      <c r="B146" s="17"/>
      <c r="C146" s="24" t="s">
        <v>186</v>
      </c>
      <c r="L146" s="17"/>
    </row>
    <row r="147" spans="1:65" s="2" customFormat="1" ht="16.5" customHeight="1">
      <c r="A147" s="31"/>
      <c r="B147" s="32"/>
      <c r="C147" s="31"/>
      <c r="D147" s="31"/>
      <c r="E147" s="260" t="s">
        <v>2677</v>
      </c>
      <c r="F147" s="261"/>
      <c r="G147" s="261"/>
      <c r="H147" s="261"/>
      <c r="I147" s="31"/>
      <c r="J147" s="31"/>
      <c r="K147" s="31"/>
      <c r="L147" s="44"/>
      <c r="S147" s="31"/>
      <c r="T147" s="31"/>
      <c r="U147" s="31"/>
      <c r="V147" s="31"/>
      <c r="W147" s="31"/>
      <c r="X147" s="31"/>
      <c r="Y147" s="31"/>
      <c r="Z147" s="31"/>
      <c r="AA147" s="31"/>
      <c r="AB147" s="31"/>
      <c r="AC147" s="31"/>
      <c r="AD147" s="31"/>
      <c r="AE147" s="31"/>
    </row>
    <row r="148" spans="1:65" s="2" customFormat="1" ht="12" customHeight="1">
      <c r="A148" s="31"/>
      <c r="B148" s="32"/>
      <c r="C148" s="24" t="s">
        <v>188</v>
      </c>
      <c r="D148" s="31"/>
      <c r="E148" s="31"/>
      <c r="F148" s="31"/>
      <c r="G148" s="31"/>
      <c r="H148" s="31"/>
      <c r="I148" s="31"/>
      <c r="J148" s="31"/>
      <c r="K148" s="31"/>
      <c r="L148" s="44"/>
      <c r="S148" s="31"/>
      <c r="T148" s="31"/>
      <c r="U148" s="31"/>
      <c r="V148" s="31"/>
      <c r="W148" s="31"/>
      <c r="X148" s="31"/>
      <c r="Y148" s="31"/>
      <c r="Z148" s="31"/>
      <c r="AA148" s="31"/>
      <c r="AB148" s="31"/>
      <c r="AC148" s="31"/>
      <c r="AD148" s="31"/>
      <c r="AE148" s="31"/>
    </row>
    <row r="149" spans="1:65" s="2" customFormat="1" ht="16.5" customHeight="1">
      <c r="A149" s="31"/>
      <c r="B149" s="32"/>
      <c r="C149" s="31"/>
      <c r="D149" s="31"/>
      <c r="E149" s="239" t="str">
        <f>E13</f>
        <v>SO 03.2 - Čerpacia stanica ČS A2</v>
      </c>
      <c r="F149" s="261"/>
      <c r="G149" s="261"/>
      <c r="H149" s="261"/>
      <c r="I149" s="31"/>
      <c r="J149" s="31"/>
      <c r="K149" s="31"/>
      <c r="L149" s="44"/>
      <c r="S149" s="31"/>
      <c r="T149" s="31"/>
      <c r="U149" s="31"/>
      <c r="V149" s="31"/>
      <c r="W149" s="31"/>
      <c r="X149" s="31"/>
      <c r="Y149" s="31"/>
      <c r="Z149" s="31"/>
      <c r="AA149" s="31"/>
      <c r="AB149" s="31"/>
      <c r="AC149" s="31"/>
      <c r="AD149" s="31"/>
      <c r="AE149" s="31"/>
    </row>
    <row r="150" spans="1:65" s="2" customFormat="1" ht="6.95" customHeight="1">
      <c r="A150" s="31"/>
      <c r="B150" s="32"/>
      <c r="C150" s="31"/>
      <c r="D150" s="31"/>
      <c r="E150" s="31"/>
      <c r="F150" s="31"/>
      <c r="G150" s="31"/>
      <c r="H150" s="31"/>
      <c r="I150" s="31"/>
      <c r="J150" s="31"/>
      <c r="K150" s="31"/>
      <c r="L150" s="44"/>
      <c r="S150" s="31"/>
      <c r="T150" s="31"/>
      <c r="U150" s="31"/>
      <c r="V150" s="31"/>
      <c r="W150" s="31"/>
      <c r="X150" s="31"/>
      <c r="Y150" s="31"/>
      <c r="Z150" s="31"/>
      <c r="AA150" s="31"/>
      <c r="AB150" s="31"/>
      <c r="AC150" s="31"/>
      <c r="AD150" s="31"/>
      <c r="AE150" s="31"/>
    </row>
    <row r="151" spans="1:65" s="2" customFormat="1" ht="12" customHeight="1">
      <c r="A151" s="31"/>
      <c r="B151" s="32"/>
      <c r="C151" s="24" t="s">
        <v>19</v>
      </c>
      <c r="D151" s="31"/>
      <c r="E151" s="31"/>
      <c r="F151" s="22" t="str">
        <f>F16</f>
        <v>Nacina Ves</v>
      </c>
      <c r="G151" s="31"/>
      <c r="H151" s="31"/>
      <c r="I151" s="24" t="s">
        <v>21</v>
      </c>
      <c r="J151" s="57" t="str">
        <f>IF(J16="","",J16)</f>
        <v>7. 4. 2025</v>
      </c>
      <c r="K151" s="31"/>
      <c r="L151" s="44"/>
      <c r="S151" s="31"/>
      <c r="T151" s="31"/>
      <c r="U151" s="31"/>
      <c r="V151" s="31"/>
      <c r="W151" s="31"/>
      <c r="X151" s="31"/>
      <c r="Y151" s="31"/>
      <c r="Z151" s="31"/>
      <c r="AA151" s="31"/>
      <c r="AB151" s="31"/>
      <c r="AC151" s="31"/>
      <c r="AD151" s="31"/>
      <c r="AE151" s="31"/>
    </row>
    <row r="152" spans="1:65" s="2" customFormat="1" ht="6.95" customHeight="1">
      <c r="A152" s="31"/>
      <c r="B152" s="32"/>
      <c r="C152" s="31"/>
      <c r="D152" s="31"/>
      <c r="E152" s="31"/>
      <c r="F152" s="31"/>
      <c r="G152" s="31"/>
      <c r="H152" s="31"/>
      <c r="I152" s="31"/>
      <c r="J152" s="31"/>
      <c r="K152" s="31"/>
      <c r="L152" s="44"/>
      <c r="S152" s="31"/>
      <c r="T152" s="31"/>
      <c r="U152" s="31"/>
      <c r="V152" s="31"/>
      <c r="W152" s="31"/>
      <c r="X152" s="31"/>
      <c r="Y152" s="31"/>
      <c r="Z152" s="31"/>
      <c r="AA152" s="31"/>
      <c r="AB152" s="31"/>
      <c r="AC152" s="31"/>
      <c r="AD152" s="31"/>
      <c r="AE152" s="31"/>
    </row>
    <row r="153" spans="1:65" s="2" customFormat="1" ht="15.2" customHeight="1">
      <c r="A153" s="31"/>
      <c r="B153" s="32"/>
      <c r="C153" s="24" t="s">
        <v>23</v>
      </c>
      <c r="D153" s="31"/>
      <c r="E153" s="31"/>
      <c r="F153" s="22" t="str">
        <f>E19</f>
        <v>Obec Nacina Ves</v>
      </c>
      <c r="G153" s="31"/>
      <c r="H153" s="31"/>
      <c r="I153" s="24" t="s">
        <v>29</v>
      </c>
      <c r="J153" s="27" t="str">
        <f>E25</f>
        <v>Ing. Štefan Čižmár</v>
      </c>
      <c r="K153" s="31"/>
      <c r="L153" s="44"/>
      <c r="S153" s="31"/>
      <c r="T153" s="31"/>
      <c r="U153" s="31"/>
      <c r="V153" s="31"/>
      <c r="W153" s="31"/>
      <c r="X153" s="31"/>
      <c r="Y153" s="31"/>
      <c r="Z153" s="31"/>
      <c r="AA153" s="31"/>
      <c r="AB153" s="31"/>
      <c r="AC153" s="31"/>
      <c r="AD153" s="31"/>
      <c r="AE153" s="31"/>
    </row>
    <row r="154" spans="1:65" s="2" customFormat="1" ht="15.2" customHeight="1">
      <c r="A154" s="31"/>
      <c r="B154" s="32"/>
      <c r="C154" s="24" t="s">
        <v>27</v>
      </c>
      <c r="D154" s="31"/>
      <c r="E154" s="31"/>
      <c r="F154" s="22" t="str">
        <f>IF(E22="","",E22)</f>
        <v>Vyplň údaj</v>
      </c>
      <c r="G154" s="31"/>
      <c r="H154" s="31"/>
      <c r="I154" s="24" t="s">
        <v>32</v>
      </c>
      <c r="J154" s="27" t="str">
        <f>E28</f>
        <v xml:space="preserve"> </v>
      </c>
      <c r="K154" s="31"/>
      <c r="L154" s="44"/>
      <c r="S154" s="31"/>
      <c r="T154" s="31"/>
      <c r="U154" s="31"/>
      <c r="V154" s="31"/>
      <c r="W154" s="31"/>
      <c r="X154" s="31"/>
      <c r="Y154" s="31"/>
      <c r="Z154" s="31"/>
      <c r="AA154" s="31"/>
      <c r="AB154" s="31"/>
      <c r="AC154" s="31"/>
      <c r="AD154" s="31"/>
      <c r="AE154" s="31"/>
    </row>
    <row r="155" spans="1:65" s="2" customFormat="1" ht="10.35" customHeight="1">
      <c r="A155" s="31"/>
      <c r="B155" s="32"/>
      <c r="C155" s="31"/>
      <c r="D155" s="31"/>
      <c r="E155" s="31"/>
      <c r="F155" s="31"/>
      <c r="G155" s="31"/>
      <c r="H155" s="31"/>
      <c r="I155" s="31"/>
      <c r="J155" s="31"/>
      <c r="K155" s="31"/>
      <c r="L155" s="44"/>
      <c r="S155" s="31"/>
      <c r="T155" s="31"/>
      <c r="U155" s="31"/>
      <c r="V155" s="31"/>
      <c r="W155" s="31"/>
      <c r="X155" s="31"/>
      <c r="Y155" s="31"/>
      <c r="Z155" s="31"/>
      <c r="AA155" s="31"/>
      <c r="AB155" s="31"/>
      <c r="AC155" s="31"/>
      <c r="AD155" s="31"/>
      <c r="AE155" s="31"/>
    </row>
    <row r="156" spans="1:65" s="11" customFormat="1" ht="29.25" customHeight="1">
      <c r="A156" s="150"/>
      <c r="B156" s="151"/>
      <c r="C156" s="152" t="s">
        <v>219</v>
      </c>
      <c r="D156" s="153" t="s">
        <v>62</v>
      </c>
      <c r="E156" s="153" t="s">
        <v>58</v>
      </c>
      <c r="F156" s="153" t="s">
        <v>59</v>
      </c>
      <c r="G156" s="153" t="s">
        <v>220</v>
      </c>
      <c r="H156" s="153" t="s">
        <v>221</v>
      </c>
      <c r="I156" s="153" t="s">
        <v>222</v>
      </c>
      <c r="J156" s="154" t="s">
        <v>193</v>
      </c>
      <c r="K156" s="155" t="s">
        <v>223</v>
      </c>
      <c r="L156" s="156"/>
      <c r="M156" s="64" t="s">
        <v>1</v>
      </c>
      <c r="N156" s="65" t="s">
        <v>41</v>
      </c>
      <c r="O156" s="65" t="s">
        <v>224</v>
      </c>
      <c r="P156" s="65" t="s">
        <v>225</v>
      </c>
      <c r="Q156" s="65" t="s">
        <v>226</v>
      </c>
      <c r="R156" s="65" t="s">
        <v>227</v>
      </c>
      <c r="S156" s="65" t="s">
        <v>228</v>
      </c>
      <c r="T156" s="66" t="s">
        <v>229</v>
      </c>
      <c r="U156" s="150"/>
      <c r="V156" s="150"/>
      <c r="W156" s="150"/>
      <c r="X156" s="150"/>
      <c r="Y156" s="150"/>
      <c r="Z156" s="150"/>
      <c r="AA156" s="150"/>
      <c r="AB156" s="150"/>
      <c r="AC156" s="150"/>
      <c r="AD156" s="150"/>
      <c r="AE156" s="150"/>
    </row>
    <row r="157" spans="1:65" s="2" customFormat="1" ht="22.9" customHeight="1">
      <c r="A157" s="31"/>
      <c r="B157" s="32"/>
      <c r="C157" s="71" t="s">
        <v>190</v>
      </c>
      <c r="D157" s="31"/>
      <c r="E157" s="31"/>
      <c r="F157" s="31"/>
      <c r="G157" s="31"/>
      <c r="H157" s="31"/>
      <c r="I157" s="31"/>
      <c r="J157" s="157">
        <f>BK157</f>
        <v>0</v>
      </c>
      <c r="K157" s="31"/>
      <c r="L157" s="32"/>
      <c r="M157" s="67"/>
      <c r="N157" s="58"/>
      <c r="O157" s="68"/>
      <c r="P157" s="158">
        <f>P158+P285+P289+P334+P406+P408</f>
        <v>0</v>
      </c>
      <c r="Q157" s="68"/>
      <c r="R157" s="158">
        <f>R158+R285+R289+R334+R406+R408</f>
        <v>134.29201497387419</v>
      </c>
      <c r="S157" s="68"/>
      <c r="T157" s="159">
        <f>T158+T285+T289+T334+T406+T408</f>
        <v>4.8060000000000009</v>
      </c>
      <c r="U157" s="31"/>
      <c r="V157" s="31"/>
      <c r="W157" s="31"/>
      <c r="X157" s="31"/>
      <c r="Y157" s="31"/>
      <c r="Z157" s="31"/>
      <c r="AA157" s="31"/>
      <c r="AB157" s="31"/>
      <c r="AC157" s="31"/>
      <c r="AD157" s="31"/>
      <c r="AE157" s="31"/>
      <c r="AT157" s="14" t="s">
        <v>76</v>
      </c>
      <c r="AU157" s="14" t="s">
        <v>195</v>
      </c>
      <c r="BK157" s="160">
        <f>BK158+BK285+BK289+BK334+BK406+BK408</f>
        <v>0</v>
      </c>
    </row>
    <row r="158" spans="1:65" s="12" customFormat="1" ht="25.9" customHeight="1">
      <c r="B158" s="161"/>
      <c r="D158" s="162" t="s">
        <v>76</v>
      </c>
      <c r="E158" s="163" t="s">
        <v>897</v>
      </c>
      <c r="F158" s="163" t="s">
        <v>231</v>
      </c>
      <c r="I158" s="164"/>
      <c r="J158" s="165">
        <f>BK158</f>
        <v>0</v>
      </c>
      <c r="L158" s="161"/>
      <c r="M158" s="166"/>
      <c r="N158" s="167"/>
      <c r="O158" s="167"/>
      <c r="P158" s="168">
        <f>P159+P203+P214+P221+P229+P266+P282</f>
        <v>0</v>
      </c>
      <c r="Q158" s="167"/>
      <c r="R158" s="168">
        <f>R159+R203+R214+R221+R229+R266+R282</f>
        <v>131.21620561687419</v>
      </c>
      <c r="S158" s="167"/>
      <c r="T158" s="169">
        <f>T159+T203+T214+T221+T229+T266+T282</f>
        <v>4.8060000000000009</v>
      </c>
      <c r="AR158" s="162" t="s">
        <v>81</v>
      </c>
      <c r="AT158" s="170" t="s">
        <v>76</v>
      </c>
      <c r="AU158" s="170" t="s">
        <v>77</v>
      </c>
      <c r="AY158" s="162" t="s">
        <v>232</v>
      </c>
      <c r="BK158" s="171">
        <f>BK159+BK203+BK214+BK221+BK229+BK266+BK282</f>
        <v>0</v>
      </c>
    </row>
    <row r="159" spans="1:65" s="12" customFormat="1" ht="22.9" customHeight="1">
      <c r="B159" s="161"/>
      <c r="D159" s="162" t="s">
        <v>76</v>
      </c>
      <c r="E159" s="172" t="s">
        <v>81</v>
      </c>
      <c r="F159" s="172" t="s">
        <v>233</v>
      </c>
      <c r="I159" s="164"/>
      <c r="J159" s="173">
        <f>BK159</f>
        <v>0</v>
      </c>
      <c r="L159" s="161"/>
      <c r="M159" s="166"/>
      <c r="N159" s="167"/>
      <c r="O159" s="167"/>
      <c r="P159" s="168">
        <f>SUM(P160:P202)</f>
        <v>0</v>
      </c>
      <c r="Q159" s="167"/>
      <c r="R159" s="168">
        <f>SUM(R160:R202)</f>
        <v>36.175215086340003</v>
      </c>
      <c r="S159" s="167"/>
      <c r="T159" s="169">
        <f>SUM(T160:T202)</f>
        <v>4.8060000000000009</v>
      </c>
      <c r="AR159" s="162" t="s">
        <v>81</v>
      </c>
      <c r="AT159" s="170" t="s">
        <v>76</v>
      </c>
      <c r="AU159" s="170" t="s">
        <v>81</v>
      </c>
      <c r="AY159" s="162" t="s">
        <v>232</v>
      </c>
      <c r="BK159" s="171">
        <f>SUM(BK160:BK202)</f>
        <v>0</v>
      </c>
    </row>
    <row r="160" spans="1:65" s="2" customFormat="1" ht="33" customHeight="1">
      <c r="A160" s="31"/>
      <c r="B160" s="142"/>
      <c r="C160" s="174" t="s">
        <v>81</v>
      </c>
      <c r="D160" s="174" t="s">
        <v>234</v>
      </c>
      <c r="E160" s="175" t="s">
        <v>243</v>
      </c>
      <c r="F160" s="176" t="s">
        <v>244</v>
      </c>
      <c r="G160" s="177" t="s">
        <v>237</v>
      </c>
      <c r="H160" s="178">
        <v>5.4</v>
      </c>
      <c r="I160" s="179"/>
      <c r="J160" s="180">
        <f t="shared" ref="J160:J202" si="5">ROUND(I160*H160,2)</f>
        <v>0</v>
      </c>
      <c r="K160" s="181"/>
      <c r="L160" s="32"/>
      <c r="M160" s="182" t="s">
        <v>1</v>
      </c>
      <c r="N160" s="183" t="s">
        <v>43</v>
      </c>
      <c r="O160" s="60"/>
      <c r="P160" s="184">
        <f t="shared" ref="P160:P202" si="6">O160*H160</f>
        <v>0</v>
      </c>
      <c r="Q160" s="184">
        <v>0</v>
      </c>
      <c r="R160" s="184">
        <f t="shared" ref="R160:R202" si="7">Q160*H160</f>
        <v>0</v>
      </c>
      <c r="S160" s="184">
        <v>0.24</v>
      </c>
      <c r="T160" s="185">
        <f t="shared" ref="T160:T202" si="8">S160*H160</f>
        <v>1.296</v>
      </c>
      <c r="U160" s="31"/>
      <c r="V160" s="31"/>
      <c r="W160" s="31"/>
      <c r="X160" s="31"/>
      <c r="Y160" s="31"/>
      <c r="Z160" s="31"/>
      <c r="AA160" s="31"/>
      <c r="AB160" s="31"/>
      <c r="AC160" s="31"/>
      <c r="AD160" s="31"/>
      <c r="AE160" s="31"/>
      <c r="AR160" s="186" t="s">
        <v>238</v>
      </c>
      <c r="AT160" s="186" t="s">
        <v>234</v>
      </c>
      <c r="AU160" s="186" t="s">
        <v>88</v>
      </c>
      <c r="AY160" s="14" t="s">
        <v>232</v>
      </c>
      <c r="BE160" s="104">
        <f t="shared" ref="BE160:BE202" si="9">IF(N160="základná",J160,0)</f>
        <v>0</v>
      </c>
      <c r="BF160" s="104">
        <f t="shared" ref="BF160:BF202" si="10">IF(N160="znížená",J160,0)</f>
        <v>0</v>
      </c>
      <c r="BG160" s="104">
        <f t="shared" ref="BG160:BG202" si="11">IF(N160="zákl. prenesená",J160,0)</f>
        <v>0</v>
      </c>
      <c r="BH160" s="104">
        <f t="shared" ref="BH160:BH202" si="12">IF(N160="zníž. prenesená",J160,0)</f>
        <v>0</v>
      </c>
      <c r="BI160" s="104">
        <f t="shared" ref="BI160:BI202" si="13">IF(N160="nulová",J160,0)</f>
        <v>0</v>
      </c>
      <c r="BJ160" s="14" t="s">
        <v>88</v>
      </c>
      <c r="BK160" s="104">
        <f t="shared" ref="BK160:BK202" si="14">ROUND(I160*H160,2)</f>
        <v>0</v>
      </c>
      <c r="BL160" s="14" t="s">
        <v>238</v>
      </c>
      <c r="BM160" s="186" t="s">
        <v>2967</v>
      </c>
    </row>
    <row r="161" spans="1:65" s="2" customFormat="1" ht="33" customHeight="1">
      <c r="A161" s="31"/>
      <c r="B161" s="142"/>
      <c r="C161" s="174" t="s">
        <v>88</v>
      </c>
      <c r="D161" s="174" t="s">
        <v>234</v>
      </c>
      <c r="E161" s="175" t="s">
        <v>246</v>
      </c>
      <c r="F161" s="176" t="s">
        <v>247</v>
      </c>
      <c r="G161" s="177" t="s">
        <v>237</v>
      </c>
      <c r="H161" s="178">
        <v>5.4</v>
      </c>
      <c r="I161" s="179"/>
      <c r="J161" s="180">
        <f t="shared" si="5"/>
        <v>0</v>
      </c>
      <c r="K161" s="181"/>
      <c r="L161" s="32"/>
      <c r="M161" s="182" t="s">
        <v>1</v>
      </c>
      <c r="N161" s="183" t="s">
        <v>43</v>
      </c>
      <c r="O161" s="60"/>
      <c r="P161" s="184">
        <f t="shared" si="6"/>
        <v>0</v>
      </c>
      <c r="Q161" s="184">
        <v>0</v>
      </c>
      <c r="R161" s="184">
        <f t="shared" si="7"/>
        <v>0</v>
      </c>
      <c r="S161" s="184">
        <v>0.4</v>
      </c>
      <c r="T161" s="185">
        <f t="shared" si="8"/>
        <v>2.16</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2968</v>
      </c>
    </row>
    <row r="162" spans="1:65" s="2" customFormat="1" ht="24.2" customHeight="1">
      <c r="A162" s="31"/>
      <c r="B162" s="142"/>
      <c r="C162" s="174" t="s">
        <v>93</v>
      </c>
      <c r="D162" s="174" t="s">
        <v>234</v>
      </c>
      <c r="E162" s="175" t="s">
        <v>250</v>
      </c>
      <c r="F162" s="176" t="s">
        <v>251</v>
      </c>
      <c r="G162" s="177" t="s">
        <v>237</v>
      </c>
      <c r="H162" s="178">
        <v>5.4</v>
      </c>
      <c r="I162" s="179"/>
      <c r="J162" s="180">
        <f t="shared" si="5"/>
        <v>0</v>
      </c>
      <c r="K162" s="181"/>
      <c r="L162" s="32"/>
      <c r="M162" s="182" t="s">
        <v>1</v>
      </c>
      <c r="N162" s="183" t="s">
        <v>43</v>
      </c>
      <c r="O162" s="60"/>
      <c r="P162" s="184">
        <f t="shared" si="6"/>
        <v>0</v>
      </c>
      <c r="Q162" s="184">
        <v>0</v>
      </c>
      <c r="R162" s="184">
        <f t="shared" si="7"/>
        <v>0</v>
      </c>
      <c r="S162" s="184">
        <v>0.25</v>
      </c>
      <c r="T162" s="185">
        <f t="shared" si="8"/>
        <v>1.35</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2969</v>
      </c>
    </row>
    <row r="163" spans="1:65" s="2" customFormat="1" ht="24.2" customHeight="1">
      <c r="A163" s="31"/>
      <c r="B163" s="142"/>
      <c r="C163" s="174" t="s">
        <v>238</v>
      </c>
      <c r="D163" s="174" t="s">
        <v>234</v>
      </c>
      <c r="E163" s="175" t="s">
        <v>898</v>
      </c>
      <c r="F163" s="176" t="s">
        <v>899</v>
      </c>
      <c r="G163" s="177" t="s">
        <v>256</v>
      </c>
      <c r="H163" s="178">
        <v>100</v>
      </c>
      <c r="I163" s="179"/>
      <c r="J163" s="180">
        <f t="shared" si="5"/>
        <v>0</v>
      </c>
      <c r="K163" s="181"/>
      <c r="L163" s="32"/>
      <c r="M163" s="182" t="s">
        <v>1</v>
      </c>
      <c r="N163" s="183" t="s">
        <v>43</v>
      </c>
      <c r="O163" s="60"/>
      <c r="P163" s="184">
        <f t="shared" si="6"/>
        <v>0</v>
      </c>
      <c r="Q163" s="184">
        <v>1.2562714000000001E-2</v>
      </c>
      <c r="R163" s="184">
        <f t="shared" si="7"/>
        <v>1.2562714000000001</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2679</v>
      </c>
    </row>
    <row r="164" spans="1:65" s="2" customFormat="1" ht="33" customHeight="1">
      <c r="A164" s="31"/>
      <c r="B164" s="142"/>
      <c r="C164" s="174" t="s">
        <v>249</v>
      </c>
      <c r="D164" s="174" t="s">
        <v>234</v>
      </c>
      <c r="E164" s="175" t="s">
        <v>259</v>
      </c>
      <c r="F164" s="176" t="s">
        <v>260</v>
      </c>
      <c r="G164" s="177" t="s">
        <v>261</v>
      </c>
      <c r="H164" s="178">
        <v>240</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2680</v>
      </c>
    </row>
    <row r="165" spans="1:65" s="2" customFormat="1" ht="33" customHeight="1">
      <c r="A165" s="31"/>
      <c r="B165" s="142"/>
      <c r="C165" s="174" t="s">
        <v>253</v>
      </c>
      <c r="D165" s="174" t="s">
        <v>234</v>
      </c>
      <c r="E165" s="175" t="s">
        <v>264</v>
      </c>
      <c r="F165" s="176" t="s">
        <v>265</v>
      </c>
      <c r="G165" s="177" t="s">
        <v>266</v>
      </c>
      <c r="H165" s="178">
        <v>10</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2681</v>
      </c>
    </row>
    <row r="166" spans="1:65" s="2" customFormat="1" ht="37.9" customHeight="1">
      <c r="A166" s="31"/>
      <c r="B166" s="142"/>
      <c r="C166" s="174" t="s">
        <v>258</v>
      </c>
      <c r="D166" s="174" t="s">
        <v>234</v>
      </c>
      <c r="E166" s="175" t="s">
        <v>2682</v>
      </c>
      <c r="F166" s="176" t="s">
        <v>2683</v>
      </c>
      <c r="G166" s="177" t="s">
        <v>256</v>
      </c>
      <c r="H166" s="178">
        <v>298.3</v>
      </c>
      <c r="I166" s="179"/>
      <c r="J166" s="180">
        <f t="shared" si="5"/>
        <v>0</v>
      </c>
      <c r="K166" s="181"/>
      <c r="L166" s="32"/>
      <c r="M166" s="182" t="s">
        <v>1</v>
      </c>
      <c r="N166" s="183" t="s">
        <v>43</v>
      </c>
      <c r="O166" s="60"/>
      <c r="P166" s="184">
        <f t="shared" si="6"/>
        <v>0</v>
      </c>
      <c r="Q166" s="184">
        <v>9.9633698E-3</v>
      </c>
      <c r="R166" s="184">
        <f t="shared" si="7"/>
        <v>2.9720732113400001</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2970</v>
      </c>
    </row>
    <row r="167" spans="1:65" s="2" customFormat="1" ht="24.2" customHeight="1">
      <c r="A167" s="31"/>
      <c r="B167" s="142"/>
      <c r="C167" s="174" t="s">
        <v>263</v>
      </c>
      <c r="D167" s="174" t="s">
        <v>234</v>
      </c>
      <c r="E167" s="175" t="s">
        <v>2685</v>
      </c>
      <c r="F167" s="176" t="s">
        <v>2686</v>
      </c>
      <c r="G167" s="177" t="s">
        <v>256</v>
      </c>
      <c r="H167" s="178">
        <v>298.3</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2971</v>
      </c>
    </row>
    <row r="168" spans="1:65" s="2" customFormat="1" ht="16.5" customHeight="1">
      <c r="A168" s="31"/>
      <c r="B168" s="142"/>
      <c r="C168" s="174" t="s">
        <v>268</v>
      </c>
      <c r="D168" s="174" t="s">
        <v>234</v>
      </c>
      <c r="E168" s="175" t="s">
        <v>2688</v>
      </c>
      <c r="F168" s="176" t="s">
        <v>2689</v>
      </c>
      <c r="G168" s="177" t="s">
        <v>394</v>
      </c>
      <c r="H168" s="178">
        <v>1</v>
      </c>
      <c r="I168" s="179"/>
      <c r="J168" s="180">
        <f t="shared" si="5"/>
        <v>0</v>
      </c>
      <c r="K168" s="181"/>
      <c r="L168" s="32"/>
      <c r="M168" s="182" t="s">
        <v>1</v>
      </c>
      <c r="N168" s="183" t="s">
        <v>43</v>
      </c>
      <c r="O168" s="60"/>
      <c r="P168" s="184">
        <f t="shared" si="6"/>
        <v>0</v>
      </c>
      <c r="Q168" s="184">
        <v>0.88016380000000005</v>
      </c>
      <c r="R168" s="184">
        <f t="shared" si="7"/>
        <v>0.88016380000000005</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2972</v>
      </c>
    </row>
    <row r="169" spans="1:65" s="2" customFormat="1" ht="16.5" customHeight="1">
      <c r="A169" s="31"/>
      <c r="B169" s="142"/>
      <c r="C169" s="174" t="s">
        <v>272</v>
      </c>
      <c r="D169" s="174" t="s">
        <v>234</v>
      </c>
      <c r="E169" s="175" t="s">
        <v>2691</v>
      </c>
      <c r="F169" s="176" t="s">
        <v>2692</v>
      </c>
      <c r="G169" s="177" t="s">
        <v>394</v>
      </c>
      <c r="H169" s="178">
        <v>1</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2973</v>
      </c>
    </row>
    <row r="170" spans="1:65" s="2" customFormat="1" ht="21.75" customHeight="1">
      <c r="A170" s="31"/>
      <c r="B170" s="142"/>
      <c r="C170" s="174" t="s">
        <v>276</v>
      </c>
      <c r="D170" s="174" t="s">
        <v>234</v>
      </c>
      <c r="E170" s="175" t="s">
        <v>2694</v>
      </c>
      <c r="F170" s="176" t="s">
        <v>2695</v>
      </c>
      <c r="G170" s="177" t="s">
        <v>256</v>
      </c>
      <c r="H170" s="178">
        <v>10</v>
      </c>
      <c r="I170" s="179"/>
      <c r="J170" s="180">
        <f t="shared" si="5"/>
        <v>0</v>
      </c>
      <c r="K170" s="181"/>
      <c r="L170" s="32"/>
      <c r="M170" s="182" t="s">
        <v>1</v>
      </c>
      <c r="N170" s="183" t="s">
        <v>43</v>
      </c>
      <c r="O170" s="60"/>
      <c r="P170" s="184">
        <f t="shared" si="6"/>
        <v>0</v>
      </c>
      <c r="Q170" s="184">
        <v>8.2583171499999997E-2</v>
      </c>
      <c r="R170" s="184">
        <f t="shared" si="7"/>
        <v>0.82583171499999997</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2974</v>
      </c>
    </row>
    <row r="171" spans="1:65" s="2" customFormat="1" ht="24.2" customHeight="1">
      <c r="A171" s="31"/>
      <c r="B171" s="142"/>
      <c r="C171" s="174" t="s">
        <v>280</v>
      </c>
      <c r="D171" s="174" t="s">
        <v>234</v>
      </c>
      <c r="E171" s="175" t="s">
        <v>2697</v>
      </c>
      <c r="F171" s="176" t="s">
        <v>2698</v>
      </c>
      <c r="G171" s="177" t="s">
        <v>256</v>
      </c>
      <c r="H171" s="178">
        <v>10</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2975</v>
      </c>
    </row>
    <row r="172" spans="1:65" s="2" customFormat="1" ht="24.2" customHeight="1">
      <c r="A172" s="31"/>
      <c r="B172" s="142"/>
      <c r="C172" s="174" t="s">
        <v>284</v>
      </c>
      <c r="D172" s="174" t="s">
        <v>234</v>
      </c>
      <c r="E172" s="175" t="s">
        <v>2700</v>
      </c>
      <c r="F172" s="176" t="s">
        <v>2701</v>
      </c>
      <c r="G172" s="177" t="s">
        <v>261</v>
      </c>
      <c r="H172" s="178">
        <v>168</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2976</v>
      </c>
    </row>
    <row r="173" spans="1:65" s="2" customFormat="1" ht="24.2" customHeight="1">
      <c r="A173" s="31"/>
      <c r="B173" s="142"/>
      <c r="C173" s="174" t="s">
        <v>289</v>
      </c>
      <c r="D173" s="174" t="s">
        <v>234</v>
      </c>
      <c r="E173" s="175" t="s">
        <v>281</v>
      </c>
      <c r="F173" s="176" t="s">
        <v>282</v>
      </c>
      <c r="G173" s="177" t="s">
        <v>256</v>
      </c>
      <c r="H173" s="178">
        <v>20</v>
      </c>
      <c r="I173" s="179"/>
      <c r="J173" s="180">
        <f t="shared" si="5"/>
        <v>0</v>
      </c>
      <c r="K173" s="181"/>
      <c r="L173" s="32"/>
      <c r="M173" s="182" t="s">
        <v>1</v>
      </c>
      <c r="N173" s="183" t="s">
        <v>43</v>
      </c>
      <c r="O173" s="60"/>
      <c r="P173" s="184">
        <f t="shared" si="6"/>
        <v>0</v>
      </c>
      <c r="Q173" s="184">
        <v>3.3070000000000002E-2</v>
      </c>
      <c r="R173" s="184">
        <f t="shared" si="7"/>
        <v>0.66139999999999999</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2703</v>
      </c>
    </row>
    <row r="174" spans="1:65" s="2" customFormat="1" ht="33" customHeight="1">
      <c r="A174" s="31"/>
      <c r="B174" s="142"/>
      <c r="C174" s="174" t="s">
        <v>293</v>
      </c>
      <c r="D174" s="174" t="s">
        <v>234</v>
      </c>
      <c r="E174" s="175" t="s">
        <v>2704</v>
      </c>
      <c r="F174" s="176" t="s">
        <v>2705</v>
      </c>
      <c r="G174" s="177" t="s">
        <v>287</v>
      </c>
      <c r="H174" s="178">
        <v>28.8</v>
      </c>
      <c r="I174" s="179"/>
      <c r="J174" s="180">
        <f t="shared" si="5"/>
        <v>0</v>
      </c>
      <c r="K174" s="181"/>
      <c r="L174" s="32"/>
      <c r="M174" s="182" t="s">
        <v>1</v>
      </c>
      <c r="N174" s="183" t="s">
        <v>43</v>
      </c>
      <c r="O174" s="60"/>
      <c r="P174" s="184">
        <f t="shared" si="6"/>
        <v>0</v>
      </c>
      <c r="Q174" s="184">
        <v>0</v>
      </c>
      <c r="R174" s="184">
        <f t="shared" si="7"/>
        <v>0</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2706</v>
      </c>
    </row>
    <row r="175" spans="1:65" s="2" customFormat="1" ht="37.9" customHeight="1">
      <c r="A175" s="31"/>
      <c r="B175" s="142"/>
      <c r="C175" s="174" t="s">
        <v>297</v>
      </c>
      <c r="D175" s="174" t="s">
        <v>234</v>
      </c>
      <c r="E175" s="175" t="s">
        <v>290</v>
      </c>
      <c r="F175" s="176" t="s">
        <v>291</v>
      </c>
      <c r="G175" s="177" t="s">
        <v>287</v>
      </c>
      <c r="H175" s="178">
        <v>31.097999999999999</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2707</v>
      </c>
    </row>
    <row r="176" spans="1:65" s="2" customFormat="1" ht="24.2" customHeight="1">
      <c r="A176" s="31"/>
      <c r="B176" s="142"/>
      <c r="C176" s="174" t="s">
        <v>301</v>
      </c>
      <c r="D176" s="174" t="s">
        <v>234</v>
      </c>
      <c r="E176" s="175" t="s">
        <v>302</v>
      </c>
      <c r="F176" s="176" t="s">
        <v>303</v>
      </c>
      <c r="G176" s="177" t="s">
        <v>287</v>
      </c>
      <c r="H176" s="178">
        <v>24.3</v>
      </c>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2708</v>
      </c>
    </row>
    <row r="177" spans="1:65" s="2" customFormat="1" ht="37.9" customHeight="1">
      <c r="A177" s="31"/>
      <c r="B177" s="142"/>
      <c r="C177" s="174" t="s">
        <v>305</v>
      </c>
      <c r="D177" s="174" t="s">
        <v>234</v>
      </c>
      <c r="E177" s="175" t="s">
        <v>306</v>
      </c>
      <c r="F177" s="176" t="s">
        <v>307</v>
      </c>
      <c r="G177" s="177" t="s">
        <v>287</v>
      </c>
      <c r="H177" s="178">
        <v>12.15</v>
      </c>
      <c r="I177" s="179"/>
      <c r="J177" s="180">
        <f t="shared" si="5"/>
        <v>0</v>
      </c>
      <c r="K177" s="181"/>
      <c r="L177" s="32"/>
      <c r="M177" s="182" t="s">
        <v>1</v>
      </c>
      <c r="N177" s="183" t="s">
        <v>43</v>
      </c>
      <c r="O177" s="60"/>
      <c r="P177" s="184">
        <f t="shared" si="6"/>
        <v>0</v>
      </c>
      <c r="Q177" s="184">
        <v>0</v>
      </c>
      <c r="R177" s="184">
        <f t="shared" si="7"/>
        <v>0</v>
      </c>
      <c r="S177" s="184">
        <v>0</v>
      </c>
      <c r="T177" s="185">
        <f t="shared" si="8"/>
        <v>0</v>
      </c>
      <c r="U177" s="31"/>
      <c r="V177" s="31"/>
      <c r="W177" s="31"/>
      <c r="X177" s="31"/>
      <c r="Y177" s="31"/>
      <c r="Z177" s="31"/>
      <c r="AA177" s="31"/>
      <c r="AB177" s="31"/>
      <c r="AC177" s="31"/>
      <c r="AD177" s="31"/>
      <c r="AE177" s="31"/>
      <c r="AR177" s="186" t="s">
        <v>238</v>
      </c>
      <c r="AT177" s="186" t="s">
        <v>234</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2709</v>
      </c>
    </row>
    <row r="178" spans="1:65" s="2" customFormat="1" ht="16.5" customHeight="1">
      <c r="A178" s="31"/>
      <c r="B178" s="142"/>
      <c r="C178" s="174" t="s">
        <v>309</v>
      </c>
      <c r="D178" s="174" t="s">
        <v>234</v>
      </c>
      <c r="E178" s="175" t="s">
        <v>910</v>
      </c>
      <c r="F178" s="176" t="s">
        <v>911</v>
      </c>
      <c r="G178" s="177" t="s">
        <v>287</v>
      </c>
      <c r="H178" s="178">
        <v>131.19200000000001</v>
      </c>
      <c r="I178" s="179"/>
      <c r="J178" s="180">
        <f t="shared" si="5"/>
        <v>0</v>
      </c>
      <c r="K178" s="181"/>
      <c r="L178" s="32"/>
      <c r="M178" s="182" t="s">
        <v>1</v>
      </c>
      <c r="N178" s="183" t="s">
        <v>43</v>
      </c>
      <c r="O178" s="60"/>
      <c r="P178" s="184">
        <f t="shared" si="6"/>
        <v>0</v>
      </c>
      <c r="Q178" s="184">
        <v>0</v>
      </c>
      <c r="R178" s="184">
        <f t="shared" si="7"/>
        <v>0</v>
      </c>
      <c r="S178" s="184">
        <v>0</v>
      </c>
      <c r="T178" s="185">
        <f t="shared" si="8"/>
        <v>0</v>
      </c>
      <c r="U178" s="31"/>
      <c r="V178" s="31"/>
      <c r="W178" s="31"/>
      <c r="X178" s="31"/>
      <c r="Y178" s="31"/>
      <c r="Z178" s="31"/>
      <c r="AA178" s="31"/>
      <c r="AB178" s="31"/>
      <c r="AC178" s="31"/>
      <c r="AD178" s="31"/>
      <c r="AE178" s="31"/>
      <c r="AR178" s="186" t="s">
        <v>238</v>
      </c>
      <c r="AT178" s="186" t="s">
        <v>234</v>
      </c>
      <c r="AU178" s="186" t="s">
        <v>88</v>
      </c>
      <c r="AY178" s="14" t="s">
        <v>232</v>
      </c>
      <c r="BE178" s="104">
        <f t="shared" si="9"/>
        <v>0</v>
      </c>
      <c r="BF178" s="104">
        <f t="shared" si="10"/>
        <v>0</v>
      </c>
      <c r="BG178" s="104">
        <f t="shared" si="11"/>
        <v>0</v>
      </c>
      <c r="BH178" s="104">
        <f t="shared" si="12"/>
        <v>0</v>
      </c>
      <c r="BI178" s="104">
        <f t="shared" si="13"/>
        <v>0</v>
      </c>
      <c r="BJ178" s="14" t="s">
        <v>88</v>
      </c>
      <c r="BK178" s="104">
        <f t="shared" si="14"/>
        <v>0</v>
      </c>
      <c r="BL178" s="14" t="s">
        <v>238</v>
      </c>
      <c r="BM178" s="186" t="s">
        <v>2710</v>
      </c>
    </row>
    <row r="179" spans="1:65" s="2" customFormat="1" ht="24.2" customHeight="1">
      <c r="A179" s="31"/>
      <c r="B179" s="142"/>
      <c r="C179" s="174" t="s">
        <v>313</v>
      </c>
      <c r="D179" s="174" t="s">
        <v>234</v>
      </c>
      <c r="E179" s="175" t="s">
        <v>913</v>
      </c>
      <c r="F179" s="176" t="s">
        <v>914</v>
      </c>
      <c r="G179" s="177" t="s">
        <v>287</v>
      </c>
      <c r="H179" s="178">
        <v>65.596000000000004</v>
      </c>
      <c r="I179" s="179"/>
      <c r="J179" s="180">
        <f t="shared" si="5"/>
        <v>0</v>
      </c>
      <c r="K179" s="181"/>
      <c r="L179" s="32"/>
      <c r="M179" s="182" t="s">
        <v>1</v>
      </c>
      <c r="N179" s="183" t="s">
        <v>43</v>
      </c>
      <c r="O179" s="60"/>
      <c r="P179" s="184">
        <f t="shared" si="6"/>
        <v>0</v>
      </c>
      <c r="Q179" s="184">
        <v>0</v>
      </c>
      <c r="R179" s="184">
        <f t="shared" si="7"/>
        <v>0</v>
      </c>
      <c r="S179" s="184">
        <v>0</v>
      </c>
      <c r="T179" s="185">
        <f t="shared" si="8"/>
        <v>0</v>
      </c>
      <c r="U179" s="31"/>
      <c r="V179" s="31"/>
      <c r="W179" s="31"/>
      <c r="X179" s="31"/>
      <c r="Y179" s="31"/>
      <c r="Z179" s="31"/>
      <c r="AA179" s="31"/>
      <c r="AB179" s="31"/>
      <c r="AC179" s="31"/>
      <c r="AD179" s="31"/>
      <c r="AE179" s="31"/>
      <c r="AR179" s="186" t="s">
        <v>238</v>
      </c>
      <c r="AT179" s="186" t="s">
        <v>234</v>
      </c>
      <c r="AU179" s="186" t="s">
        <v>88</v>
      </c>
      <c r="AY179" s="14" t="s">
        <v>232</v>
      </c>
      <c r="BE179" s="104">
        <f t="shared" si="9"/>
        <v>0</v>
      </c>
      <c r="BF179" s="104">
        <f t="shared" si="10"/>
        <v>0</v>
      </c>
      <c r="BG179" s="104">
        <f t="shared" si="11"/>
        <v>0</v>
      </c>
      <c r="BH179" s="104">
        <f t="shared" si="12"/>
        <v>0</v>
      </c>
      <c r="BI179" s="104">
        <f t="shared" si="13"/>
        <v>0</v>
      </c>
      <c r="BJ179" s="14" t="s">
        <v>88</v>
      </c>
      <c r="BK179" s="104">
        <f t="shared" si="14"/>
        <v>0</v>
      </c>
      <c r="BL179" s="14" t="s">
        <v>238</v>
      </c>
      <c r="BM179" s="186" t="s">
        <v>2711</v>
      </c>
    </row>
    <row r="180" spans="1:65" s="2" customFormat="1" ht="24.2" customHeight="1">
      <c r="A180" s="31"/>
      <c r="B180" s="142"/>
      <c r="C180" s="174" t="s">
        <v>317</v>
      </c>
      <c r="D180" s="174" t="s">
        <v>234</v>
      </c>
      <c r="E180" s="175" t="s">
        <v>318</v>
      </c>
      <c r="F180" s="176" t="s">
        <v>319</v>
      </c>
      <c r="G180" s="177" t="s">
        <v>237</v>
      </c>
      <c r="H180" s="178">
        <v>54</v>
      </c>
      <c r="I180" s="179"/>
      <c r="J180" s="180">
        <f t="shared" si="5"/>
        <v>0</v>
      </c>
      <c r="K180" s="181"/>
      <c r="L180" s="32"/>
      <c r="M180" s="182" t="s">
        <v>1</v>
      </c>
      <c r="N180" s="183" t="s">
        <v>43</v>
      </c>
      <c r="O180" s="60"/>
      <c r="P180" s="184">
        <f t="shared" si="6"/>
        <v>0</v>
      </c>
      <c r="Q180" s="184">
        <v>2.6516999999999999E-2</v>
      </c>
      <c r="R180" s="184">
        <f t="shared" si="7"/>
        <v>1.431918</v>
      </c>
      <c r="S180" s="184">
        <v>0</v>
      </c>
      <c r="T180" s="185">
        <f t="shared" si="8"/>
        <v>0</v>
      </c>
      <c r="U180" s="31"/>
      <c r="V180" s="31"/>
      <c r="W180" s="31"/>
      <c r="X180" s="31"/>
      <c r="Y180" s="31"/>
      <c r="Z180" s="31"/>
      <c r="AA180" s="31"/>
      <c r="AB180" s="31"/>
      <c r="AC180" s="31"/>
      <c r="AD180" s="31"/>
      <c r="AE180" s="31"/>
      <c r="AR180" s="186" t="s">
        <v>238</v>
      </c>
      <c r="AT180" s="186" t="s">
        <v>234</v>
      </c>
      <c r="AU180" s="186" t="s">
        <v>88</v>
      </c>
      <c r="AY180" s="14" t="s">
        <v>232</v>
      </c>
      <c r="BE180" s="104">
        <f t="shared" si="9"/>
        <v>0</v>
      </c>
      <c r="BF180" s="104">
        <f t="shared" si="10"/>
        <v>0</v>
      </c>
      <c r="BG180" s="104">
        <f t="shared" si="11"/>
        <v>0</v>
      </c>
      <c r="BH180" s="104">
        <f t="shared" si="12"/>
        <v>0</v>
      </c>
      <c r="BI180" s="104">
        <f t="shared" si="13"/>
        <v>0</v>
      </c>
      <c r="BJ180" s="14" t="s">
        <v>88</v>
      </c>
      <c r="BK180" s="104">
        <f t="shared" si="14"/>
        <v>0</v>
      </c>
      <c r="BL180" s="14" t="s">
        <v>238</v>
      </c>
      <c r="BM180" s="186" t="s">
        <v>2712</v>
      </c>
    </row>
    <row r="181" spans="1:65" s="2" customFormat="1" ht="24.2" customHeight="1">
      <c r="A181" s="31"/>
      <c r="B181" s="142"/>
      <c r="C181" s="174" t="s">
        <v>321</v>
      </c>
      <c r="D181" s="174" t="s">
        <v>234</v>
      </c>
      <c r="E181" s="175" t="s">
        <v>1151</v>
      </c>
      <c r="F181" s="176" t="s">
        <v>1152</v>
      </c>
      <c r="G181" s="177" t="s">
        <v>237</v>
      </c>
      <c r="H181" s="178">
        <v>114.08</v>
      </c>
      <c r="I181" s="179"/>
      <c r="J181" s="180">
        <f t="shared" si="5"/>
        <v>0</v>
      </c>
      <c r="K181" s="181"/>
      <c r="L181" s="32"/>
      <c r="M181" s="182" t="s">
        <v>1</v>
      </c>
      <c r="N181" s="183" t="s">
        <v>43</v>
      </c>
      <c r="O181" s="60"/>
      <c r="P181" s="184">
        <f t="shared" si="6"/>
        <v>0</v>
      </c>
      <c r="Q181" s="184">
        <v>4.5171999999999997E-2</v>
      </c>
      <c r="R181" s="184">
        <f t="shared" si="7"/>
        <v>5.1532217599999992</v>
      </c>
      <c r="S181" s="184">
        <v>0</v>
      </c>
      <c r="T181" s="185">
        <f t="shared" si="8"/>
        <v>0</v>
      </c>
      <c r="U181" s="31"/>
      <c r="V181" s="31"/>
      <c r="W181" s="31"/>
      <c r="X181" s="31"/>
      <c r="Y181" s="31"/>
      <c r="Z181" s="31"/>
      <c r="AA181" s="31"/>
      <c r="AB181" s="31"/>
      <c r="AC181" s="31"/>
      <c r="AD181" s="31"/>
      <c r="AE181" s="31"/>
      <c r="AR181" s="186" t="s">
        <v>238</v>
      </c>
      <c r="AT181" s="186" t="s">
        <v>234</v>
      </c>
      <c r="AU181" s="186" t="s">
        <v>88</v>
      </c>
      <c r="AY181" s="14" t="s">
        <v>232</v>
      </c>
      <c r="BE181" s="104">
        <f t="shared" si="9"/>
        <v>0</v>
      </c>
      <c r="BF181" s="104">
        <f t="shared" si="10"/>
        <v>0</v>
      </c>
      <c r="BG181" s="104">
        <f t="shared" si="11"/>
        <v>0</v>
      </c>
      <c r="BH181" s="104">
        <f t="shared" si="12"/>
        <v>0</v>
      </c>
      <c r="BI181" s="104">
        <f t="shared" si="13"/>
        <v>0</v>
      </c>
      <c r="BJ181" s="14" t="s">
        <v>88</v>
      </c>
      <c r="BK181" s="104">
        <f t="shared" si="14"/>
        <v>0</v>
      </c>
      <c r="BL181" s="14" t="s">
        <v>238</v>
      </c>
      <c r="BM181" s="186" t="s">
        <v>2713</v>
      </c>
    </row>
    <row r="182" spans="1:65" s="2" customFormat="1" ht="24.2" customHeight="1">
      <c r="A182" s="31"/>
      <c r="B182" s="142"/>
      <c r="C182" s="174" t="s">
        <v>7</v>
      </c>
      <c r="D182" s="174" t="s">
        <v>234</v>
      </c>
      <c r="E182" s="175" t="s">
        <v>322</v>
      </c>
      <c r="F182" s="176" t="s">
        <v>323</v>
      </c>
      <c r="G182" s="177" t="s">
        <v>237</v>
      </c>
      <c r="H182" s="178">
        <v>54</v>
      </c>
      <c r="I182" s="179"/>
      <c r="J182" s="180">
        <f t="shared" si="5"/>
        <v>0</v>
      </c>
      <c r="K182" s="181"/>
      <c r="L182" s="32"/>
      <c r="M182" s="182" t="s">
        <v>1</v>
      </c>
      <c r="N182" s="183" t="s">
        <v>43</v>
      </c>
      <c r="O182" s="60"/>
      <c r="P182" s="184">
        <f t="shared" si="6"/>
        <v>0</v>
      </c>
      <c r="Q182" s="184">
        <v>0</v>
      </c>
      <c r="R182" s="184">
        <f t="shared" si="7"/>
        <v>0</v>
      </c>
      <c r="S182" s="184">
        <v>0</v>
      </c>
      <c r="T182" s="185">
        <f t="shared" si="8"/>
        <v>0</v>
      </c>
      <c r="U182" s="31"/>
      <c r="V182" s="31"/>
      <c r="W182" s="31"/>
      <c r="X182" s="31"/>
      <c r="Y182" s="31"/>
      <c r="Z182" s="31"/>
      <c r="AA182" s="31"/>
      <c r="AB182" s="31"/>
      <c r="AC182" s="31"/>
      <c r="AD182" s="31"/>
      <c r="AE182" s="31"/>
      <c r="AR182" s="186" t="s">
        <v>238</v>
      </c>
      <c r="AT182" s="186" t="s">
        <v>234</v>
      </c>
      <c r="AU182" s="186" t="s">
        <v>88</v>
      </c>
      <c r="AY182" s="14" t="s">
        <v>232</v>
      </c>
      <c r="BE182" s="104">
        <f t="shared" si="9"/>
        <v>0</v>
      </c>
      <c r="BF182" s="104">
        <f t="shared" si="10"/>
        <v>0</v>
      </c>
      <c r="BG182" s="104">
        <f t="shared" si="11"/>
        <v>0</v>
      </c>
      <c r="BH182" s="104">
        <f t="shared" si="12"/>
        <v>0</v>
      </c>
      <c r="BI182" s="104">
        <f t="shared" si="13"/>
        <v>0</v>
      </c>
      <c r="BJ182" s="14" t="s">
        <v>88</v>
      </c>
      <c r="BK182" s="104">
        <f t="shared" si="14"/>
        <v>0</v>
      </c>
      <c r="BL182" s="14" t="s">
        <v>238</v>
      </c>
      <c r="BM182" s="186" t="s">
        <v>2714</v>
      </c>
    </row>
    <row r="183" spans="1:65" s="2" customFormat="1" ht="24.2" customHeight="1">
      <c r="A183" s="31"/>
      <c r="B183" s="142"/>
      <c r="C183" s="174" t="s">
        <v>328</v>
      </c>
      <c r="D183" s="174" t="s">
        <v>234</v>
      </c>
      <c r="E183" s="175" t="s">
        <v>1154</v>
      </c>
      <c r="F183" s="176" t="s">
        <v>1155</v>
      </c>
      <c r="G183" s="177" t="s">
        <v>237</v>
      </c>
      <c r="H183" s="178">
        <v>114.08</v>
      </c>
      <c r="I183" s="179"/>
      <c r="J183" s="180">
        <f t="shared" si="5"/>
        <v>0</v>
      </c>
      <c r="K183" s="181"/>
      <c r="L183" s="32"/>
      <c r="M183" s="182" t="s">
        <v>1</v>
      </c>
      <c r="N183" s="183" t="s">
        <v>43</v>
      </c>
      <c r="O183" s="60"/>
      <c r="P183" s="184">
        <f t="shared" si="6"/>
        <v>0</v>
      </c>
      <c r="Q183" s="184">
        <v>0</v>
      </c>
      <c r="R183" s="184">
        <f t="shared" si="7"/>
        <v>0</v>
      </c>
      <c r="S183" s="184">
        <v>0</v>
      </c>
      <c r="T183" s="185">
        <f t="shared" si="8"/>
        <v>0</v>
      </c>
      <c r="U183" s="31"/>
      <c r="V183" s="31"/>
      <c r="W183" s="31"/>
      <c r="X183" s="31"/>
      <c r="Y183" s="31"/>
      <c r="Z183" s="31"/>
      <c r="AA183" s="31"/>
      <c r="AB183" s="31"/>
      <c r="AC183" s="31"/>
      <c r="AD183" s="31"/>
      <c r="AE183" s="31"/>
      <c r="AR183" s="186" t="s">
        <v>238</v>
      </c>
      <c r="AT183" s="186" t="s">
        <v>234</v>
      </c>
      <c r="AU183" s="186" t="s">
        <v>88</v>
      </c>
      <c r="AY183" s="14" t="s">
        <v>232</v>
      </c>
      <c r="BE183" s="104">
        <f t="shared" si="9"/>
        <v>0</v>
      </c>
      <c r="BF183" s="104">
        <f t="shared" si="10"/>
        <v>0</v>
      </c>
      <c r="BG183" s="104">
        <f t="shared" si="11"/>
        <v>0</v>
      </c>
      <c r="BH183" s="104">
        <f t="shared" si="12"/>
        <v>0</v>
      </c>
      <c r="BI183" s="104">
        <f t="shared" si="13"/>
        <v>0</v>
      </c>
      <c r="BJ183" s="14" t="s">
        <v>88</v>
      </c>
      <c r="BK183" s="104">
        <f t="shared" si="14"/>
        <v>0</v>
      </c>
      <c r="BL183" s="14" t="s">
        <v>238</v>
      </c>
      <c r="BM183" s="186" t="s">
        <v>2715</v>
      </c>
    </row>
    <row r="184" spans="1:65" s="2" customFormat="1" ht="24.2" customHeight="1">
      <c r="A184" s="31"/>
      <c r="B184" s="142"/>
      <c r="C184" s="174" t="s">
        <v>332</v>
      </c>
      <c r="D184" s="174" t="s">
        <v>234</v>
      </c>
      <c r="E184" s="175" t="s">
        <v>1157</v>
      </c>
      <c r="F184" s="176" t="s">
        <v>1158</v>
      </c>
      <c r="G184" s="177" t="s">
        <v>237</v>
      </c>
      <c r="H184" s="178">
        <v>114.08</v>
      </c>
      <c r="I184" s="179"/>
      <c r="J184" s="180">
        <f t="shared" si="5"/>
        <v>0</v>
      </c>
      <c r="K184" s="181"/>
      <c r="L184" s="32"/>
      <c r="M184" s="182" t="s">
        <v>1</v>
      </c>
      <c r="N184" s="183" t="s">
        <v>43</v>
      </c>
      <c r="O184" s="60"/>
      <c r="P184" s="184">
        <f t="shared" si="6"/>
        <v>0</v>
      </c>
      <c r="Q184" s="184">
        <v>2.2589999999999999E-2</v>
      </c>
      <c r="R184" s="184">
        <f t="shared" si="7"/>
        <v>2.5770671999999997</v>
      </c>
      <c r="S184" s="184">
        <v>0</v>
      </c>
      <c r="T184" s="185">
        <f t="shared" si="8"/>
        <v>0</v>
      </c>
      <c r="U184" s="31"/>
      <c r="V184" s="31"/>
      <c r="W184" s="31"/>
      <c r="X184" s="31"/>
      <c r="Y184" s="31"/>
      <c r="Z184" s="31"/>
      <c r="AA184" s="31"/>
      <c r="AB184" s="31"/>
      <c r="AC184" s="31"/>
      <c r="AD184" s="31"/>
      <c r="AE184" s="31"/>
      <c r="AR184" s="186" t="s">
        <v>238</v>
      </c>
      <c r="AT184" s="186" t="s">
        <v>234</v>
      </c>
      <c r="AU184" s="186" t="s">
        <v>88</v>
      </c>
      <c r="AY184" s="14" t="s">
        <v>232</v>
      </c>
      <c r="BE184" s="104">
        <f t="shared" si="9"/>
        <v>0</v>
      </c>
      <c r="BF184" s="104">
        <f t="shared" si="10"/>
        <v>0</v>
      </c>
      <c r="BG184" s="104">
        <f t="shared" si="11"/>
        <v>0</v>
      </c>
      <c r="BH184" s="104">
        <f t="shared" si="12"/>
        <v>0</v>
      </c>
      <c r="BI184" s="104">
        <f t="shared" si="13"/>
        <v>0</v>
      </c>
      <c r="BJ184" s="14" t="s">
        <v>88</v>
      </c>
      <c r="BK184" s="104">
        <f t="shared" si="14"/>
        <v>0</v>
      </c>
      <c r="BL184" s="14" t="s">
        <v>238</v>
      </c>
      <c r="BM184" s="186" t="s">
        <v>2716</v>
      </c>
    </row>
    <row r="185" spans="1:65" s="2" customFormat="1" ht="24.2" customHeight="1">
      <c r="A185" s="31"/>
      <c r="B185" s="142"/>
      <c r="C185" s="174" t="s">
        <v>336</v>
      </c>
      <c r="D185" s="174" t="s">
        <v>234</v>
      </c>
      <c r="E185" s="175" t="s">
        <v>1160</v>
      </c>
      <c r="F185" s="176" t="s">
        <v>1161</v>
      </c>
      <c r="G185" s="177" t="s">
        <v>237</v>
      </c>
      <c r="H185" s="178">
        <v>114.08</v>
      </c>
      <c r="I185" s="179"/>
      <c r="J185" s="180">
        <f t="shared" si="5"/>
        <v>0</v>
      </c>
      <c r="K185" s="181"/>
      <c r="L185" s="32"/>
      <c r="M185" s="182" t="s">
        <v>1</v>
      </c>
      <c r="N185" s="183" t="s">
        <v>43</v>
      </c>
      <c r="O185" s="60"/>
      <c r="P185" s="184">
        <f t="shared" si="6"/>
        <v>0</v>
      </c>
      <c r="Q185" s="184">
        <v>0</v>
      </c>
      <c r="R185" s="184">
        <f t="shared" si="7"/>
        <v>0</v>
      </c>
      <c r="S185" s="184">
        <v>0</v>
      </c>
      <c r="T185" s="185">
        <f t="shared" si="8"/>
        <v>0</v>
      </c>
      <c r="U185" s="31"/>
      <c r="V185" s="31"/>
      <c r="W185" s="31"/>
      <c r="X185" s="31"/>
      <c r="Y185" s="31"/>
      <c r="Z185" s="31"/>
      <c r="AA185" s="31"/>
      <c r="AB185" s="31"/>
      <c r="AC185" s="31"/>
      <c r="AD185" s="31"/>
      <c r="AE185" s="31"/>
      <c r="AR185" s="186" t="s">
        <v>238</v>
      </c>
      <c r="AT185" s="186" t="s">
        <v>234</v>
      </c>
      <c r="AU185" s="186" t="s">
        <v>88</v>
      </c>
      <c r="AY185" s="14" t="s">
        <v>232</v>
      </c>
      <c r="BE185" s="104">
        <f t="shared" si="9"/>
        <v>0</v>
      </c>
      <c r="BF185" s="104">
        <f t="shared" si="10"/>
        <v>0</v>
      </c>
      <c r="BG185" s="104">
        <f t="shared" si="11"/>
        <v>0</v>
      </c>
      <c r="BH185" s="104">
        <f t="shared" si="12"/>
        <v>0</v>
      </c>
      <c r="BI185" s="104">
        <f t="shared" si="13"/>
        <v>0</v>
      </c>
      <c r="BJ185" s="14" t="s">
        <v>88</v>
      </c>
      <c r="BK185" s="104">
        <f t="shared" si="14"/>
        <v>0</v>
      </c>
      <c r="BL185" s="14" t="s">
        <v>238</v>
      </c>
      <c r="BM185" s="186" t="s">
        <v>2717</v>
      </c>
    </row>
    <row r="186" spans="1:65" s="2" customFormat="1" ht="16.5" customHeight="1">
      <c r="A186" s="31"/>
      <c r="B186" s="142"/>
      <c r="C186" s="174" t="s">
        <v>340</v>
      </c>
      <c r="D186" s="174" t="s">
        <v>234</v>
      </c>
      <c r="E186" s="175" t="s">
        <v>916</v>
      </c>
      <c r="F186" s="176" t="s">
        <v>917</v>
      </c>
      <c r="G186" s="177" t="s">
        <v>287</v>
      </c>
      <c r="H186" s="178">
        <v>65.596000000000004</v>
      </c>
      <c r="I186" s="179"/>
      <c r="J186" s="180">
        <f t="shared" si="5"/>
        <v>0</v>
      </c>
      <c r="K186" s="181"/>
      <c r="L186" s="32"/>
      <c r="M186" s="182" t="s">
        <v>1</v>
      </c>
      <c r="N186" s="183" t="s">
        <v>43</v>
      </c>
      <c r="O186" s="60"/>
      <c r="P186" s="184">
        <f t="shared" si="6"/>
        <v>0</v>
      </c>
      <c r="Q186" s="184">
        <v>0</v>
      </c>
      <c r="R186" s="184">
        <f t="shared" si="7"/>
        <v>0</v>
      </c>
      <c r="S186" s="184">
        <v>0</v>
      </c>
      <c r="T186" s="185">
        <f t="shared" si="8"/>
        <v>0</v>
      </c>
      <c r="U186" s="31"/>
      <c r="V186" s="31"/>
      <c r="W186" s="31"/>
      <c r="X186" s="31"/>
      <c r="Y186" s="31"/>
      <c r="Z186" s="31"/>
      <c r="AA186" s="31"/>
      <c r="AB186" s="31"/>
      <c r="AC186" s="31"/>
      <c r="AD186" s="31"/>
      <c r="AE186" s="31"/>
      <c r="AR186" s="186" t="s">
        <v>238</v>
      </c>
      <c r="AT186" s="186" t="s">
        <v>234</v>
      </c>
      <c r="AU186" s="186" t="s">
        <v>88</v>
      </c>
      <c r="AY186" s="14" t="s">
        <v>232</v>
      </c>
      <c r="BE186" s="104">
        <f t="shared" si="9"/>
        <v>0</v>
      </c>
      <c r="BF186" s="104">
        <f t="shared" si="10"/>
        <v>0</v>
      </c>
      <c r="BG186" s="104">
        <f t="shared" si="11"/>
        <v>0</v>
      </c>
      <c r="BH186" s="104">
        <f t="shared" si="12"/>
        <v>0</v>
      </c>
      <c r="BI186" s="104">
        <f t="shared" si="13"/>
        <v>0</v>
      </c>
      <c r="BJ186" s="14" t="s">
        <v>88</v>
      </c>
      <c r="BK186" s="104">
        <f t="shared" si="14"/>
        <v>0</v>
      </c>
      <c r="BL186" s="14" t="s">
        <v>238</v>
      </c>
      <c r="BM186" s="186" t="s">
        <v>2718</v>
      </c>
    </row>
    <row r="187" spans="1:65" s="2" customFormat="1" ht="33" customHeight="1">
      <c r="A187" s="31"/>
      <c r="B187" s="142"/>
      <c r="C187" s="174" t="s">
        <v>344</v>
      </c>
      <c r="D187" s="174" t="s">
        <v>234</v>
      </c>
      <c r="E187" s="175" t="s">
        <v>333</v>
      </c>
      <c r="F187" s="176" t="s">
        <v>922</v>
      </c>
      <c r="G187" s="177" t="s">
        <v>287</v>
      </c>
      <c r="H187" s="178">
        <v>54.283999999999999</v>
      </c>
      <c r="I187" s="179"/>
      <c r="J187" s="180">
        <f t="shared" si="5"/>
        <v>0</v>
      </c>
      <c r="K187" s="181"/>
      <c r="L187" s="32"/>
      <c r="M187" s="182" t="s">
        <v>1</v>
      </c>
      <c r="N187" s="183" t="s">
        <v>43</v>
      </c>
      <c r="O187" s="60"/>
      <c r="P187" s="184">
        <f t="shared" si="6"/>
        <v>0</v>
      </c>
      <c r="Q187" s="184">
        <v>0</v>
      </c>
      <c r="R187" s="184">
        <f t="shared" si="7"/>
        <v>0</v>
      </c>
      <c r="S187" s="184">
        <v>0</v>
      </c>
      <c r="T187" s="185">
        <f t="shared" si="8"/>
        <v>0</v>
      </c>
      <c r="U187" s="31"/>
      <c r="V187" s="31"/>
      <c r="W187" s="31"/>
      <c r="X187" s="31"/>
      <c r="Y187" s="31"/>
      <c r="Z187" s="31"/>
      <c r="AA187" s="31"/>
      <c r="AB187" s="31"/>
      <c r="AC187" s="31"/>
      <c r="AD187" s="31"/>
      <c r="AE187" s="31"/>
      <c r="AR187" s="186" t="s">
        <v>238</v>
      </c>
      <c r="AT187" s="186" t="s">
        <v>234</v>
      </c>
      <c r="AU187" s="186" t="s">
        <v>88</v>
      </c>
      <c r="AY187" s="14" t="s">
        <v>232</v>
      </c>
      <c r="BE187" s="104">
        <f t="shared" si="9"/>
        <v>0</v>
      </c>
      <c r="BF187" s="104">
        <f t="shared" si="10"/>
        <v>0</v>
      </c>
      <c r="BG187" s="104">
        <f t="shared" si="11"/>
        <v>0</v>
      </c>
      <c r="BH187" s="104">
        <f t="shared" si="12"/>
        <v>0</v>
      </c>
      <c r="BI187" s="104">
        <f t="shared" si="13"/>
        <v>0</v>
      </c>
      <c r="BJ187" s="14" t="s">
        <v>88</v>
      </c>
      <c r="BK187" s="104">
        <f t="shared" si="14"/>
        <v>0</v>
      </c>
      <c r="BL187" s="14" t="s">
        <v>238</v>
      </c>
      <c r="BM187" s="186" t="s">
        <v>2719</v>
      </c>
    </row>
    <row r="188" spans="1:65" s="2" customFormat="1" ht="21.75" customHeight="1">
      <c r="A188" s="31"/>
      <c r="B188" s="142"/>
      <c r="C188" s="174" t="s">
        <v>348</v>
      </c>
      <c r="D188" s="174" t="s">
        <v>234</v>
      </c>
      <c r="E188" s="175" t="s">
        <v>337</v>
      </c>
      <c r="F188" s="176" t="s">
        <v>338</v>
      </c>
      <c r="G188" s="177" t="s">
        <v>287</v>
      </c>
      <c r="H188" s="178">
        <v>77.745999999999995</v>
      </c>
      <c r="I188" s="179"/>
      <c r="J188" s="180">
        <f t="shared" si="5"/>
        <v>0</v>
      </c>
      <c r="K188" s="181"/>
      <c r="L188" s="32"/>
      <c r="M188" s="182" t="s">
        <v>1</v>
      </c>
      <c r="N188" s="183" t="s">
        <v>43</v>
      </c>
      <c r="O188" s="60"/>
      <c r="P188" s="184">
        <f t="shared" si="6"/>
        <v>0</v>
      </c>
      <c r="Q188" s="184">
        <v>0</v>
      </c>
      <c r="R188" s="184">
        <f t="shared" si="7"/>
        <v>0</v>
      </c>
      <c r="S188" s="184">
        <v>0</v>
      </c>
      <c r="T188" s="185">
        <f t="shared" si="8"/>
        <v>0</v>
      </c>
      <c r="U188" s="31"/>
      <c r="V188" s="31"/>
      <c r="W188" s="31"/>
      <c r="X188" s="31"/>
      <c r="Y188" s="31"/>
      <c r="Z188" s="31"/>
      <c r="AA188" s="31"/>
      <c r="AB188" s="31"/>
      <c r="AC188" s="31"/>
      <c r="AD188" s="31"/>
      <c r="AE188" s="31"/>
      <c r="AR188" s="186" t="s">
        <v>238</v>
      </c>
      <c r="AT188" s="186" t="s">
        <v>234</v>
      </c>
      <c r="AU188" s="186" t="s">
        <v>88</v>
      </c>
      <c r="AY188" s="14" t="s">
        <v>232</v>
      </c>
      <c r="BE188" s="104">
        <f t="shared" si="9"/>
        <v>0</v>
      </c>
      <c r="BF188" s="104">
        <f t="shared" si="10"/>
        <v>0</v>
      </c>
      <c r="BG188" s="104">
        <f t="shared" si="11"/>
        <v>0</v>
      </c>
      <c r="BH188" s="104">
        <f t="shared" si="12"/>
        <v>0</v>
      </c>
      <c r="BI188" s="104">
        <f t="shared" si="13"/>
        <v>0</v>
      </c>
      <c r="BJ188" s="14" t="s">
        <v>88</v>
      </c>
      <c r="BK188" s="104">
        <f t="shared" si="14"/>
        <v>0</v>
      </c>
      <c r="BL188" s="14" t="s">
        <v>238</v>
      </c>
      <c r="BM188" s="186" t="s">
        <v>2720</v>
      </c>
    </row>
    <row r="189" spans="1:65" s="2" customFormat="1" ht="24.2" customHeight="1">
      <c r="A189" s="31"/>
      <c r="B189" s="142"/>
      <c r="C189" s="174" t="s">
        <v>352</v>
      </c>
      <c r="D189" s="174" t="s">
        <v>234</v>
      </c>
      <c r="E189" s="175" t="s">
        <v>341</v>
      </c>
      <c r="F189" s="176" t="s">
        <v>925</v>
      </c>
      <c r="G189" s="177" t="s">
        <v>287</v>
      </c>
      <c r="H189" s="178">
        <v>50.234000000000002</v>
      </c>
      <c r="I189" s="179"/>
      <c r="J189" s="180">
        <f t="shared" si="5"/>
        <v>0</v>
      </c>
      <c r="K189" s="181"/>
      <c r="L189" s="32"/>
      <c r="M189" s="182" t="s">
        <v>1</v>
      </c>
      <c r="N189" s="183" t="s">
        <v>43</v>
      </c>
      <c r="O189" s="60"/>
      <c r="P189" s="184">
        <f t="shared" si="6"/>
        <v>0</v>
      </c>
      <c r="Q189" s="184">
        <v>0</v>
      </c>
      <c r="R189" s="184">
        <f t="shared" si="7"/>
        <v>0</v>
      </c>
      <c r="S189" s="184">
        <v>0</v>
      </c>
      <c r="T189" s="185">
        <f t="shared" si="8"/>
        <v>0</v>
      </c>
      <c r="U189" s="31"/>
      <c r="V189" s="31"/>
      <c r="W189" s="31"/>
      <c r="X189" s="31"/>
      <c r="Y189" s="31"/>
      <c r="Z189" s="31"/>
      <c r="AA189" s="31"/>
      <c r="AB189" s="31"/>
      <c r="AC189" s="31"/>
      <c r="AD189" s="31"/>
      <c r="AE189" s="31"/>
      <c r="AR189" s="186" t="s">
        <v>238</v>
      </c>
      <c r="AT189" s="186" t="s">
        <v>234</v>
      </c>
      <c r="AU189" s="186" t="s">
        <v>88</v>
      </c>
      <c r="AY189" s="14" t="s">
        <v>232</v>
      </c>
      <c r="BE189" s="104">
        <f t="shared" si="9"/>
        <v>0</v>
      </c>
      <c r="BF189" s="104">
        <f t="shared" si="10"/>
        <v>0</v>
      </c>
      <c r="BG189" s="104">
        <f t="shared" si="11"/>
        <v>0</v>
      </c>
      <c r="BH189" s="104">
        <f t="shared" si="12"/>
        <v>0</v>
      </c>
      <c r="BI189" s="104">
        <f t="shared" si="13"/>
        <v>0</v>
      </c>
      <c r="BJ189" s="14" t="s">
        <v>88</v>
      </c>
      <c r="BK189" s="104">
        <f t="shared" si="14"/>
        <v>0</v>
      </c>
      <c r="BL189" s="14" t="s">
        <v>238</v>
      </c>
      <c r="BM189" s="186" t="s">
        <v>2721</v>
      </c>
    </row>
    <row r="190" spans="1:65" s="2" customFormat="1" ht="33" customHeight="1">
      <c r="A190" s="31"/>
      <c r="B190" s="142"/>
      <c r="C190" s="174" t="s">
        <v>356</v>
      </c>
      <c r="D190" s="174" t="s">
        <v>234</v>
      </c>
      <c r="E190" s="175" t="s">
        <v>345</v>
      </c>
      <c r="F190" s="176" t="s">
        <v>346</v>
      </c>
      <c r="G190" s="177" t="s">
        <v>287</v>
      </c>
      <c r="H190" s="178">
        <v>50.234000000000002</v>
      </c>
      <c r="I190" s="179"/>
      <c r="J190" s="180">
        <f t="shared" si="5"/>
        <v>0</v>
      </c>
      <c r="K190" s="181"/>
      <c r="L190" s="32"/>
      <c r="M190" s="182" t="s">
        <v>1</v>
      </c>
      <c r="N190" s="183" t="s">
        <v>43</v>
      </c>
      <c r="O190" s="60"/>
      <c r="P190" s="184">
        <f t="shared" si="6"/>
        <v>0</v>
      </c>
      <c r="Q190" s="184">
        <v>0</v>
      </c>
      <c r="R190" s="184">
        <f t="shared" si="7"/>
        <v>0</v>
      </c>
      <c r="S190" s="184">
        <v>0</v>
      </c>
      <c r="T190" s="185">
        <f t="shared" si="8"/>
        <v>0</v>
      </c>
      <c r="U190" s="31"/>
      <c r="V190" s="31"/>
      <c r="W190" s="31"/>
      <c r="X190" s="31"/>
      <c r="Y190" s="31"/>
      <c r="Z190" s="31"/>
      <c r="AA190" s="31"/>
      <c r="AB190" s="31"/>
      <c r="AC190" s="31"/>
      <c r="AD190" s="31"/>
      <c r="AE190" s="31"/>
      <c r="AR190" s="186" t="s">
        <v>238</v>
      </c>
      <c r="AT190" s="186" t="s">
        <v>234</v>
      </c>
      <c r="AU190" s="186" t="s">
        <v>88</v>
      </c>
      <c r="AY190" s="14" t="s">
        <v>232</v>
      </c>
      <c r="BE190" s="104">
        <f t="shared" si="9"/>
        <v>0</v>
      </c>
      <c r="BF190" s="104">
        <f t="shared" si="10"/>
        <v>0</v>
      </c>
      <c r="BG190" s="104">
        <f t="shared" si="11"/>
        <v>0</v>
      </c>
      <c r="BH190" s="104">
        <f t="shared" si="12"/>
        <v>0</v>
      </c>
      <c r="BI190" s="104">
        <f t="shared" si="13"/>
        <v>0</v>
      </c>
      <c r="BJ190" s="14" t="s">
        <v>88</v>
      </c>
      <c r="BK190" s="104">
        <f t="shared" si="14"/>
        <v>0</v>
      </c>
      <c r="BL190" s="14" t="s">
        <v>238</v>
      </c>
      <c r="BM190" s="186" t="s">
        <v>2722</v>
      </c>
    </row>
    <row r="191" spans="1:65" s="2" customFormat="1" ht="33" customHeight="1">
      <c r="A191" s="31"/>
      <c r="B191" s="142"/>
      <c r="C191" s="174" t="s">
        <v>362</v>
      </c>
      <c r="D191" s="174" t="s">
        <v>234</v>
      </c>
      <c r="E191" s="175" t="s">
        <v>928</v>
      </c>
      <c r="F191" s="176" t="s">
        <v>929</v>
      </c>
      <c r="G191" s="177" t="s">
        <v>287</v>
      </c>
      <c r="H191" s="178">
        <v>105.258</v>
      </c>
      <c r="I191" s="179"/>
      <c r="J191" s="180">
        <f t="shared" si="5"/>
        <v>0</v>
      </c>
      <c r="K191" s="181"/>
      <c r="L191" s="32"/>
      <c r="M191" s="182" t="s">
        <v>1</v>
      </c>
      <c r="N191" s="183" t="s">
        <v>43</v>
      </c>
      <c r="O191" s="60"/>
      <c r="P191" s="184">
        <f t="shared" si="6"/>
        <v>0</v>
      </c>
      <c r="Q191" s="184">
        <v>0</v>
      </c>
      <c r="R191" s="184">
        <f t="shared" si="7"/>
        <v>0</v>
      </c>
      <c r="S191" s="184">
        <v>0</v>
      </c>
      <c r="T191" s="185">
        <f t="shared" si="8"/>
        <v>0</v>
      </c>
      <c r="U191" s="31"/>
      <c r="V191" s="31"/>
      <c r="W191" s="31"/>
      <c r="X191" s="31"/>
      <c r="Y191" s="31"/>
      <c r="Z191" s="31"/>
      <c r="AA191" s="31"/>
      <c r="AB191" s="31"/>
      <c r="AC191" s="31"/>
      <c r="AD191" s="31"/>
      <c r="AE191" s="31"/>
      <c r="AR191" s="186" t="s">
        <v>238</v>
      </c>
      <c r="AT191" s="186" t="s">
        <v>234</v>
      </c>
      <c r="AU191" s="186" t="s">
        <v>88</v>
      </c>
      <c r="AY191" s="14" t="s">
        <v>232</v>
      </c>
      <c r="BE191" s="104">
        <f t="shared" si="9"/>
        <v>0</v>
      </c>
      <c r="BF191" s="104">
        <f t="shared" si="10"/>
        <v>0</v>
      </c>
      <c r="BG191" s="104">
        <f t="shared" si="11"/>
        <v>0</v>
      </c>
      <c r="BH191" s="104">
        <f t="shared" si="12"/>
        <v>0</v>
      </c>
      <c r="BI191" s="104">
        <f t="shared" si="13"/>
        <v>0</v>
      </c>
      <c r="BJ191" s="14" t="s">
        <v>88</v>
      </c>
      <c r="BK191" s="104">
        <f t="shared" si="14"/>
        <v>0</v>
      </c>
      <c r="BL191" s="14" t="s">
        <v>238</v>
      </c>
      <c r="BM191" s="186" t="s">
        <v>2723</v>
      </c>
    </row>
    <row r="192" spans="1:65" s="2" customFormat="1" ht="16.5" customHeight="1">
      <c r="A192" s="31"/>
      <c r="B192" s="142"/>
      <c r="C192" s="187" t="s">
        <v>366</v>
      </c>
      <c r="D192" s="187" t="s">
        <v>357</v>
      </c>
      <c r="E192" s="188" t="s">
        <v>2422</v>
      </c>
      <c r="F192" s="189" t="s">
        <v>2423</v>
      </c>
      <c r="G192" s="190" t="s">
        <v>360</v>
      </c>
      <c r="H192" s="191">
        <v>7.6550000000000002</v>
      </c>
      <c r="I192" s="192"/>
      <c r="J192" s="193">
        <f t="shared" si="5"/>
        <v>0</v>
      </c>
      <c r="K192" s="194"/>
      <c r="L192" s="195"/>
      <c r="M192" s="196" t="s">
        <v>1</v>
      </c>
      <c r="N192" s="197" t="s">
        <v>43</v>
      </c>
      <c r="O192" s="60"/>
      <c r="P192" s="184">
        <f t="shared" si="6"/>
        <v>0</v>
      </c>
      <c r="Q192" s="184">
        <v>1</v>
      </c>
      <c r="R192" s="184">
        <f t="shared" si="7"/>
        <v>7.6550000000000002</v>
      </c>
      <c r="S192" s="184">
        <v>0</v>
      </c>
      <c r="T192" s="185">
        <f t="shared" si="8"/>
        <v>0</v>
      </c>
      <c r="U192" s="31"/>
      <c r="V192" s="31"/>
      <c r="W192" s="31"/>
      <c r="X192" s="31"/>
      <c r="Y192" s="31"/>
      <c r="Z192" s="31"/>
      <c r="AA192" s="31"/>
      <c r="AB192" s="31"/>
      <c r="AC192" s="31"/>
      <c r="AD192" s="31"/>
      <c r="AE192" s="31"/>
      <c r="AR192" s="186" t="s">
        <v>263</v>
      </c>
      <c r="AT192" s="186" t="s">
        <v>357</v>
      </c>
      <c r="AU192" s="186" t="s">
        <v>88</v>
      </c>
      <c r="AY192" s="14" t="s">
        <v>232</v>
      </c>
      <c r="BE192" s="104">
        <f t="shared" si="9"/>
        <v>0</v>
      </c>
      <c r="BF192" s="104">
        <f t="shared" si="10"/>
        <v>0</v>
      </c>
      <c r="BG192" s="104">
        <f t="shared" si="11"/>
        <v>0</v>
      </c>
      <c r="BH192" s="104">
        <f t="shared" si="12"/>
        <v>0</v>
      </c>
      <c r="BI192" s="104">
        <f t="shared" si="13"/>
        <v>0</v>
      </c>
      <c r="BJ192" s="14" t="s">
        <v>88</v>
      </c>
      <c r="BK192" s="104">
        <f t="shared" si="14"/>
        <v>0</v>
      </c>
      <c r="BL192" s="14" t="s">
        <v>238</v>
      </c>
      <c r="BM192" s="186" t="s">
        <v>2977</v>
      </c>
    </row>
    <row r="193" spans="1:65" s="2" customFormat="1" ht="24.2" customHeight="1">
      <c r="A193" s="31"/>
      <c r="B193" s="142"/>
      <c r="C193" s="174" t="s">
        <v>370</v>
      </c>
      <c r="D193" s="174" t="s">
        <v>234</v>
      </c>
      <c r="E193" s="175" t="s">
        <v>353</v>
      </c>
      <c r="F193" s="176" t="s">
        <v>354</v>
      </c>
      <c r="G193" s="177" t="s">
        <v>287</v>
      </c>
      <c r="H193" s="178">
        <v>6.75</v>
      </c>
      <c r="I193" s="179"/>
      <c r="J193" s="180">
        <f t="shared" si="5"/>
        <v>0</v>
      </c>
      <c r="K193" s="181"/>
      <c r="L193" s="32"/>
      <c r="M193" s="182" t="s">
        <v>1</v>
      </c>
      <c r="N193" s="183" t="s">
        <v>43</v>
      </c>
      <c r="O193" s="60"/>
      <c r="P193" s="184">
        <f t="shared" si="6"/>
        <v>0</v>
      </c>
      <c r="Q193" s="184">
        <v>0</v>
      </c>
      <c r="R193" s="184">
        <f t="shared" si="7"/>
        <v>0</v>
      </c>
      <c r="S193" s="184">
        <v>0</v>
      </c>
      <c r="T193" s="185">
        <f t="shared" si="8"/>
        <v>0</v>
      </c>
      <c r="U193" s="31"/>
      <c r="V193" s="31"/>
      <c r="W193" s="31"/>
      <c r="X193" s="31"/>
      <c r="Y193" s="31"/>
      <c r="Z193" s="31"/>
      <c r="AA193" s="31"/>
      <c r="AB193" s="31"/>
      <c r="AC193" s="31"/>
      <c r="AD193" s="31"/>
      <c r="AE193" s="31"/>
      <c r="AR193" s="186" t="s">
        <v>238</v>
      </c>
      <c r="AT193" s="186" t="s">
        <v>234</v>
      </c>
      <c r="AU193" s="186" t="s">
        <v>88</v>
      </c>
      <c r="AY193" s="14" t="s">
        <v>232</v>
      </c>
      <c r="BE193" s="104">
        <f t="shared" si="9"/>
        <v>0</v>
      </c>
      <c r="BF193" s="104">
        <f t="shared" si="10"/>
        <v>0</v>
      </c>
      <c r="BG193" s="104">
        <f t="shared" si="11"/>
        <v>0</v>
      </c>
      <c r="BH193" s="104">
        <f t="shared" si="12"/>
        <v>0</v>
      </c>
      <c r="BI193" s="104">
        <f t="shared" si="13"/>
        <v>0</v>
      </c>
      <c r="BJ193" s="14" t="s">
        <v>88</v>
      </c>
      <c r="BK193" s="104">
        <f t="shared" si="14"/>
        <v>0</v>
      </c>
      <c r="BL193" s="14" t="s">
        <v>238</v>
      </c>
      <c r="BM193" s="186" t="s">
        <v>2724</v>
      </c>
    </row>
    <row r="194" spans="1:65" s="2" customFormat="1" ht="16.5" customHeight="1">
      <c r="A194" s="31"/>
      <c r="B194" s="142"/>
      <c r="C194" s="187" t="s">
        <v>374</v>
      </c>
      <c r="D194" s="187" t="s">
        <v>357</v>
      </c>
      <c r="E194" s="188" t="s">
        <v>358</v>
      </c>
      <c r="F194" s="189" t="s">
        <v>359</v>
      </c>
      <c r="G194" s="190" t="s">
        <v>360</v>
      </c>
      <c r="H194" s="191">
        <v>12.757999999999999</v>
      </c>
      <c r="I194" s="192"/>
      <c r="J194" s="193">
        <f t="shared" si="5"/>
        <v>0</v>
      </c>
      <c r="K194" s="194"/>
      <c r="L194" s="195"/>
      <c r="M194" s="196" t="s">
        <v>1</v>
      </c>
      <c r="N194" s="197" t="s">
        <v>43</v>
      </c>
      <c r="O194" s="60"/>
      <c r="P194" s="184">
        <f t="shared" si="6"/>
        <v>0</v>
      </c>
      <c r="Q194" s="184">
        <v>1</v>
      </c>
      <c r="R194" s="184">
        <f t="shared" si="7"/>
        <v>12.757999999999999</v>
      </c>
      <c r="S194" s="184">
        <v>0</v>
      </c>
      <c r="T194" s="185">
        <f t="shared" si="8"/>
        <v>0</v>
      </c>
      <c r="U194" s="31"/>
      <c r="V194" s="31"/>
      <c r="W194" s="31"/>
      <c r="X194" s="31"/>
      <c r="Y194" s="31"/>
      <c r="Z194" s="31"/>
      <c r="AA194" s="31"/>
      <c r="AB194" s="31"/>
      <c r="AC194" s="31"/>
      <c r="AD194" s="31"/>
      <c r="AE194" s="31"/>
      <c r="AR194" s="186" t="s">
        <v>263</v>
      </c>
      <c r="AT194" s="186" t="s">
        <v>357</v>
      </c>
      <c r="AU194" s="186" t="s">
        <v>88</v>
      </c>
      <c r="AY194" s="14" t="s">
        <v>232</v>
      </c>
      <c r="BE194" s="104">
        <f t="shared" si="9"/>
        <v>0</v>
      </c>
      <c r="BF194" s="104">
        <f t="shared" si="10"/>
        <v>0</v>
      </c>
      <c r="BG194" s="104">
        <f t="shared" si="11"/>
        <v>0</v>
      </c>
      <c r="BH194" s="104">
        <f t="shared" si="12"/>
        <v>0</v>
      </c>
      <c r="BI194" s="104">
        <f t="shared" si="13"/>
        <v>0</v>
      </c>
      <c r="BJ194" s="14" t="s">
        <v>88</v>
      </c>
      <c r="BK194" s="104">
        <f t="shared" si="14"/>
        <v>0</v>
      </c>
      <c r="BL194" s="14" t="s">
        <v>238</v>
      </c>
      <c r="BM194" s="186" t="s">
        <v>2725</v>
      </c>
    </row>
    <row r="195" spans="1:65" s="2" customFormat="1" ht="21.75" customHeight="1">
      <c r="A195" s="31"/>
      <c r="B195" s="142"/>
      <c r="C195" s="174" t="s">
        <v>378</v>
      </c>
      <c r="D195" s="174" t="s">
        <v>234</v>
      </c>
      <c r="E195" s="175" t="s">
        <v>1169</v>
      </c>
      <c r="F195" s="176" t="s">
        <v>1170</v>
      </c>
      <c r="G195" s="177" t="s">
        <v>237</v>
      </c>
      <c r="H195" s="178">
        <v>138.107</v>
      </c>
      <c r="I195" s="179"/>
      <c r="J195" s="180">
        <f t="shared" si="5"/>
        <v>0</v>
      </c>
      <c r="K195" s="181"/>
      <c r="L195" s="32"/>
      <c r="M195" s="182" t="s">
        <v>1</v>
      </c>
      <c r="N195" s="183" t="s">
        <v>43</v>
      </c>
      <c r="O195" s="60"/>
      <c r="P195" s="184">
        <f t="shared" si="6"/>
        <v>0</v>
      </c>
      <c r="Q195" s="184">
        <v>0</v>
      </c>
      <c r="R195" s="184">
        <f t="shared" si="7"/>
        <v>0</v>
      </c>
      <c r="S195" s="184">
        <v>0</v>
      </c>
      <c r="T195" s="185">
        <f t="shared" si="8"/>
        <v>0</v>
      </c>
      <c r="U195" s="31"/>
      <c r="V195" s="31"/>
      <c r="W195" s="31"/>
      <c r="X195" s="31"/>
      <c r="Y195" s="31"/>
      <c r="Z195" s="31"/>
      <c r="AA195" s="31"/>
      <c r="AB195" s="31"/>
      <c r="AC195" s="31"/>
      <c r="AD195" s="31"/>
      <c r="AE195" s="31"/>
      <c r="AR195" s="186" t="s">
        <v>238</v>
      </c>
      <c r="AT195" s="186" t="s">
        <v>234</v>
      </c>
      <c r="AU195" s="186" t="s">
        <v>88</v>
      </c>
      <c r="AY195" s="14" t="s">
        <v>232</v>
      </c>
      <c r="BE195" s="104">
        <f t="shared" si="9"/>
        <v>0</v>
      </c>
      <c r="BF195" s="104">
        <f t="shared" si="10"/>
        <v>0</v>
      </c>
      <c r="BG195" s="104">
        <f t="shared" si="11"/>
        <v>0</v>
      </c>
      <c r="BH195" s="104">
        <f t="shared" si="12"/>
        <v>0</v>
      </c>
      <c r="BI195" s="104">
        <f t="shared" si="13"/>
        <v>0</v>
      </c>
      <c r="BJ195" s="14" t="s">
        <v>88</v>
      </c>
      <c r="BK195" s="104">
        <f t="shared" si="14"/>
        <v>0</v>
      </c>
      <c r="BL195" s="14" t="s">
        <v>238</v>
      </c>
      <c r="BM195" s="186" t="s">
        <v>2726</v>
      </c>
    </row>
    <row r="196" spans="1:65" s="2" customFormat="1" ht="16.5" customHeight="1">
      <c r="A196" s="31"/>
      <c r="B196" s="142"/>
      <c r="C196" s="187" t="s">
        <v>382</v>
      </c>
      <c r="D196" s="187" t="s">
        <v>357</v>
      </c>
      <c r="E196" s="188" t="s">
        <v>1172</v>
      </c>
      <c r="F196" s="189" t="s">
        <v>1173</v>
      </c>
      <c r="G196" s="190" t="s">
        <v>1139</v>
      </c>
      <c r="H196" s="191">
        <v>4.2679999999999998</v>
      </c>
      <c r="I196" s="192"/>
      <c r="J196" s="193">
        <f t="shared" si="5"/>
        <v>0</v>
      </c>
      <c r="K196" s="194"/>
      <c r="L196" s="195"/>
      <c r="M196" s="196" t="s">
        <v>1</v>
      </c>
      <c r="N196" s="197" t="s">
        <v>43</v>
      </c>
      <c r="O196" s="60"/>
      <c r="P196" s="184">
        <f t="shared" si="6"/>
        <v>0</v>
      </c>
      <c r="Q196" s="184">
        <v>1E-3</v>
      </c>
      <c r="R196" s="184">
        <f t="shared" si="7"/>
        <v>4.2680000000000001E-3</v>
      </c>
      <c r="S196" s="184">
        <v>0</v>
      </c>
      <c r="T196" s="185">
        <f t="shared" si="8"/>
        <v>0</v>
      </c>
      <c r="U196" s="31"/>
      <c r="V196" s="31"/>
      <c r="W196" s="31"/>
      <c r="X196" s="31"/>
      <c r="Y196" s="31"/>
      <c r="Z196" s="31"/>
      <c r="AA196" s="31"/>
      <c r="AB196" s="31"/>
      <c r="AC196" s="31"/>
      <c r="AD196" s="31"/>
      <c r="AE196" s="31"/>
      <c r="AR196" s="186" t="s">
        <v>263</v>
      </c>
      <c r="AT196" s="186" t="s">
        <v>357</v>
      </c>
      <c r="AU196" s="186" t="s">
        <v>88</v>
      </c>
      <c r="AY196" s="14" t="s">
        <v>232</v>
      </c>
      <c r="BE196" s="104">
        <f t="shared" si="9"/>
        <v>0</v>
      </c>
      <c r="BF196" s="104">
        <f t="shared" si="10"/>
        <v>0</v>
      </c>
      <c r="BG196" s="104">
        <f t="shared" si="11"/>
        <v>0</v>
      </c>
      <c r="BH196" s="104">
        <f t="shared" si="12"/>
        <v>0</v>
      </c>
      <c r="BI196" s="104">
        <f t="shared" si="13"/>
        <v>0</v>
      </c>
      <c r="BJ196" s="14" t="s">
        <v>88</v>
      </c>
      <c r="BK196" s="104">
        <f t="shared" si="14"/>
        <v>0</v>
      </c>
      <c r="BL196" s="14" t="s">
        <v>238</v>
      </c>
      <c r="BM196" s="186" t="s">
        <v>2727</v>
      </c>
    </row>
    <row r="197" spans="1:65" s="2" customFormat="1" ht="21.75" customHeight="1">
      <c r="A197" s="31"/>
      <c r="B197" s="142"/>
      <c r="C197" s="174" t="s">
        <v>386</v>
      </c>
      <c r="D197" s="174" t="s">
        <v>234</v>
      </c>
      <c r="E197" s="175" t="s">
        <v>931</v>
      </c>
      <c r="F197" s="176" t="s">
        <v>932</v>
      </c>
      <c r="G197" s="177" t="s">
        <v>237</v>
      </c>
      <c r="H197" s="178">
        <v>34.659999999999997</v>
      </c>
      <c r="I197" s="179"/>
      <c r="J197" s="180">
        <f t="shared" si="5"/>
        <v>0</v>
      </c>
      <c r="K197" s="181"/>
      <c r="L197" s="32"/>
      <c r="M197" s="182" t="s">
        <v>1</v>
      </c>
      <c r="N197" s="183" t="s">
        <v>43</v>
      </c>
      <c r="O197" s="60"/>
      <c r="P197" s="184">
        <f t="shared" si="6"/>
        <v>0</v>
      </c>
      <c r="Q197" s="184">
        <v>0</v>
      </c>
      <c r="R197" s="184">
        <f t="shared" si="7"/>
        <v>0</v>
      </c>
      <c r="S197" s="184">
        <v>0</v>
      </c>
      <c r="T197" s="185">
        <f t="shared" si="8"/>
        <v>0</v>
      </c>
      <c r="U197" s="31"/>
      <c r="V197" s="31"/>
      <c r="W197" s="31"/>
      <c r="X197" s="31"/>
      <c r="Y197" s="31"/>
      <c r="Z197" s="31"/>
      <c r="AA197" s="31"/>
      <c r="AB197" s="31"/>
      <c r="AC197" s="31"/>
      <c r="AD197" s="31"/>
      <c r="AE197" s="31"/>
      <c r="AR197" s="186" t="s">
        <v>238</v>
      </c>
      <c r="AT197" s="186" t="s">
        <v>234</v>
      </c>
      <c r="AU197" s="186" t="s">
        <v>88</v>
      </c>
      <c r="AY197" s="14" t="s">
        <v>232</v>
      </c>
      <c r="BE197" s="104">
        <f t="shared" si="9"/>
        <v>0</v>
      </c>
      <c r="BF197" s="104">
        <f t="shared" si="10"/>
        <v>0</v>
      </c>
      <c r="BG197" s="104">
        <f t="shared" si="11"/>
        <v>0</v>
      </c>
      <c r="BH197" s="104">
        <f t="shared" si="12"/>
        <v>0</v>
      </c>
      <c r="BI197" s="104">
        <f t="shared" si="13"/>
        <v>0</v>
      </c>
      <c r="BJ197" s="14" t="s">
        <v>88</v>
      </c>
      <c r="BK197" s="104">
        <f t="shared" si="14"/>
        <v>0</v>
      </c>
      <c r="BL197" s="14" t="s">
        <v>238</v>
      </c>
      <c r="BM197" s="186" t="s">
        <v>2728</v>
      </c>
    </row>
    <row r="198" spans="1:65" s="2" customFormat="1" ht="24.2" customHeight="1">
      <c r="A198" s="31"/>
      <c r="B198" s="142"/>
      <c r="C198" s="174" t="s">
        <v>391</v>
      </c>
      <c r="D198" s="174" t="s">
        <v>234</v>
      </c>
      <c r="E198" s="175" t="s">
        <v>375</v>
      </c>
      <c r="F198" s="176" t="s">
        <v>934</v>
      </c>
      <c r="G198" s="177" t="s">
        <v>237</v>
      </c>
      <c r="H198" s="178">
        <v>486.76299999999998</v>
      </c>
      <c r="I198" s="179"/>
      <c r="J198" s="180">
        <f t="shared" si="5"/>
        <v>0</v>
      </c>
      <c r="K198" s="181"/>
      <c r="L198" s="32"/>
      <c r="M198" s="182" t="s">
        <v>1</v>
      </c>
      <c r="N198" s="183" t="s">
        <v>43</v>
      </c>
      <c r="O198" s="60"/>
      <c r="P198" s="184">
        <f t="shared" si="6"/>
        <v>0</v>
      </c>
      <c r="Q198" s="184">
        <v>0</v>
      </c>
      <c r="R198" s="184">
        <f t="shared" si="7"/>
        <v>0</v>
      </c>
      <c r="S198" s="184">
        <v>0</v>
      </c>
      <c r="T198" s="185">
        <f t="shared" si="8"/>
        <v>0</v>
      </c>
      <c r="U198" s="31"/>
      <c r="V198" s="31"/>
      <c r="W198" s="31"/>
      <c r="X198" s="31"/>
      <c r="Y198" s="31"/>
      <c r="Z198" s="31"/>
      <c r="AA198" s="31"/>
      <c r="AB198" s="31"/>
      <c r="AC198" s="31"/>
      <c r="AD198" s="31"/>
      <c r="AE198" s="31"/>
      <c r="AR198" s="186" t="s">
        <v>238</v>
      </c>
      <c r="AT198" s="186" t="s">
        <v>234</v>
      </c>
      <c r="AU198" s="186" t="s">
        <v>88</v>
      </c>
      <c r="AY198" s="14" t="s">
        <v>232</v>
      </c>
      <c r="BE198" s="104">
        <f t="shared" si="9"/>
        <v>0</v>
      </c>
      <c r="BF198" s="104">
        <f t="shared" si="10"/>
        <v>0</v>
      </c>
      <c r="BG198" s="104">
        <f t="shared" si="11"/>
        <v>0</v>
      </c>
      <c r="BH198" s="104">
        <f t="shared" si="12"/>
        <v>0</v>
      </c>
      <c r="BI198" s="104">
        <f t="shared" si="13"/>
        <v>0</v>
      </c>
      <c r="BJ198" s="14" t="s">
        <v>88</v>
      </c>
      <c r="BK198" s="104">
        <f t="shared" si="14"/>
        <v>0</v>
      </c>
      <c r="BL198" s="14" t="s">
        <v>238</v>
      </c>
      <c r="BM198" s="186" t="s">
        <v>2730</v>
      </c>
    </row>
    <row r="199" spans="1:65" s="2" customFormat="1" ht="24.2" customHeight="1">
      <c r="A199" s="31"/>
      <c r="B199" s="142"/>
      <c r="C199" s="174" t="s">
        <v>396</v>
      </c>
      <c r="D199" s="174" t="s">
        <v>234</v>
      </c>
      <c r="E199" s="175" t="s">
        <v>1179</v>
      </c>
      <c r="F199" s="176" t="s">
        <v>1180</v>
      </c>
      <c r="G199" s="177" t="s">
        <v>237</v>
      </c>
      <c r="H199" s="178">
        <v>138.107</v>
      </c>
      <c r="I199" s="179"/>
      <c r="J199" s="180">
        <f t="shared" si="5"/>
        <v>0</v>
      </c>
      <c r="K199" s="181"/>
      <c r="L199" s="32"/>
      <c r="M199" s="182" t="s">
        <v>1</v>
      </c>
      <c r="N199" s="183" t="s">
        <v>43</v>
      </c>
      <c r="O199" s="60"/>
      <c r="P199" s="184">
        <f t="shared" si="6"/>
        <v>0</v>
      </c>
      <c r="Q199" s="184">
        <v>0</v>
      </c>
      <c r="R199" s="184">
        <f t="shared" si="7"/>
        <v>0</v>
      </c>
      <c r="S199" s="184">
        <v>0</v>
      </c>
      <c r="T199" s="185">
        <f t="shared" si="8"/>
        <v>0</v>
      </c>
      <c r="U199" s="31"/>
      <c r="V199" s="31"/>
      <c r="W199" s="31"/>
      <c r="X199" s="31"/>
      <c r="Y199" s="31"/>
      <c r="Z199" s="31"/>
      <c r="AA199" s="31"/>
      <c r="AB199" s="31"/>
      <c r="AC199" s="31"/>
      <c r="AD199" s="31"/>
      <c r="AE199" s="31"/>
      <c r="AR199" s="186" t="s">
        <v>238</v>
      </c>
      <c r="AT199" s="186" t="s">
        <v>234</v>
      </c>
      <c r="AU199" s="186" t="s">
        <v>88</v>
      </c>
      <c r="AY199" s="14" t="s">
        <v>232</v>
      </c>
      <c r="BE199" s="104">
        <f t="shared" si="9"/>
        <v>0</v>
      </c>
      <c r="BF199" s="104">
        <f t="shared" si="10"/>
        <v>0</v>
      </c>
      <c r="BG199" s="104">
        <f t="shared" si="11"/>
        <v>0</v>
      </c>
      <c r="BH199" s="104">
        <f t="shared" si="12"/>
        <v>0</v>
      </c>
      <c r="BI199" s="104">
        <f t="shared" si="13"/>
        <v>0</v>
      </c>
      <c r="BJ199" s="14" t="s">
        <v>88</v>
      </c>
      <c r="BK199" s="104">
        <f t="shared" si="14"/>
        <v>0</v>
      </c>
      <c r="BL199" s="14" t="s">
        <v>238</v>
      </c>
      <c r="BM199" s="186" t="s">
        <v>2731</v>
      </c>
    </row>
    <row r="200" spans="1:65" s="2" customFormat="1" ht="33" customHeight="1">
      <c r="A200" s="31"/>
      <c r="B200" s="142"/>
      <c r="C200" s="174" t="s">
        <v>401</v>
      </c>
      <c r="D200" s="174" t="s">
        <v>234</v>
      </c>
      <c r="E200" s="175" t="s">
        <v>383</v>
      </c>
      <c r="F200" s="176" t="s">
        <v>1182</v>
      </c>
      <c r="G200" s="177" t="s">
        <v>237</v>
      </c>
      <c r="H200" s="178">
        <v>138.107</v>
      </c>
      <c r="I200" s="179"/>
      <c r="J200" s="180">
        <f t="shared" si="5"/>
        <v>0</v>
      </c>
      <c r="K200" s="181"/>
      <c r="L200" s="32"/>
      <c r="M200" s="182" t="s">
        <v>1</v>
      </c>
      <c r="N200" s="183" t="s">
        <v>43</v>
      </c>
      <c r="O200" s="60"/>
      <c r="P200" s="184">
        <f t="shared" si="6"/>
        <v>0</v>
      </c>
      <c r="Q200" s="184">
        <v>0</v>
      </c>
      <c r="R200" s="184">
        <f t="shared" si="7"/>
        <v>0</v>
      </c>
      <c r="S200" s="184">
        <v>0</v>
      </c>
      <c r="T200" s="185">
        <f t="shared" si="8"/>
        <v>0</v>
      </c>
      <c r="U200" s="31"/>
      <c r="V200" s="31"/>
      <c r="W200" s="31"/>
      <c r="X200" s="31"/>
      <c r="Y200" s="31"/>
      <c r="Z200" s="31"/>
      <c r="AA200" s="31"/>
      <c r="AB200" s="31"/>
      <c r="AC200" s="31"/>
      <c r="AD200" s="31"/>
      <c r="AE200" s="31"/>
      <c r="AR200" s="186" t="s">
        <v>238</v>
      </c>
      <c r="AT200" s="186" t="s">
        <v>234</v>
      </c>
      <c r="AU200" s="186" t="s">
        <v>88</v>
      </c>
      <c r="AY200" s="14" t="s">
        <v>232</v>
      </c>
      <c r="BE200" s="104">
        <f t="shared" si="9"/>
        <v>0</v>
      </c>
      <c r="BF200" s="104">
        <f t="shared" si="10"/>
        <v>0</v>
      </c>
      <c r="BG200" s="104">
        <f t="shared" si="11"/>
        <v>0</v>
      </c>
      <c r="BH200" s="104">
        <f t="shared" si="12"/>
        <v>0</v>
      </c>
      <c r="BI200" s="104">
        <f t="shared" si="13"/>
        <v>0</v>
      </c>
      <c r="BJ200" s="14" t="s">
        <v>88</v>
      </c>
      <c r="BK200" s="104">
        <f t="shared" si="14"/>
        <v>0</v>
      </c>
      <c r="BL200" s="14" t="s">
        <v>238</v>
      </c>
      <c r="BM200" s="186" t="s">
        <v>2732</v>
      </c>
    </row>
    <row r="201" spans="1:65" s="2" customFormat="1" ht="24.2" customHeight="1">
      <c r="A201" s="31"/>
      <c r="B201" s="142"/>
      <c r="C201" s="174" t="s">
        <v>405</v>
      </c>
      <c r="D201" s="174" t="s">
        <v>234</v>
      </c>
      <c r="E201" s="175" t="s">
        <v>1184</v>
      </c>
      <c r="F201" s="176" t="s">
        <v>1185</v>
      </c>
      <c r="G201" s="177" t="s">
        <v>237</v>
      </c>
      <c r="H201" s="178">
        <v>138.107</v>
      </c>
      <c r="I201" s="179"/>
      <c r="J201" s="180">
        <f t="shared" si="5"/>
        <v>0</v>
      </c>
      <c r="K201" s="181"/>
      <c r="L201" s="32"/>
      <c r="M201" s="182" t="s">
        <v>1</v>
      </c>
      <c r="N201" s="183" t="s">
        <v>43</v>
      </c>
      <c r="O201" s="60"/>
      <c r="P201" s="184">
        <f t="shared" si="6"/>
        <v>0</v>
      </c>
      <c r="Q201" s="184">
        <v>0</v>
      </c>
      <c r="R201" s="184">
        <f t="shared" si="7"/>
        <v>0</v>
      </c>
      <c r="S201" s="184">
        <v>0</v>
      </c>
      <c r="T201" s="185">
        <f t="shared" si="8"/>
        <v>0</v>
      </c>
      <c r="U201" s="31"/>
      <c r="V201" s="31"/>
      <c r="W201" s="31"/>
      <c r="X201" s="31"/>
      <c r="Y201" s="31"/>
      <c r="Z201" s="31"/>
      <c r="AA201" s="31"/>
      <c r="AB201" s="31"/>
      <c r="AC201" s="31"/>
      <c r="AD201" s="31"/>
      <c r="AE201" s="31"/>
      <c r="AR201" s="186" t="s">
        <v>238</v>
      </c>
      <c r="AT201" s="186" t="s">
        <v>234</v>
      </c>
      <c r="AU201" s="186" t="s">
        <v>88</v>
      </c>
      <c r="AY201" s="14" t="s">
        <v>232</v>
      </c>
      <c r="BE201" s="104">
        <f t="shared" si="9"/>
        <v>0</v>
      </c>
      <c r="BF201" s="104">
        <f t="shared" si="10"/>
        <v>0</v>
      </c>
      <c r="BG201" s="104">
        <f t="shared" si="11"/>
        <v>0</v>
      </c>
      <c r="BH201" s="104">
        <f t="shared" si="12"/>
        <v>0</v>
      </c>
      <c r="BI201" s="104">
        <f t="shared" si="13"/>
        <v>0</v>
      </c>
      <c r="BJ201" s="14" t="s">
        <v>88</v>
      </c>
      <c r="BK201" s="104">
        <f t="shared" si="14"/>
        <v>0</v>
      </c>
      <c r="BL201" s="14" t="s">
        <v>238</v>
      </c>
      <c r="BM201" s="186" t="s">
        <v>2733</v>
      </c>
    </row>
    <row r="202" spans="1:65" s="2" customFormat="1" ht="24.2" customHeight="1">
      <c r="A202" s="31"/>
      <c r="B202" s="142"/>
      <c r="C202" s="174" t="s">
        <v>409</v>
      </c>
      <c r="D202" s="174" t="s">
        <v>234</v>
      </c>
      <c r="E202" s="175" t="s">
        <v>1187</v>
      </c>
      <c r="F202" s="176" t="s">
        <v>1188</v>
      </c>
      <c r="G202" s="177" t="s">
        <v>237</v>
      </c>
      <c r="H202" s="178">
        <v>138.107</v>
      </c>
      <c r="I202" s="179"/>
      <c r="J202" s="180">
        <f t="shared" si="5"/>
        <v>0</v>
      </c>
      <c r="K202" s="181"/>
      <c r="L202" s="32"/>
      <c r="M202" s="182" t="s">
        <v>1</v>
      </c>
      <c r="N202" s="183" t="s">
        <v>43</v>
      </c>
      <c r="O202" s="60"/>
      <c r="P202" s="184">
        <f t="shared" si="6"/>
        <v>0</v>
      </c>
      <c r="Q202" s="184">
        <v>0</v>
      </c>
      <c r="R202" s="184">
        <f t="shared" si="7"/>
        <v>0</v>
      </c>
      <c r="S202" s="184">
        <v>0</v>
      </c>
      <c r="T202" s="185">
        <f t="shared" si="8"/>
        <v>0</v>
      </c>
      <c r="U202" s="31"/>
      <c r="V202" s="31"/>
      <c r="W202" s="31"/>
      <c r="X202" s="31"/>
      <c r="Y202" s="31"/>
      <c r="Z202" s="31"/>
      <c r="AA202" s="31"/>
      <c r="AB202" s="31"/>
      <c r="AC202" s="31"/>
      <c r="AD202" s="31"/>
      <c r="AE202" s="31"/>
      <c r="AR202" s="186" t="s">
        <v>238</v>
      </c>
      <c r="AT202" s="186" t="s">
        <v>234</v>
      </c>
      <c r="AU202" s="186" t="s">
        <v>88</v>
      </c>
      <c r="AY202" s="14" t="s">
        <v>232</v>
      </c>
      <c r="BE202" s="104">
        <f t="shared" si="9"/>
        <v>0</v>
      </c>
      <c r="BF202" s="104">
        <f t="shared" si="10"/>
        <v>0</v>
      </c>
      <c r="BG202" s="104">
        <f t="shared" si="11"/>
        <v>0</v>
      </c>
      <c r="BH202" s="104">
        <f t="shared" si="12"/>
        <v>0</v>
      </c>
      <c r="BI202" s="104">
        <f t="shared" si="13"/>
        <v>0</v>
      </c>
      <c r="BJ202" s="14" t="s">
        <v>88</v>
      </c>
      <c r="BK202" s="104">
        <f t="shared" si="14"/>
        <v>0</v>
      </c>
      <c r="BL202" s="14" t="s">
        <v>238</v>
      </c>
      <c r="BM202" s="186" t="s">
        <v>2734</v>
      </c>
    </row>
    <row r="203" spans="1:65" s="12" customFormat="1" ht="22.9" customHeight="1">
      <c r="B203" s="161"/>
      <c r="D203" s="162" t="s">
        <v>76</v>
      </c>
      <c r="E203" s="172" t="s">
        <v>88</v>
      </c>
      <c r="F203" s="172" t="s">
        <v>936</v>
      </c>
      <c r="I203" s="164"/>
      <c r="J203" s="173">
        <f>BK203</f>
        <v>0</v>
      </c>
      <c r="L203" s="161"/>
      <c r="M203" s="166"/>
      <c r="N203" s="167"/>
      <c r="O203" s="167"/>
      <c r="P203" s="168">
        <f>SUM(P204:P213)</f>
        <v>0</v>
      </c>
      <c r="Q203" s="167"/>
      <c r="R203" s="168">
        <f>SUM(R204:R213)</f>
        <v>20.233631123311994</v>
      </c>
      <c r="S203" s="167"/>
      <c r="T203" s="169">
        <f>SUM(T204:T213)</f>
        <v>0</v>
      </c>
      <c r="AR203" s="162" t="s">
        <v>81</v>
      </c>
      <c r="AT203" s="170" t="s">
        <v>76</v>
      </c>
      <c r="AU203" s="170" t="s">
        <v>81</v>
      </c>
      <c r="AY203" s="162" t="s">
        <v>232</v>
      </c>
      <c r="BK203" s="171">
        <f>SUM(BK204:BK213)</f>
        <v>0</v>
      </c>
    </row>
    <row r="204" spans="1:65" s="2" customFormat="1" ht="24.2" customHeight="1">
      <c r="A204" s="31"/>
      <c r="B204" s="142"/>
      <c r="C204" s="174" t="s">
        <v>413</v>
      </c>
      <c r="D204" s="174" t="s">
        <v>234</v>
      </c>
      <c r="E204" s="175" t="s">
        <v>949</v>
      </c>
      <c r="F204" s="176" t="s">
        <v>950</v>
      </c>
      <c r="G204" s="177" t="s">
        <v>256</v>
      </c>
      <c r="H204" s="178">
        <v>2</v>
      </c>
      <c r="I204" s="179"/>
      <c r="J204" s="180">
        <f t="shared" ref="J204:J213" si="15">ROUND(I204*H204,2)</f>
        <v>0</v>
      </c>
      <c r="K204" s="181"/>
      <c r="L204" s="32"/>
      <c r="M204" s="182" t="s">
        <v>1</v>
      </c>
      <c r="N204" s="183" t="s">
        <v>43</v>
      </c>
      <c r="O204" s="60"/>
      <c r="P204" s="184">
        <f t="shared" ref="P204:P213" si="16">O204*H204</f>
        <v>0</v>
      </c>
      <c r="Q204" s="184">
        <v>1.7198999999999999E-2</v>
      </c>
      <c r="R204" s="184">
        <f t="shared" ref="R204:R213" si="17">Q204*H204</f>
        <v>3.4397999999999998E-2</v>
      </c>
      <c r="S204" s="184">
        <v>0</v>
      </c>
      <c r="T204" s="185">
        <f t="shared" ref="T204:T213" si="18">S204*H204</f>
        <v>0</v>
      </c>
      <c r="U204" s="31"/>
      <c r="V204" s="31"/>
      <c r="W204" s="31"/>
      <c r="X204" s="31"/>
      <c r="Y204" s="31"/>
      <c r="Z204" s="31"/>
      <c r="AA204" s="31"/>
      <c r="AB204" s="31"/>
      <c r="AC204" s="31"/>
      <c r="AD204" s="31"/>
      <c r="AE204" s="31"/>
      <c r="AR204" s="186" t="s">
        <v>238</v>
      </c>
      <c r="AT204" s="186" t="s">
        <v>234</v>
      </c>
      <c r="AU204" s="186" t="s">
        <v>88</v>
      </c>
      <c r="AY204" s="14" t="s">
        <v>232</v>
      </c>
      <c r="BE204" s="104">
        <f t="shared" ref="BE204:BE213" si="19">IF(N204="základná",J204,0)</f>
        <v>0</v>
      </c>
      <c r="BF204" s="104">
        <f t="shared" ref="BF204:BF213" si="20">IF(N204="znížená",J204,0)</f>
        <v>0</v>
      </c>
      <c r="BG204" s="104">
        <f t="shared" ref="BG204:BG213" si="21">IF(N204="zákl. prenesená",J204,0)</f>
        <v>0</v>
      </c>
      <c r="BH204" s="104">
        <f t="shared" ref="BH204:BH213" si="22">IF(N204="zníž. prenesená",J204,0)</f>
        <v>0</v>
      </c>
      <c r="BI204" s="104">
        <f t="shared" ref="BI204:BI213" si="23">IF(N204="nulová",J204,0)</f>
        <v>0</v>
      </c>
      <c r="BJ204" s="14" t="s">
        <v>88</v>
      </c>
      <c r="BK204" s="104">
        <f t="shared" ref="BK204:BK213" si="24">ROUND(I204*H204,2)</f>
        <v>0</v>
      </c>
      <c r="BL204" s="14" t="s">
        <v>238</v>
      </c>
      <c r="BM204" s="186" t="s">
        <v>2735</v>
      </c>
    </row>
    <row r="205" spans="1:65" s="2" customFormat="1" ht="21.75" customHeight="1">
      <c r="A205" s="31"/>
      <c r="B205" s="142"/>
      <c r="C205" s="187" t="s">
        <v>417</v>
      </c>
      <c r="D205" s="187" t="s">
        <v>357</v>
      </c>
      <c r="E205" s="188" t="s">
        <v>952</v>
      </c>
      <c r="F205" s="189" t="s">
        <v>953</v>
      </c>
      <c r="G205" s="190" t="s">
        <v>394</v>
      </c>
      <c r="H205" s="191">
        <v>4</v>
      </c>
      <c r="I205" s="192"/>
      <c r="J205" s="193">
        <f t="shared" si="15"/>
        <v>0</v>
      </c>
      <c r="K205" s="194"/>
      <c r="L205" s="195"/>
      <c r="M205" s="196" t="s">
        <v>1</v>
      </c>
      <c r="N205" s="197" t="s">
        <v>43</v>
      </c>
      <c r="O205" s="60"/>
      <c r="P205" s="184">
        <f t="shared" si="16"/>
        <v>0</v>
      </c>
      <c r="Q205" s="184">
        <v>0.42</v>
      </c>
      <c r="R205" s="184">
        <f t="shared" si="17"/>
        <v>1.68</v>
      </c>
      <c r="S205" s="184">
        <v>0</v>
      </c>
      <c r="T205" s="185">
        <f t="shared" si="18"/>
        <v>0</v>
      </c>
      <c r="U205" s="31"/>
      <c r="V205" s="31"/>
      <c r="W205" s="31"/>
      <c r="X205" s="31"/>
      <c r="Y205" s="31"/>
      <c r="Z205" s="31"/>
      <c r="AA205" s="31"/>
      <c r="AB205" s="31"/>
      <c r="AC205" s="31"/>
      <c r="AD205" s="31"/>
      <c r="AE205" s="31"/>
      <c r="AR205" s="186" t="s">
        <v>263</v>
      </c>
      <c r="AT205" s="186" t="s">
        <v>357</v>
      </c>
      <c r="AU205" s="186" t="s">
        <v>88</v>
      </c>
      <c r="AY205" s="14" t="s">
        <v>232</v>
      </c>
      <c r="BE205" s="104">
        <f t="shared" si="19"/>
        <v>0</v>
      </c>
      <c r="BF205" s="104">
        <f t="shared" si="20"/>
        <v>0</v>
      </c>
      <c r="BG205" s="104">
        <f t="shared" si="21"/>
        <v>0</v>
      </c>
      <c r="BH205" s="104">
        <f t="shared" si="22"/>
        <v>0</v>
      </c>
      <c r="BI205" s="104">
        <f t="shared" si="23"/>
        <v>0</v>
      </c>
      <c r="BJ205" s="14" t="s">
        <v>88</v>
      </c>
      <c r="BK205" s="104">
        <f t="shared" si="24"/>
        <v>0</v>
      </c>
      <c r="BL205" s="14" t="s">
        <v>238</v>
      </c>
      <c r="BM205" s="186" t="s">
        <v>2736</v>
      </c>
    </row>
    <row r="206" spans="1:65" s="2" customFormat="1" ht="24.2" customHeight="1">
      <c r="A206" s="31"/>
      <c r="B206" s="142"/>
      <c r="C206" s="174" t="s">
        <v>421</v>
      </c>
      <c r="D206" s="174" t="s">
        <v>234</v>
      </c>
      <c r="E206" s="175" t="s">
        <v>955</v>
      </c>
      <c r="F206" s="176" t="s">
        <v>956</v>
      </c>
      <c r="G206" s="177" t="s">
        <v>287</v>
      </c>
      <c r="H206" s="178">
        <v>4.2320000000000002</v>
      </c>
      <c r="I206" s="179"/>
      <c r="J206" s="180">
        <f t="shared" si="15"/>
        <v>0</v>
      </c>
      <c r="K206" s="181"/>
      <c r="L206" s="32"/>
      <c r="M206" s="182" t="s">
        <v>1</v>
      </c>
      <c r="N206" s="183" t="s">
        <v>43</v>
      </c>
      <c r="O206" s="60"/>
      <c r="P206" s="184">
        <f t="shared" si="16"/>
        <v>0</v>
      </c>
      <c r="Q206" s="184">
        <v>2.0659999999999998</v>
      </c>
      <c r="R206" s="184">
        <f t="shared" si="17"/>
        <v>8.7433119999999995</v>
      </c>
      <c r="S206" s="184">
        <v>0</v>
      </c>
      <c r="T206" s="185">
        <f t="shared" si="18"/>
        <v>0</v>
      </c>
      <c r="U206" s="31"/>
      <c r="V206" s="31"/>
      <c r="W206" s="31"/>
      <c r="X206" s="31"/>
      <c r="Y206" s="31"/>
      <c r="Z206" s="31"/>
      <c r="AA206" s="31"/>
      <c r="AB206" s="31"/>
      <c r="AC206" s="31"/>
      <c r="AD206" s="31"/>
      <c r="AE206" s="31"/>
      <c r="AR206" s="186" t="s">
        <v>238</v>
      </c>
      <c r="AT206" s="186" t="s">
        <v>234</v>
      </c>
      <c r="AU206" s="186" t="s">
        <v>88</v>
      </c>
      <c r="AY206" s="14" t="s">
        <v>232</v>
      </c>
      <c r="BE206" s="104">
        <f t="shared" si="19"/>
        <v>0</v>
      </c>
      <c r="BF206" s="104">
        <f t="shared" si="20"/>
        <v>0</v>
      </c>
      <c r="BG206" s="104">
        <f t="shared" si="21"/>
        <v>0</v>
      </c>
      <c r="BH206" s="104">
        <f t="shared" si="22"/>
        <v>0</v>
      </c>
      <c r="BI206" s="104">
        <f t="shared" si="23"/>
        <v>0</v>
      </c>
      <c r="BJ206" s="14" t="s">
        <v>88</v>
      </c>
      <c r="BK206" s="104">
        <f t="shared" si="24"/>
        <v>0</v>
      </c>
      <c r="BL206" s="14" t="s">
        <v>238</v>
      </c>
      <c r="BM206" s="186" t="s">
        <v>2737</v>
      </c>
    </row>
    <row r="207" spans="1:65" s="2" customFormat="1" ht="24.2" customHeight="1">
      <c r="A207" s="31"/>
      <c r="B207" s="142"/>
      <c r="C207" s="174" t="s">
        <v>425</v>
      </c>
      <c r="D207" s="174" t="s">
        <v>234</v>
      </c>
      <c r="E207" s="175" t="s">
        <v>1193</v>
      </c>
      <c r="F207" s="176" t="s">
        <v>1194</v>
      </c>
      <c r="G207" s="177" t="s">
        <v>287</v>
      </c>
      <c r="H207" s="178">
        <v>4.1959999999999997</v>
      </c>
      <c r="I207" s="179"/>
      <c r="J207" s="180">
        <f t="shared" si="15"/>
        <v>0</v>
      </c>
      <c r="K207" s="181"/>
      <c r="L207" s="32"/>
      <c r="M207" s="182" t="s">
        <v>1</v>
      </c>
      <c r="N207" s="183" t="s">
        <v>43</v>
      </c>
      <c r="O207" s="60"/>
      <c r="P207" s="184">
        <f t="shared" si="16"/>
        <v>0</v>
      </c>
      <c r="Q207" s="184">
        <v>2.2151342039999999</v>
      </c>
      <c r="R207" s="184">
        <f t="shared" si="17"/>
        <v>9.2947031199839998</v>
      </c>
      <c r="S207" s="184">
        <v>0</v>
      </c>
      <c r="T207" s="185">
        <f t="shared" si="18"/>
        <v>0</v>
      </c>
      <c r="U207" s="31"/>
      <c r="V207" s="31"/>
      <c r="W207" s="31"/>
      <c r="X207" s="31"/>
      <c r="Y207" s="31"/>
      <c r="Z207" s="31"/>
      <c r="AA207" s="31"/>
      <c r="AB207" s="31"/>
      <c r="AC207" s="31"/>
      <c r="AD207" s="31"/>
      <c r="AE207" s="31"/>
      <c r="AR207" s="186" t="s">
        <v>238</v>
      </c>
      <c r="AT207" s="186" t="s">
        <v>234</v>
      </c>
      <c r="AU207" s="186" t="s">
        <v>88</v>
      </c>
      <c r="AY207" s="14" t="s">
        <v>232</v>
      </c>
      <c r="BE207" s="104">
        <f t="shared" si="19"/>
        <v>0</v>
      </c>
      <c r="BF207" s="104">
        <f t="shared" si="20"/>
        <v>0</v>
      </c>
      <c r="BG207" s="104">
        <f t="shared" si="21"/>
        <v>0</v>
      </c>
      <c r="BH207" s="104">
        <f t="shared" si="22"/>
        <v>0</v>
      </c>
      <c r="BI207" s="104">
        <f t="shared" si="23"/>
        <v>0</v>
      </c>
      <c r="BJ207" s="14" t="s">
        <v>88</v>
      </c>
      <c r="BK207" s="104">
        <f t="shared" si="24"/>
        <v>0</v>
      </c>
      <c r="BL207" s="14" t="s">
        <v>238</v>
      </c>
      <c r="BM207" s="186" t="s">
        <v>2738</v>
      </c>
    </row>
    <row r="208" spans="1:65" s="2" customFormat="1" ht="24.2" customHeight="1">
      <c r="A208" s="31"/>
      <c r="B208" s="142"/>
      <c r="C208" s="174" t="s">
        <v>429</v>
      </c>
      <c r="D208" s="174" t="s">
        <v>234</v>
      </c>
      <c r="E208" s="175" t="s">
        <v>961</v>
      </c>
      <c r="F208" s="176" t="s">
        <v>962</v>
      </c>
      <c r="G208" s="177" t="s">
        <v>237</v>
      </c>
      <c r="H208" s="178">
        <v>4.4880000000000004</v>
      </c>
      <c r="I208" s="179"/>
      <c r="J208" s="180">
        <f t="shared" si="15"/>
        <v>0</v>
      </c>
      <c r="K208" s="181"/>
      <c r="L208" s="32"/>
      <c r="M208" s="182" t="s">
        <v>1</v>
      </c>
      <c r="N208" s="183" t="s">
        <v>43</v>
      </c>
      <c r="O208" s="60"/>
      <c r="P208" s="184">
        <f t="shared" si="16"/>
        <v>0</v>
      </c>
      <c r="Q208" s="184">
        <v>3.7677600000000002E-3</v>
      </c>
      <c r="R208" s="184">
        <f t="shared" si="17"/>
        <v>1.6909706880000003E-2</v>
      </c>
      <c r="S208" s="184">
        <v>0</v>
      </c>
      <c r="T208" s="185">
        <f t="shared" si="18"/>
        <v>0</v>
      </c>
      <c r="U208" s="31"/>
      <c r="V208" s="31"/>
      <c r="W208" s="31"/>
      <c r="X208" s="31"/>
      <c r="Y208" s="31"/>
      <c r="Z208" s="31"/>
      <c r="AA208" s="31"/>
      <c r="AB208" s="31"/>
      <c r="AC208" s="31"/>
      <c r="AD208" s="31"/>
      <c r="AE208" s="31"/>
      <c r="AR208" s="186" t="s">
        <v>238</v>
      </c>
      <c r="AT208" s="186" t="s">
        <v>234</v>
      </c>
      <c r="AU208" s="186" t="s">
        <v>88</v>
      </c>
      <c r="AY208" s="14" t="s">
        <v>232</v>
      </c>
      <c r="BE208" s="104">
        <f t="shared" si="19"/>
        <v>0</v>
      </c>
      <c r="BF208" s="104">
        <f t="shared" si="20"/>
        <v>0</v>
      </c>
      <c r="BG208" s="104">
        <f t="shared" si="21"/>
        <v>0</v>
      </c>
      <c r="BH208" s="104">
        <f t="shared" si="22"/>
        <v>0</v>
      </c>
      <c r="BI208" s="104">
        <f t="shared" si="23"/>
        <v>0</v>
      </c>
      <c r="BJ208" s="14" t="s">
        <v>88</v>
      </c>
      <c r="BK208" s="104">
        <f t="shared" si="24"/>
        <v>0</v>
      </c>
      <c r="BL208" s="14" t="s">
        <v>238</v>
      </c>
      <c r="BM208" s="186" t="s">
        <v>2739</v>
      </c>
    </row>
    <row r="209" spans="1:65" s="2" customFormat="1" ht="24.2" customHeight="1">
      <c r="A209" s="31"/>
      <c r="B209" s="142"/>
      <c r="C209" s="174" t="s">
        <v>434</v>
      </c>
      <c r="D209" s="174" t="s">
        <v>234</v>
      </c>
      <c r="E209" s="175" t="s">
        <v>964</v>
      </c>
      <c r="F209" s="176" t="s">
        <v>965</v>
      </c>
      <c r="G209" s="177" t="s">
        <v>237</v>
      </c>
      <c r="H209" s="178">
        <v>4.4880000000000004</v>
      </c>
      <c r="I209" s="179"/>
      <c r="J209" s="180">
        <f t="shared" si="15"/>
        <v>0</v>
      </c>
      <c r="K209" s="181"/>
      <c r="L209" s="32"/>
      <c r="M209" s="182" t="s">
        <v>1</v>
      </c>
      <c r="N209" s="183" t="s">
        <v>43</v>
      </c>
      <c r="O209" s="60"/>
      <c r="P209" s="184">
        <f t="shared" si="16"/>
        <v>0</v>
      </c>
      <c r="Q209" s="184">
        <v>0</v>
      </c>
      <c r="R209" s="184">
        <f t="shared" si="17"/>
        <v>0</v>
      </c>
      <c r="S209" s="184">
        <v>0</v>
      </c>
      <c r="T209" s="185">
        <f t="shared" si="18"/>
        <v>0</v>
      </c>
      <c r="U209" s="31"/>
      <c r="V209" s="31"/>
      <c r="W209" s="31"/>
      <c r="X209" s="31"/>
      <c r="Y209" s="31"/>
      <c r="Z209" s="31"/>
      <c r="AA209" s="31"/>
      <c r="AB209" s="31"/>
      <c r="AC209" s="31"/>
      <c r="AD209" s="31"/>
      <c r="AE209" s="31"/>
      <c r="AR209" s="186" t="s">
        <v>238</v>
      </c>
      <c r="AT209" s="186" t="s">
        <v>234</v>
      </c>
      <c r="AU209" s="186" t="s">
        <v>88</v>
      </c>
      <c r="AY209" s="14" t="s">
        <v>232</v>
      </c>
      <c r="BE209" s="104">
        <f t="shared" si="19"/>
        <v>0</v>
      </c>
      <c r="BF209" s="104">
        <f t="shared" si="20"/>
        <v>0</v>
      </c>
      <c r="BG209" s="104">
        <f t="shared" si="21"/>
        <v>0</v>
      </c>
      <c r="BH209" s="104">
        <f t="shared" si="22"/>
        <v>0</v>
      </c>
      <c r="BI209" s="104">
        <f t="shared" si="23"/>
        <v>0</v>
      </c>
      <c r="BJ209" s="14" t="s">
        <v>88</v>
      </c>
      <c r="BK209" s="104">
        <f t="shared" si="24"/>
        <v>0</v>
      </c>
      <c r="BL209" s="14" t="s">
        <v>238</v>
      </c>
      <c r="BM209" s="186" t="s">
        <v>2740</v>
      </c>
    </row>
    <row r="210" spans="1:65" s="2" customFormat="1" ht="16.5" customHeight="1">
      <c r="A210" s="31"/>
      <c r="B210" s="142"/>
      <c r="C210" s="174" t="s">
        <v>438</v>
      </c>
      <c r="D210" s="174" t="s">
        <v>234</v>
      </c>
      <c r="E210" s="175" t="s">
        <v>967</v>
      </c>
      <c r="F210" s="176" t="s">
        <v>968</v>
      </c>
      <c r="G210" s="177" t="s">
        <v>360</v>
      </c>
      <c r="H210" s="178">
        <v>0.38100000000000001</v>
      </c>
      <c r="I210" s="179"/>
      <c r="J210" s="180">
        <f t="shared" si="15"/>
        <v>0</v>
      </c>
      <c r="K210" s="181"/>
      <c r="L210" s="32"/>
      <c r="M210" s="182" t="s">
        <v>1</v>
      </c>
      <c r="N210" s="183" t="s">
        <v>43</v>
      </c>
      <c r="O210" s="60"/>
      <c r="P210" s="184">
        <f t="shared" si="16"/>
        <v>0</v>
      </c>
      <c r="Q210" s="184">
        <v>1.202961408</v>
      </c>
      <c r="R210" s="184">
        <f t="shared" si="17"/>
        <v>0.45832829644799999</v>
      </c>
      <c r="S210" s="184">
        <v>0</v>
      </c>
      <c r="T210" s="185">
        <f t="shared" si="18"/>
        <v>0</v>
      </c>
      <c r="U210" s="31"/>
      <c r="V210" s="31"/>
      <c r="W210" s="31"/>
      <c r="X210" s="31"/>
      <c r="Y210" s="31"/>
      <c r="Z210" s="31"/>
      <c r="AA210" s="31"/>
      <c r="AB210" s="31"/>
      <c r="AC210" s="31"/>
      <c r="AD210" s="31"/>
      <c r="AE210" s="31"/>
      <c r="AR210" s="186" t="s">
        <v>238</v>
      </c>
      <c r="AT210" s="186" t="s">
        <v>234</v>
      </c>
      <c r="AU210" s="186" t="s">
        <v>88</v>
      </c>
      <c r="AY210" s="14" t="s">
        <v>232</v>
      </c>
      <c r="BE210" s="104">
        <f t="shared" si="19"/>
        <v>0</v>
      </c>
      <c r="BF210" s="104">
        <f t="shared" si="20"/>
        <v>0</v>
      </c>
      <c r="BG210" s="104">
        <f t="shared" si="21"/>
        <v>0</v>
      </c>
      <c r="BH210" s="104">
        <f t="shared" si="22"/>
        <v>0</v>
      </c>
      <c r="BI210" s="104">
        <f t="shared" si="23"/>
        <v>0</v>
      </c>
      <c r="BJ210" s="14" t="s">
        <v>88</v>
      </c>
      <c r="BK210" s="104">
        <f t="shared" si="24"/>
        <v>0</v>
      </c>
      <c r="BL210" s="14" t="s">
        <v>238</v>
      </c>
      <c r="BM210" s="186" t="s">
        <v>2741</v>
      </c>
    </row>
    <row r="211" spans="1:65" s="2" customFormat="1" ht="24.2" customHeight="1">
      <c r="A211" s="31"/>
      <c r="B211" s="142"/>
      <c r="C211" s="174" t="s">
        <v>442</v>
      </c>
      <c r="D211" s="174" t="s">
        <v>234</v>
      </c>
      <c r="E211" s="175" t="s">
        <v>970</v>
      </c>
      <c r="F211" s="176" t="s">
        <v>1199</v>
      </c>
      <c r="G211" s="177" t="s">
        <v>394</v>
      </c>
      <c r="H211" s="178">
        <v>1</v>
      </c>
      <c r="I211" s="179"/>
      <c r="J211" s="180">
        <f t="shared" si="15"/>
        <v>0</v>
      </c>
      <c r="K211" s="181"/>
      <c r="L211" s="32"/>
      <c r="M211" s="182" t="s">
        <v>1</v>
      </c>
      <c r="N211" s="183" t="s">
        <v>43</v>
      </c>
      <c r="O211" s="60"/>
      <c r="P211" s="184">
        <f t="shared" si="16"/>
        <v>0</v>
      </c>
      <c r="Q211" s="184">
        <v>1.0399999999999999E-3</v>
      </c>
      <c r="R211" s="184">
        <f t="shared" si="17"/>
        <v>1.0399999999999999E-3</v>
      </c>
      <c r="S211" s="184">
        <v>0</v>
      </c>
      <c r="T211" s="185">
        <f t="shared" si="18"/>
        <v>0</v>
      </c>
      <c r="U211" s="31"/>
      <c r="V211" s="31"/>
      <c r="W211" s="31"/>
      <c r="X211" s="31"/>
      <c r="Y211" s="31"/>
      <c r="Z211" s="31"/>
      <c r="AA211" s="31"/>
      <c r="AB211" s="31"/>
      <c r="AC211" s="31"/>
      <c r="AD211" s="31"/>
      <c r="AE211" s="31"/>
      <c r="AR211" s="186" t="s">
        <v>238</v>
      </c>
      <c r="AT211" s="186" t="s">
        <v>234</v>
      </c>
      <c r="AU211" s="186" t="s">
        <v>88</v>
      </c>
      <c r="AY211" s="14" t="s">
        <v>232</v>
      </c>
      <c r="BE211" s="104">
        <f t="shared" si="19"/>
        <v>0</v>
      </c>
      <c r="BF211" s="104">
        <f t="shared" si="20"/>
        <v>0</v>
      </c>
      <c r="BG211" s="104">
        <f t="shared" si="21"/>
        <v>0</v>
      </c>
      <c r="BH211" s="104">
        <f t="shared" si="22"/>
        <v>0</v>
      </c>
      <c r="BI211" s="104">
        <f t="shared" si="23"/>
        <v>0</v>
      </c>
      <c r="BJ211" s="14" t="s">
        <v>88</v>
      </c>
      <c r="BK211" s="104">
        <f t="shared" si="24"/>
        <v>0</v>
      </c>
      <c r="BL211" s="14" t="s">
        <v>238</v>
      </c>
      <c r="BM211" s="186" t="s">
        <v>2742</v>
      </c>
    </row>
    <row r="212" spans="1:65" s="2" customFormat="1" ht="24.2" customHeight="1">
      <c r="A212" s="31"/>
      <c r="B212" s="142"/>
      <c r="C212" s="174" t="s">
        <v>446</v>
      </c>
      <c r="D212" s="174" t="s">
        <v>234</v>
      </c>
      <c r="E212" s="175" t="s">
        <v>973</v>
      </c>
      <c r="F212" s="176" t="s">
        <v>1201</v>
      </c>
      <c r="G212" s="177" t="s">
        <v>394</v>
      </c>
      <c r="H212" s="178">
        <v>2</v>
      </c>
      <c r="I212" s="179"/>
      <c r="J212" s="180">
        <f t="shared" si="15"/>
        <v>0</v>
      </c>
      <c r="K212" s="181"/>
      <c r="L212" s="32"/>
      <c r="M212" s="182" t="s">
        <v>1</v>
      </c>
      <c r="N212" s="183" t="s">
        <v>43</v>
      </c>
      <c r="O212" s="60"/>
      <c r="P212" s="184">
        <f t="shared" si="16"/>
        <v>0</v>
      </c>
      <c r="Q212" s="184">
        <v>1.56E-3</v>
      </c>
      <c r="R212" s="184">
        <f t="shared" si="17"/>
        <v>3.1199999999999999E-3</v>
      </c>
      <c r="S212" s="184">
        <v>0</v>
      </c>
      <c r="T212" s="185">
        <f t="shared" si="18"/>
        <v>0</v>
      </c>
      <c r="U212" s="31"/>
      <c r="V212" s="31"/>
      <c r="W212" s="31"/>
      <c r="X212" s="31"/>
      <c r="Y212" s="31"/>
      <c r="Z212" s="31"/>
      <c r="AA212" s="31"/>
      <c r="AB212" s="31"/>
      <c r="AC212" s="31"/>
      <c r="AD212" s="31"/>
      <c r="AE212" s="31"/>
      <c r="AR212" s="186" t="s">
        <v>238</v>
      </c>
      <c r="AT212" s="186" t="s">
        <v>234</v>
      </c>
      <c r="AU212" s="186" t="s">
        <v>88</v>
      </c>
      <c r="AY212" s="14" t="s">
        <v>232</v>
      </c>
      <c r="BE212" s="104">
        <f t="shared" si="19"/>
        <v>0</v>
      </c>
      <c r="BF212" s="104">
        <f t="shared" si="20"/>
        <v>0</v>
      </c>
      <c r="BG212" s="104">
        <f t="shared" si="21"/>
        <v>0</v>
      </c>
      <c r="BH212" s="104">
        <f t="shared" si="22"/>
        <v>0</v>
      </c>
      <c r="BI212" s="104">
        <f t="shared" si="23"/>
        <v>0</v>
      </c>
      <c r="BJ212" s="14" t="s">
        <v>88</v>
      </c>
      <c r="BK212" s="104">
        <f t="shared" si="24"/>
        <v>0</v>
      </c>
      <c r="BL212" s="14" t="s">
        <v>238</v>
      </c>
      <c r="BM212" s="186" t="s">
        <v>2745</v>
      </c>
    </row>
    <row r="213" spans="1:65" s="2" customFormat="1" ht="24.2" customHeight="1">
      <c r="A213" s="31"/>
      <c r="B213" s="142"/>
      <c r="C213" s="174" t="s">
        <v>450</v>
      </c>
      <c r="D213" s="174" t="s">
        <v>234</v>
      </c>
      <c r="E213" s="175" t="s">
        <v>976</v>
      </c>
      <c r="F213" s="176" t="s">
        <v>1203</v>
      </c>
      <c r="G213" s="177" t="s">
        <v>394</v>
      </c>
      <c r="H213" s="178">
        <v>1</v>
      </c>
      <c r="I213" s="179"/>
      <c r="J213" s="180">
        <f t="shared" si="15"/>
        <v>0</v>
      </c>
      <c r="K213" s="181"/>
      <c r="L213" s="32"/>
      <c r="M213" s="182" t="s">
        <v>1</v>
      </c>
      <c r="N213" s="183" t="s">
        <v>43</v>
      </c>
      <c r="O213" s="60"/>
      <c r="P213" s="184">
        <f t="shared" si="16"/>
        <v>0</v>
      </c>
      <c r="Q213" s="184">
        <v>1.82E-3</v>
      </c>
      <c r="R213" s="184">
        <f t="shared" si="17"/>
        <v>1.82E-3</v>
      </c>
      <c r="S213" s="184">
        <v>0</v>
      </c>
      <c r="T213" s="185">
        <f t="shared" si="18"/>
        <v>0</v>
      </c>
      <c r="U213" s="31"/>
      <c r="V213" s="31"/>
      <c r="W213" s="31"/>
      <c r="X213" s="31"/>
      <c r="Y213" s="31"/>
      <c r="Z213" s="31"/>
      <c r="AA213" s="31"/>
      <c r="AB213" s="31"/>
      <c r="AC213" s="31"/>
      <c r="AD213" s="31"/>
      <c r="AE213" s="31"/>
      <c r="AR213" s="186" t="s">
        <v>238</v>
      </c>
      <c r="AT213" s="186" t="s">
        <v>234</v>
      </c>
      <c r="AU213" s="186" t="s">
        <v>88</v>
      </c>
      <c r="AY213" s="14" t="s">
        <v>232</v>
      </c>
      <c r="BE213" s="104">
        <f t="shared" si="19"/>
        <v>0</v>
      </c>
      <c r="BF213" s="104">
        <f t="shared" si="20"/>
        <v>0</v>
      </c>
      <c r="BG213" s="104">
        <f t="shared" si="21"/>
        <v>0</v>
      </c>
      <c r="BH213" s="104">
        <f t="shared" si="22"/>
        <v>0</v>
      </c>
      <c r="BI213" s="104">
        <f t="shared" si="23"/>
        <v>0</v>
      </c>
      <c r="BJ213" s="14" t="s">
        <v>88</v>
      </c>
      <c r="BK213" s="104">
        <f t="shared" si="24"/>
        <v>0</v>
      </c>
      <c r="BL213" s="14" t="s">
        <v>238</v>
      </c>
      <c r="BM213" s="186" t="s">
        <v>2746</v>
      </c>
    </row>
    <row r="214" spans="1:65" s="12" customFormat="1" ht="22.9" customHeight="1">
      <c r="B214" s="161"/>
      <c r="D214" s="162" t="s">
        <v>76</v>
      </c>
      <c r="E214" s="172" t="s">
        <v>238</v>
      </c>
      <c r="F214" s="172" t="s">
        <v>400</v>
      </c>
      <c r="I214" s="164"/>
      <c r="J214" s="173">
        <f>BK214</f>
        <v>0</v>
      </c>
      <c r="L214" s="161"/>
      <c r="M214" s="166"/>
      <c r="N214" s="167"/>
      <c r="O214" s="167"/>
      <c r="P214" s="168">
        <f>SUM(P215:P220)</f>
        <v>0</v>
      </c>
      <c r="Q214" s="167"/>
      <c r="R214" s="168">
        <f>SUM(R215:R220)</f>
        <v>13.589146040074999</v>
      </c>
      <c r="S214" s="167"/>
      <c r="T214" s="169">
        <f>SUM(T215:T220)</f>
        <v>0</v>
      </c>
      <c r="AR214" s="162" t="s">
        <v>81</v>
      </c>
      <c r="AT214" s="170" t="s">
        <v>76</v>
      </c>
      <c r="AU214" s="170" t="s">
        <v>81</v>
      </c>
      <c r="AY214" s="162" t="s">
        <v>232</v>
      </c>
      <c r="BK214" s="171">
        <f>SUM(BK215:BK220)</f>
        <v>0</v>
      </c>
    </row>
    <row r="215" spans="1:65" s="2" customFormat="1" ht="37.9" customHeight="1">
      <c r="A215" s="31"/>
      <c r="B215" s="142"/>
      <c r="C215" s="174" t="s">
        <v>455</v>
      </c>
      <c r="D215" s="174" t="s">
        <v>234</v>
      </c>
      <c r="E215" s="175" t="s">
        <v>402</v>
      </c>
      <c r="F215" s="176" t="s">
        <v>403</v>
      </c>
      <c r="G215" s="177" t="s">
        <v>287</v>
      </c>
      <c r="H215" s="178">
        <v>1.35</v>
      </c>
      <c r="I215" s="179"/>
      <c r="J215" s="180">
        <f t="shared" ref="J215:J220" si="25">ROUND(I215*H215,2)</f>
        <v>0</v>
      </c>
      <c r="K215" s="181"/>
      <c r="L215" s="32"/>
      <c r="M215" s="182" t="s">
        <v>1</v>
      </c>
      <c r="N215" s="183" t="s">
        <v>43</v>
      </c>
      <c r="O215" s="60"/>
      <c r="P215" s="184">
        <f t="shared" ref="P215:P220" si="26">O215*H215</f>
        <v>0</v>
      </c>
      <c r="Q215" s="184">
        <v>1.8907700000000001</v>
      </c>
      <c r="R215" s="184">
        <f t="shared" ref="R215:R220" si="27">Q215*H215</f>
        <v>2.5525395000000004</v>
      </c>
      <c r="S215" s="184">
        <v>0</v>
      </c>
      <c r="T215" s="185">
        <f t="shared" ref="T215:T220" si="28">S215*H215</f>
        <v>0</v>
      </c>
      <c r="U215" s="31"/>
      <c r="V215" s="31"/>
      <c r="W215" s="31"/>
      <c r="X215" s="31"/>
      <c r="Y215" s="31"/>
      <c r="Z215" s="31"/>
      <c r="AA215" s="31"/>
      <c r="AB215" s="31"/>
      <c r="AC215" s="31"/>
      <c r="AD215" s="31"/>
      <c r="AE215" s="31"/>
      <c r="AR215" s="186" t="s">
        <v>238</v>
      </c>
      <c r="AT215" s="186" t="s">
        <v>234</v>
      </c>
      <c r="AU215" s="186" t="s">
        <v>88</v>
      </c>
      <c r="AY215" s="14" t="s">
        <v>232</v>
      </c>
      <c r="BE215" s="104">
        <f t="shared" ref="BE215:BE220" si="29">IF(N215="základná",J215,0)</f>
        <v>0</v>
      </c>
      <c r="BF215" s="104">
        <f t="shared" ref="BF215:BF220" si="30">IF(N215="znížená",J215,0)</f>
        <v>0</v>
      </c>
      <c r="BG215" s="104">
        <f t="shared" ref="BG215:BG220" si="31">IF(N215="zákl. prenesená",J215,0)</f>
        <v>0</v>
      </c>
      <c r="BH215" s="104">
        <f t="shared" ref="BH215:BH220" si="32">IF(N215="zníž. prenesená",J215,0)</f>
        <v>0</v>
      </c>
      <c r="BI215" s="104">
        <f t="shared" ref="BI215:BI220" si="33">IF(N215="nulová",J215,0)</f>
        <v>0</v>
      </c>
      <c r="BJ215" s="14" t="s">
        <v>88</v>
      </c>
      <c r="BK215" s="104">
        <f t="shared" ref="BK215:BK220" si="34">ROUND(I215*H215,2)</f>
        <v>0</v>
      </c>
      <c r="BL215" s="14" t="s">
        <v>238</v>
      </c>
      <c r="BM215" s="186" t="s">
        <v>2747</v>
      </c>
    </row>
    <row r="216" spans="1:65" s="2" customFormat="1" ht="24.2" customHeight="1">
      <c r="A216" s="31"/>
      <c r="B216" s="142"/>
      <c r="C216" s="174" t="s">
        <v>460</v>
      </c>
      <c r="D216" s="174" t="s">
        <v>234</v>
      </c>
      <c r="E216" s="175" t="s">
        <v>1003</v>
      </c>
      <c r="F216" s="176" t="s">
        <v>423</v>
      </c>
      <c r="G216" s="177" t="s">
        <v>287</v>
      </c>
      <c r="H216" s="178">
        <v>0.70299999999999996</v>
      </c>
      <c r="I216" s="179"/>
      <c r="J216" s="180">
        <f t="shared" si="25"/>
        <v>0</v>
      </c>
      <c r="K216" s="181"/>
      <c r="L216" s="32"/>
      <c r="M216" s="182" t="s">
        <v>1</v>
      </c>
      <c r="N216" s="183" t="s">
        <v>43</v>
      </c>
      <c r="O216" s="60"/>
      <c r="P216" s="184">
        <f t="shared" si="26"/>
        <v>0</v>
      </c>
      <c r="Q216" s="184">
        <v>2.1922752000000001</v>
      </c>
      <c r="R216" s="184">
        <f t="shared" si="27"/>
        <v>1.5411694655999999</v>
      </c>
      <c r="S216" s="184">
        <v>0</v>
      </c>
      <c r="T216" s="185">
        <f t="shared" si="28"/>
        <v>0</v>
      </c>
      <c r="U216" s="31"/>
      <c r="V216" s="31"/>
      <c r="W216" s="31"/>
      <c r="X216" s="31"/>
      <c r="Y216" s="31"/>
      <c r="Z216" s="31"/>
      <c r="AA216" s="31"/>
      <c r="AB216" s="31"/>
      <c r="AC216" s="31"/>
      <c r="AD216" s="31"/>
      <c r="AE216" s="31"/>
      <c r="AR216" s="186" t="s">
        <v>238</v>
      </c>
      <c r="AT216" s="186" t="s">
        <v>234</v>
      </c>
      <c r="AU216" s="186" t="s">
        <v>88</v>
      </c>
      <c r="AY216" s="14" t="s">
        <v>232</v>
      </c>
      <c r="BE216" s="104">
        <f t="shared" si="29"/>
        <v>0</v>
      </c>
      <c r="BF216" s="104">
        <f t="shared" si="30"/>
        <v>0</v>
      </c>
      <c r="BG216" s="104">
        <f t="shared" si="31"/>
        <v>0</v>
      </c>
      <c r="BH216" s="104">
        <f t="shared" si="32"/>
        <v>0</v>
      </c>
      <c r="BI216" s="104">
        <f t="shared" si="33"/>
        <v>0</v>
      </c>
      <c r="BJ216" s="14" t="s">
        <v>88</v>
      </c>
      <c r="BK216" s="104">
        <f t="shared" si="34"/>
        <v>0</v>
      </c>
      <c r="BL216" s="14" t="s">
        <v>238</v>
      </c>
      <c r="BM216" s="186" t="s">
        <v>2748</v>
      </c>
    </row>
    <row r="217" spans="1:65" s="2" customFormat="1" ht="33" customHeight="1">
      <c r="A217" s="31"/>
      <c r="B217" s="142"/>
      <c r="C217" s="174" t="s">
        <v>465</v>
      </c>
      <c r="D217" s="174" t="s">
        <v>234</v>
      </c>
      <c r="E217" s="175" t="s">
        <v>1005</v>
      </c>
      <c r="F217" s="176" t="s">
        <v>427</v>
      </c>
      <c r="G217" s="177" t="s">
        <v>237</v>
      </c>
      <c r="H217" s="178">
        <v>0.75</v>
      </c>
      <c r="I217" s="179"/>
      <c r="J217" s="180">
        <f t="shared" si="25"/>
        <v>0</v>
      </c>
      <c r="K217" s="181"/>
      <c r="L217" s="32"/>
      <c r="M217" s="182" t="s">
        <v>1</v>
      </c>
      <c r="N217" s="183" t="s">
        <v>43</v>
      </c>
      <c r="O217" s="60"/>
      <c r="P217" s="184">
        <f t="shared" si="26"/>
        <v>0</v>
      </c>
      <c r="Q217" s="184">
        <v>3.0876311300000001E-2</v>
      </c>
      <c r="R217" s="184">
        <f t="shared" si="27"/>
        <v>2.3157233475E-2</v>
      </c>
      <c r="S217" s="184">
        <v>0</v>
      </c>
      <c r="T217" s="185">
        <f t="shared" si="28"/>
        <v>0</v>
      </c>
      <c r="U217" s="31"/>
      <c r="V217" s="31"/>
      <c r="W217" s="31"/>
      <c r="X217" s="31"/>
      <c r="Y217" s="31"/>
      <c r="Z217" s="31"/>
      <c r="AA217" s="31"/>
      <c r="AB217" s="31"/>
      <c r="AC217" s="31"/>
      <c r="AD217" s="31"/>
      <c r="AE217" s="31"/>
      <c r="AR217" s="186" t="s">
        <v>238</v>
      </c>
      <c r="AT217" s="186" t="s">
        <v>234</v>
      </c>
      <c r="AU217" s="186" t="s">
        <v>88</v>
      </c>
      <c r="AY217" s="14" t="s">
        <v>232</v>
      </c>
      <c r="BE217" s="104">
        <f t="shared" si="29"/>
        <v>0</v>
      </c>
      <c r="BF217" s="104">
        <f t="shared" si="30"/>
        <v>0</v>
      </c>
      <c r="BG217" s="104">
        <f t="shared" si="31"/>
        <v>0</v>
      </c>
      <c r="BH217" s="104">
        <f t="shared" si="32"/>
        <v>0</v>
      </c>
      <c r="BI217" s="104">
        <f t="shared" si="33"/>
        <v>0</v>
      </c>
      <c r="BJ217" s="14" t="s">
        <v>88</v>
      </c>
      <c r="BK217" s="104">
        <f t="shared" si="34"/>
        <v>0</v>
      </c>
      <c r="BL217" s="14" t="s">
        <v>238</v>
      </c>
      <c r="BM217" s="186" t="s">
        <v>2749</v>
      </c>
    </row>
    <row r="218" spans="1:65" s="2" customFormat="1" ht="24.2" customHeight="1">
      <c r="A218" s="31"/>
      <c r="B218" s="142"/>
      <c r="C218" s="174" t="s">
        <v>470</v>
      </c>
      <c r="D218" s="174" t="s">
        <v>234</v>
      </c>
      <c r="E218" s="175" t="s">
        <v>1207</v>
      </c>
      <c r="F218" s="176" t="s">
        <v>1208</v>
      </c>
      <c r="G218" s="177" t="s">
        <v>237</v>
      </c>
      <c r="H218" s="178">
        <v>41.604999999999997</v>
      </c>
      <c r="I218" s="179"/>
      <c r="J218" s="180">
        <f t="shared" si="25"/>
        <v>0</v>
      </c>
      <c r="K218" s="181"/>
      <c r="L218" s="32"/>
      <c r="M218" s="182" t="s">
        <v>1</v>
      </c>
      <c r="N218" s="183" t="s">
        <v>43</v>
      </c>
      <c r="O218" s="60"/>
      <c r="P218" s="184">
        <f t="shared" si="26"/>
        <v>0</v>
      </c>
      <c r="Q218" s="184">
        <v>0.22262419999999999</v>
      </c>
      <c r="R218" s="184">
        <f t="shared" si="27"/>
        <v>9.2622798409999998</v>
      </c>
      <c r="S218" s="184">
        <v>0</v>
      </c>
      <c r="T218" s="185">
        <f t="shared" si="28"/>
        <v>0</v>
      </c>
      <c r="U218" s="31"/>
      <c r="V218" s="31"/>
      <c r="W218" s="31"/>
      <c r="X218" s="31"/>
      <c r="Y218" s="31"/>
      <c r="Z218" s="31"/>
      <c r="AA218" s="31"/>
      <c r="AB218" s="31"/>
      <c r="AC218" s="31"/>
      <c r="AD218" s="31"/>
      <c r="AE218" s="31"/>
      <c r="AR218" s="186" t="s">
        <v>238</v>
      </c>
      <c r="AT218" s="186" t="s">
        <v>234</v>
      </c>
      <c r="AU218" s="186" t="s">
        <v>88</v>
      </c>
      <c r="AY218" s="14" t="s">
        <v>232</v>
      </c>
      <c r="BE218" s="104">
        <f t="shared" si="29"/>
        <v>0</v>
      </c>
      <c r="BF218" s="104">
        <f t="shared" si="30"/>
        <v>0</v>
      </c>
      <c r="BG218" s="104">
        <f t="shared" si="31"/>
        <v>0</v>
      </c>
      <c r="BH218" s="104">
        <f t="shared" si="32"/>
        <v>0</v>
      </c>
      <c r="BI218" s="104">
        <f t="shared" si="33"/>
        <v>0</v>
      </c>
      <c r="BJ218" s="14" t="s">
        <v>88</v>
      </c>
      <c r="BK218" s="104">
        <f t="shared" si="34"/>
        <v>0</v>
      </c>
      <c r="BL218" s="14" t="s">
        <v>238</v>
      </c>
      <c r="BM218" s="186" t="s">
        <v>2750</v>
      </c>
    </row>
    <row r="219" spans="1:65" s="2" customFormat="1" ht="24.2" customHeight="1">
      <c r="A219" s="31"/>
      <c r="B219" s="142"/>
      <c r="C219" s="187" t="s">
        <v>474</v>
      </c>
      <c r="D219" s="187" t="s">
        <v>357</v>
      </c>
      <c r="E219" s="188" t="s">
        <v>1210</v>
      </c>
      <c r="F219" s="189" t="s">
        <v>1211</v>
      </c>
      <c r="G219" s="190" t="s">
        <v>1139</v>
      </c>
      <c r="H219" s="191">
        <v>10</v>
      </c>
      <c r="I219" s="192"/>
      <c r="J219" s="193">
        <f t="shared" si="25"/>
        <v>0</v>
      </c>
      <c r="K219" s="194"/>
      <c r="L219" s="195"/>
      <c r="M219" s="196" t="s">
        <v>1</v>
      </c>
      <c r="N219" s="197" t="s">
        <v>43</v>
      </c>
      <c r="O219" s="60"/>
      <c r="P219" s="184">
        <f t="shared" si="26"/>
        <v>0</v>
      </c>
      <c r="Q219" s="184">
        <v>1E-3</v>
      </c>
      <c r="R219" s="184">
        <f t="shared" si="27"/>
        <v>0.01</v>
      </c>
      <c r="S219" s="184">
        <v>0</v>
      </c>
      <c r="T219" s="185">
        <f t="shared" si="28"/>
        <v>0</v>
      </c>
      <c r="U219" s="31"/>
      <c r="V219" s="31"/>
      <c r="W219" s="31"/>
      <c r="X219" s="31"/>
      <c r="Y219" s="31"/>
      <c r="Z219" s="31"/>
      <c r="AA219" s="31"/>
      <c r="AB219" s="31"/>
      <c r="AC219" s="31"/>
      <c r="AD219" s="31"/>
      <c r="AE219" s="31"/>
      <c r="AR219" s="186" t="s">
        <v>263</v>
      </c>
      <c r="AT219" s="186" t="s">
        <v>357</v>
      </c>
      <c r="AU219" s="186" t="s">
        <v>88</v>
      </c>
      <c r="AY219" s="14" t="s">
        <v>232</v>
      </c>
      <c r="BE219" s="104">
        <f t="shared" si="29"/>
        <v>0</v>
      </c>
      <c r="BF219" s="104">
        <f t="shared" si="30"/>
        <v>0</v>
      </c>
      <c r="BG219" s="104">
        <f t="shared" si="31"/>
        <v>0</v>
      </c>
      <c r="BH219" s="104">
        <f t="shared" si="32"/>
        <v>0</v>
      </c>
      <c r="BI219" s="104">
        <f t="shared" si="33"/>
        <v>0</v>
      </c>
      <c r="BJ219" s="14" t="s">
        <v>88</v>
      </c>
      <c r="BK219" s="104">
        <f t="shared" si="34"/>
        <v>0</v>
      </c>
      <c r="BL219" s="14" t="s">
        <v>238</v>
      </c>
      <c r="BM219" s="186" t="s">
        <v>2751</v>
      </c>
    </row>
    <row r="220" spans="1:65" s="2" customFormat="1" ht="16.5" customHeight="1">
      <c r="A220" s="31"/>
      <c r="B220" s="142"/>
      <c r="C220" s="187" t="s">
        <v>478</v>
      </c>
      <c r="D220" s="187" t="s">
        <v>357</v>
      </c>
      <c r="E220" s="188" t="s">
        <v>1213</v>
      </c>
      <c r="F220" s="189" t="s">
        <v>1214</v>
      </c>
      <c r="G220" s="190" t="s">
        <v>1139</v>
      </c>
      <c r="H220" s="191">
        <v>200</v>
      </c>
      <c r="I220" s="192"/>
      <c r="J220" s="193">
        <f t="shared" si="25"/>
        <v>0</v>
      </c>
      <c r="K220" s="194"/>
      <c r="L220" s="195"/>
      <c r="M220" s="196" t="s">
        <v>1</v>
      </c>
      <c r="N220" s="197" t="s">
        <v>43</v>
      </c>
      <c r="O220" s="60"/>
      <c r="P220" s="184">
        <f t="shared" si="26"/>
        <v>0</v>
      </c>
      <c r="Q220" s="184">
        <v>1E-3</v>
      </c>
      <c r="R220" s="184">
        <f t="shared" si="27"/>
        <v>0.2</v>
      </c>
      <c r="S220" s="184">
        <v>0</v>
      </c>
      <c r="T220" s="185">
        <f t="shared" si="28"/>
        <v>0</v>
      </c>
      <c r="U220" s="31"/>
      <c r="V220" s="31"/>
      <c r="W220" s="31"/>
      <c r="X220" s="31"/>
      <c r="Y220" s="31"/>
      <c r="Z220" s="31"/>
      <c r="AA220" s="31"/>
      <c r="AB220" s="31"/>
      <c r="AC220" s="31"/>
      <c r="AD220" s="31"/>
      <c r="AE220" s="31"/>
      <c r="AR220" s="186" t="s">
        <v>263</v>
      </c>
      <c r="AT220" s="186" t="s">
        <v>357</v>
      </c>
      <c r="AU220" s="186" t="s">
        <v>88</v>
      </c>
      <c r="AY220" s="14" t="s">
        <v>232</v>
      </c>
      <c r="BE220" s="104">
        <f t="shared" si="29"/>
        <v>0</v>
      </c>
      <c r="BF220" s="104">
        <f t="shared" si="30"/>
        <v>0</v>
      </c>
      <c r="BG220" s="104">
        <f t="shared" si="31"/>
        <v>0</v>
      </c>
      <c r="BH220" s="104">
        <f t="shared" si="32"/>
        <v>0</v>
      </c>
      <c r="BI220" s="104">
        <f t="shared" si="33"/>
        <v>0</v>
      </c>
      <c r="BJ220" s="14" t="s">
        <v>88</v>
      </c>
      <c r="BK220" s="104">
        <f t="shared" si="34"/>
        <v>0</v>
      </c>
      <c r="BL220" s="14" t="s">
        <v>238</v>
      </c>
      <c r="BM220" s="186" t="s">
        <v>2752</v>
      </c>
    </row>
    <row r="221" spans="1:65" s="12" customFormat="1" ht="22.9" customHeight="1">
      <c r="B221" s="161"/>
      <c r="D221" s="162" t="s">
        <v>76</v>
      </c>
      <c r="E221" s="172" t="s">
        <v>249</v>
      </c>
      <c r="F221" s="172" t="s">
        <v>433</v>
      </c>
      <c r="I221" s="164"/>
      <c r="J221" s="173">
        <f>BK221</f>
        <v>0</v>
      </c>
      <c r="L221" s="161"/>
      <c r="M221" s="166"/>
      <c r="N221" s="167"/>
      <c r="O221" s="167"/>
      <c r="P221" s="168">
        <f>SUM(P222:P228)</f>
        <v>0</v>
      </c>
      <c r="Q221" s="167"/>
      <c r="R221" s="168">
        <f>SUM(R222:R228)</f>
        <v>26.128891574999997</v>
      </c>
      <c r="S221" s="167"/>
      <c r="T221" s="169">
        <f>SUM(T222:T228)</f>
        <v>0</v>
      </c>
      <c r="AR221" s="162" t="s">
        <v>81</v>
      </c>
      <c r="AT221" s="170" t="s">
        <v>76</v>
      </c>
      <c r="AU221" s="170" t="s">
        <v>81</v>
      </c>
      <c r="AY221" s="162" t="s">
        <v>232</v>
      </c>
      <c r="BK221" s="171">
        <f>SUM(BK222:BK228)</f>
        <v>0</v>
      </c>
    </row>
    <row r="222" spans="1:65" s="2" customFormat="1" ht="33" customHeight="1">
      <c r="A222" s="31"/>
      <c r="B222" s="142"/>
      <c r="C222" s="174" t="s">
        <v>482</v>
      </c>
      <c r="D222" s="174" t="s">
        <v>234</v>
      </c>
      <c r="E222" s="175" t="s">
        <v>1007</v>
      </c>
      <c r="F222" s="176" t="s">
        <v>1008</v>
      </c>
      <c r="G222" s="177" t="s">
        <v>237</v>
      </c>
      <c r="H222" s="178">
        <v>36</v>
      </c>
      <c r="I222" s="179"/>
      <c r="J222" s="180">
        <f t="shared" ref="J222:J228" si="35">ROUND(I222*H222,2)</f>
        <v>0</v>
      </c>
      <c r="K222" s="181"/>
      <c r="L222" s="32"/>
      <c r="M222" s="182" t="s">
        <v>1</v>
      </c>
      <c r="N222" s="183" t="s">
        <v>43</v>
      </c>
      <c r="O222" s="60"/>
      <c r="P222" s="184">
        <f t="shared" ref="P222:P228" si="36">O222*H222</f>
        <v>0</v>
      </c>
      <c r="Q222" s="184">
        <v>0.29899999999999999</v>
      </c>
      <c r="R222" s="184">
        <f t="shared" ref="R222:R228" si="37">Q222*H222</f>
        <v>10.763999999999999</v>
      </c>
      <c r="S222" s="184">
        <v>0</v>
      </c>
      <c r="T222" s="185">
        <f t="shared" ref="T222:T228" si="38">S222*H222</f>
        <v>0</v>
      </c>
      <c r="U222" s="31"/>
      <c r="V222" s="31"/>
      <c r="W222" s="31"/>
      <c r="X222" s="31"/>
      <c r="Y222" s="31"/>
      <c r="Z222" s="31"/>
      <c r="AA222" s="31"/>
      <c r="AB222" s="31"/>
      <c r="AC222" s="31"/>
      <c r="AD222" s="31"/>
      <c r="AE222" s="31"/>
      <c r="AR222" s="186" t="s">
        <v>238</v>
      </c>
      <c r="AT222" s="186" t="s">
        <v>234</v>
      </c>
      <c r="AU222" s="186" t="s">
        <v>88</v>
      </c>
      <c r="AY222" s="14" t="s">
        <v>232</v>
      </c>
      <c r="BE222" s="104">
        <f t="shared" ref="BE222:BE228" si="39">IF(N222="základná",J222,0)</f>
        <v>0</v>
      </c>
      <c r="BF222" s="104">
        <f t="shared" ref="BF222:BF228" si="40">IF(N222="znížená",J222,0)</f>
        <v>0</v>
      </c>
      <c r="BG222" s="104">
        <f t="shared" ref="BG222:BG228" si="41">IF(N222="zákl. prenesená",J222,0)</f>
        <v>0</v>
      </c>
      <c r="BH222" s="104">
        <f t="shared" ref="BH222:BH228" si="42">IF(N222="zníž. prenesená",J222,0)</f>
        <v>0</v>
      </c>
      <c r="BI222" s="104">
        <f t="shared" ref="BI222:BI228" si="43">IF(N222="nulová",J222,0)</f>
        <v>0</v>
      </c>
      <c r="BJ222" s="14" t="s">
        <v>88</v>
      </c>
      <c r="BK222" s="104">
        <f t="shared" ref="BK222:BK228" si="44">ROUND(I222*H222,2)</f>
        <v>0</v>
      </c>
      <c r="BL222" s="14" t="s">
        <v>238</v>
      </c>
      <c r="BM222" s="186" t="s">
        <v>2753</v>
      </c>
    </row>
    <row r="223" spans="1:65" s="2" customFormat="1" ht="37.9" customHeight="1">
      <c r="A223" s="31"/>
      <c r="B223" s="142"/>
      <c r="C223" s="174" t="s">
        <v>486</v>
      </c>
      <c r="D223" s="174" t="s">
        <v>234</v>
      </c>
      <c r="E223" s="175" t="s">
        <v>435</v>
      </c>
      <c r="F223" s="176" t="s">
        <v>436</v>
      </c>
      <c r="G223" s="177" t="s">
        <v>237</v>
      </c>
      <c r="H223" s="178">
        <v>5.4</v>
      </c>
      <c r="I223" s="179"/>
      <c r="J223" s="180">
        <f t="shared" si="35"/>
        <v>0</v>
      </c>
      <c r="K223" s="181"/>
      <c r="L223" s="32"/>
      <c r="M223" s="182" t="s">
        <v>1</v>
      </c>
      <c r="N223" s="183" t="s">
        <v>43</v>
      </c>
      <c r="O223" s="60"/>
      <c r="P223" s="184">
        <f t="shared" si="36"/>
        <v>0</v>
      </c>
      <c r="Q223" s="184">
        <v>0.43280000000000002</v>
      </c>
      <c r="R223" s="184">
        <f t="shared" si="37"/>
        <v>2.3371200000000001</v>
      </c>
      <c r="S223" s="184">
        <v>0</v>
      </c>
      <c r="T223" s="185">
        <f t="shared" si="38"/>
        <v>0</v>
      </c>
      <c r="U223" s="31"/>
      <c r="V223" s="31"/>
      <c r="W223" s="31"/>
      <c r="X223" s="31"/>
      <c r="Y223" s="31"/>
      <c r="Z223" s="31"/>
      <c r="AA223" s="31"/>
      <c r="AB223" s="31"/>
      <c r="AC223" s="31"/>
      <c r="AD223" s="31"/>
      <c r="AE223" s="31"/>
      <c r="AR223" s="186" t="s">
        <v>238</v>
      </c>
      <c r="AT223" s="186" t="s">
        <v>234</v>
      </c>
      <c r="AU223" s="186" t="s">
        <v>88</v>
      </c>
      <c r="AY223" s="14" t="s">
        <v>232</v>
      </c>
      <c r="BE223" s="104">
        <f t="shared" si="39"/>
        <v>0</v>
      </c>
      <c r="BF223" s="104">
        <f t="shared" si="40"/>
        <v>0</v>
      </c>
      <c r="BG223" s="104">
        <f t="shared" si="41"/>
        <v>0</v>
      </c>
      <c r="BH223" s="104">
        <f t="shared" si="42"/>
        <v>0</v>
      </c>
      <c r="BI223" s="104">
        <f t="shared" si="43"/>
        <v>0</v>
      </c>
      <c r="BJ223" s="14" t="s">
        <v>88</v>
      </c>
      <c r="BK223" s="104">
        <f t="shared" si="44"/>
        <v>0</v>
      </c>
      <c r="BL223" s="14" t="s">
        <v>238</v>
      </c>
      <c r="BM223" s="186" t="s">
        <v>2978</v>
      </c>
    </row>
    <row r="224" spans="1:65" s="2" customFormat="1" ht="37.9" customHeight="1">
      <c r="A224" s="31"/>
      <c r="B224" s="142"/>
      <c r="C224" s="174" t="s">
        <v>490</v>
      </c>
      <c r="D224" s="174" t="s">
        <v>234</v>
      </c>
      <c r="E224" s="175" t="s">
        <v>439</v>
      </c>
      <c r="F224" s="176" t="s">
        <v>440</v>
      </c>
      <c r="G224" s="177" t="s">
        <v>237</v>
      </c>
      <c r="H224" s="178">
        <v>5.4</v>
      </c>
      <c r="I224" s="179"/>
      <c r="J224" s="180">
        <f t="shared" si="35"/>
        <v>0</v>
      </c>
      <c r="K224" s="181"/>
      <c r="L224" s="32"/>
      <c r="M224" s="182" t="s">
        <v>1</v>
      </c>
      <c r="N224" s="183" t="s">
        <v>43</v>
      </c>
      <c r="O224" s="60"/>
      <c r="P224" s="184">
        <f t="shared" si="36"/>
        <v>0</v>
      </c>
      <c r="Q224" s="184">
        <v>0.26375999999999999</v>
      </c>
      <c r="R224" s="184">
        <f t="shared" si="37"/>
        <v>1.424304</v>
      </c>
      <c r="S224" s="184">
        <v>0</v>
      </c>
      <c r="T224" s="185">
        <f t="shared" si="38"/>
        <v>0</v>
      </c>
      <c r="U224" s="31"/>
      <c r="V224" s="31"/>
      <c r="W224" s="31"/>
      <c r="X224" s="31"/>
      <c r="Y224" s="31"/>
      <c r="Z224" s="31"/>
      <c r="AA224" s="31"/>
      <c r="AB224" s="31"/>
      <c r="AC224" s="31"/>
      <c r="AD224" s="31"/>
      <c r="AE224" s="31"/>
      <c r="AR224" s="186" t="s">
        <v>238</v>
      </c>
      <c r="AT224" s="186" t="s">
        <v>234</v>
      </c>
      <c r="AU224" s="186" t="s">
        <v>88</v>
      </c>
      <c r="AY224" s="14" t="s">
        <v>232</v>
      </c>
      <c r="BE224" s="104">
        <f t="shared" si="39"/>
        <v>0</v>
      </c>
      <c r="BF224" s="104">
        <f t="shared" si="40"/>
        <v>0</v>
      </c>
      <c r="BG224" s="104">
        <f t="shared" si="41"/>
        <v>0</v>
      </c>
      <c r="BH224" s="104">
        <f t="shared" si="42"/>
        <v>0</v>
      </c>
      <c r="BI224" s="104">
        <f t="shared" si="43"/>
        <v>0</v>
      </c>
      <c r="BJ224" s="14" t="s">
        <v>88</v>
      </c>
      <c r="BK224" s="104">
        <f t="shared" si="44"/>
        <v>0</v>
      </c>
      <c r="BL224" s="14" t="s">
        <v>238</v>
      </c>
      <c r="BM224" s="186" t="s">
        <v>2979</v>
      </c>
    </row>
    <row r="225" spans="1:65" s="2" customFormat="1" ht="37.9" customHeight="1">
      <c r="A225" s="31"/>
      <c r="B225" s="142"/>
      <c r="C225" s="174" t="s">
        <v>494</v>
      </c>
      <c r="D225" s="174" t="s">
        <v>234</v>
      </c>
      <c r="E225" s="175" t="s">
        <v>443</v>
      </c>
      <c r="F225" s="176" t="s">
        <v>444</v>
      </c>
      <c r="G225" s="177" t="s">
        <v>237</v>
      </c>
      <c r="H225" s="178">
        <v>5.4</v>
      </c>
      <c r="I225" s="179"/>
      <c r="J225" s="180">
        <f t="shared" si="35"/>
        <v>0</v>
      </c>
      <c r="K225" s="181"/>
      <c r="L225" s="32"/>
      <c r="M225" s="182" t="s">
        <v>1</v>
      </c>
      <c r="N225" s="183" t="s">
        <v>43</v>
      </c>
      <c r="O225" s="60"/>
      <c r="P225" s="184">
        <f t="shared" si="36"/>
        <v>0</v>
      </c>
      <c r="Q225" s="184">
        <v>0.34131362500000001</v>
      </c>
      <c r="R225" s="184">
        <f t="shared" si="37"/>
        <v>1.8430935750000002</v>
      </c>
      <c r="S225" s="184">
        <v>0</v>
      </c>
      <c r="T225" s="185">
        <f t="shared" si="38"/>
        <v>0</v>
      </c>
      <c r="U225" s="31"/>
      <c r="V225" s="31"/>
      <c r="W225" s="31"/>
      <c r="X225" s="31"/>
      <c r="Y225" s="31"/>
      <c r="Z225" s="31"/>
      <c r="AA225" s="31"/>
      <c r="AB225" s="31"/>
      <c r="AC225" s="31"/>
      <c r="AD225" s="31"/>
      <c r="AE225" s="31"/>
      <c r="AR225" s="186" t="s">
        <v>238</v>
      </c>
      <c r="AT225" s="186" t="s">
        <v>234</v>
      </c>
      <c r="AU225" s="186" t="s">
        <v>88</v>
      </c>
      <c r="AY225" s="14" t="s">
        <v>232</v>
      </c>
      <c r="BE225" s="104">
        <f t="shared" si="39"/>
        <v>0</v>
      </c>
      <c r="BF225" s="104">
        <f t="shared" si="40"/>
        <v>0</v>
      </c>
      <c r="BG225" s="104">
        <f t="shared" si="41"/>
        <v>0</v>
      </c>
      <c r="BH225" s="104">
        <f t="shared" si="42"/>
        <v>0</v>
      </c>
      <c r="BI225" s="104">
        <f t="shared" si="43"/>
        <v>0</v>
      </c>
      <c r="BJ225" s="14" t="s">
        <v>88</v>
      </c>
      <c r="BK225" s="104">
        <f t="shared" si="44"/>
        <v>0</v>
      </c>
      <c r="BL225" s="14" t="s">
        <v>238</v>
      </c>
      <c r="BM225" s="186" t="s">
        <v>2980</v>
      </c>
    </row>
    <row r="226" spans="1:65" s="2" customFormat="1" ht="33" customHeight="1">
      <c r="A226" s="31"/>
      <c r="B226" s="142"/>
      <c r="C226" s="174" t="s">
        <v>463</v>
      </c>
      <c r="D226" s="174" t="s">
        <v>234</v>
      </c>
      <c r="E226" s="175" t="s">
        <v>825</v>
      </c>
      <c r="F226" s="176" t="s">
        <v>826</v>
      </c>
      <c r="G226" s="177" t="s">
        <v>237</v>
      </c>
      <c r="H226" s="178">
        <v>5.4</v>
      </c>
      <c r="I226" s="179"/>
      <c r="J226" s="180">
        <f t="shared" si="35"/>
        <v>0</v>
      </c>
      <c r="K226" s="181"/>
      <c r="L226" s="32"/>
      <c r="M226" s="182" t="s">
        <v>1</v>
      </c>
      <c r="N226" s="183" t="s">
        <v>43</v>
      </c>
      <c r="O226" s="60"/>
      <c r="P226" s="184">
        <f t="shared" si="36"/>
        <v>0</v>
      </c>
      <c r="Q226" s="184">
        <v>8.0999999999999996E-4</v>
      </c>
      <c r="R226" s="184">
        <f t="shared" si="37"/>
        <v>4.3740000000000003E-3</v>
      </c>
      <c r="S226" s="184">
        <v>0</v>
      </c>
      <c r="T226" s="185">
        <f t="shared" si="38"/>
        <v>0</v>
      </c>
      <c r="U226" s="31"/>
      <c r="V226" s="31"/>
      <c r="W226" s="31"/>
      <c r="X226" s="31"/>
      <c r="Y226" s="31"/>
      <c r="Z226" s="31"/>
      <c r="AA226" s="31"/>
      <c r="AB226" s="31"/>
      <c r="AC226" s="31"/>
      <c r="AD226" s="31"/>
      <c r="AE226" s="31"/>
      <c r="AR226" s="186" t="s">
        <v>238</v>
      </c>
      <c r="AT226" s="186" t="s">
        <v>234</v>
      </c>
      <c r="AU226" s="186" t="s">
        <v>88</v>
      </c>
      <c r="AY226" s="14" t="s">
        <v>232</v>
      </c>
      <c r="BE226" s="104">
        <f t="shared" si="39"/>
        <v>0</v>
      </c>
      <c r="BF226" s="104">
        <f t="shared" si="40"/>
        <v>0</v>
      </c>
      <c r="BG226" s="104">
        <f t="shared" si="41"/>
        <v>0</v>
      </c>
      <c r="BH226" s="104">
        <f t="shared" si="42"/>
        <v>0</v>
      </c>
      <c r="BI226" s="104">
        <f t="shared" si="43"/>
        <v>0</v>
      </c>
      <c r="BJ226" s="14" t="s">
        <v>88</v>
      </c>
      <c r="BK226" s="104">
        <f t="shared" si="44"/>
        <v>0</v>
      </c>
      <c r="BL226" s="14" t="s">
        <v>238</v>
      </c>
      <c r="BM226" s="186" t="s">
        <v>2981</v>
      </c>
    </row>
    <row r="227" spans="1:65" s="2" customFormat="1" ht="44.25" customHeight="1">
      <c r="A227" s="31"/>
      <c r="B227" s="142"/>
      <c r="C227" s="174" t="s">
        <v>501</v>
      </c>
      <c r="D227" s="174" t="s">
        <v>234</v>
      </c>
      <c r="E227" s="175" t="s">
        <v>1010</v>
      </c>
      <c r="F227" s="176" t="s">
        <v>1011</v>
      </c>
      <c r="G227" s="177" t="s">
        <v>237</v>
      </c>
      <c r="H227" s="178">
        <v>36</v>
      </c>
      <c r="I227" s="179"/>
      <c r="J227" s="180">
        <f t="shared" si="35"/>
        <v>0</v>
      </c>
      <c r="K227" s="181"/>
      <c r="L227" s="32"/>
      <c r="M227" s="182" t="s">
        <v>1</v>
      </c>
      <c r="N227" s="183" t="s">
        <v>43</v>
      </c>
      <c r="O227" s="60"/>
      <c r="P227" s="184">
        <f t="shared" si="36"/>
        <v>0</v>
      </c>
      <c r="Q227" s="184">
        <v>8.3500000000000005E-2</v>
      </c>
      <c r="R227" s="184">
        <f t="shared" si="37"/>
        <v>3.0060000000000002</v>
      </c>
      <c r="S227" s="184">
        <v>0</v>
      </c>
      <c r="T227" s="185">
        <f t="shared" si="38"/>
        <v>0</v>
      </c>
      <c r="U227" s="31"/>
      <c r="V227" s="31"/>
      <c r="W227" s="31"/>
      <c r="X227" s="31"/>
      <c r="Y227" s="31"/>
      <c r="Z227" s="31"/>
      <c r="AA227" s="31"/>
      <c r="AB227" s="31"/>
      <c r="AC227" s="31"/>
      <c r="AD227" s="31"/>
      <c r="AE227" s="31"/>
      <c r="AR227" s="186" t="s">
        <v>238</v>
      </c>
      <c r="AT227" s="186" t="s">
        <v>234</v>
      </c>
      <c r="AU227" s="186" t="s">
        <v>88</v>
      </c>
      <c r="AY227" s="14" t="s">
        <v>232</v>
      </c>
      <c r="BE227" s="104">
        <f t="shared" si="39"/>
        <v>0</v>
      </c>
      <c r="BF227" s="104">
        <f t="shared" si="40"/>
        <v>0</v>
      </c>
      <c r="BG227" s="104">
        <f t="shared" si="41"/>
        <v>0</v>
      </c>
      <c r="BH227" s="104">
        <f t="shared" si="42"/>
        <v>0</v>
      </c>
      <c r="BI227" s="104">
        <f t="shared" si="43"/>
        <v>0</v>
      </c>
      <c r="BJ227" s="14" t="s">
        <v>88</v>
      </c>
      <c r="BK227" s="104">
        <f t="shared" si="44"/>
        <v>0</v>
      </c>
      <c r="BL227" s="14" t="s">
        <v>238</v>
      </c>
      <c r="BM227" s="186" t="s">
        <v>2754</v>
      </c>
    </row>
    <row r="228" spans="1:65" s="2" customFormat="1" ht="24.2" customHeight="1">
      <c r="A228" s="31"/>
      <c r="B228" s="142"/>
      <c r="C228" s="187" t="s">
        <v>505</v>
      </c>
      <c r="D228" s="187" t="s">
        <v>357</v>
      </c>
      <c r="E228" s="188" t="s">
        <v>1013</v>
      </c>
      <c r="F228" s="189" t="s">
        <v>1014</v>
      </c>
      <c r="G228" s="190" t="s">
        <v>394</v>
      </c>
      <c r="H228" s="191">
        <v>6</v>
      </c>
      <c r="I228" s="192"/>
      <c r="J228" s="193">
        <f t="shared" si="35"/>
        <v>0</v>
      </c>
      <c r="K228" s="194"/>
      <c r="L228" s="195"/>
      <c r="M228" s="196" t="s">
        <v>1</v>
      </c>
      <c r="N228" s="197" t="s">
        <v>43</v>
      </c>
      <c r="O228" s="60"/>
      <c r="P228" s="184">
        <f t="shared" si="36"/>
        <v>0</v>
      </c>
      <c r="Q228" s="184">
        <v>1.125</v>
      </c>
      <c r="R228" s="184">
        <f t="shared" si="37"/>
        <v>6.75</v>
      </c>
      <c r="S228" s="184">
        <v>0</v>
      </c>
      <c r="T228" s="185">
        <f t="shared" si="38"/>
        <v>0</v>
      </c>
      <c r="U228" s="31"/>
      <c r="V228" s="31"/>
      <c r="W228" s="31"/>
      <c r="X228" s="31"/>
      <c r="Y228" s="31"/>
      <c r="Z228" s="31"/>
      <c r="AA228" s="31"/>
      <c r="AB228" s="31"/>
      <c r="AC228" s="31"/>
      <c r="AD228" s="31"/>
      <c r="AE228" s="31"/>
      <c r="AR228" s="186" t="s">
        <v>263</v>
      </c>
      <c r="AT228" s="186" t="s">
        <v>357</v>
      </c>
      <c r="AU228" s="186" t="s">
        <v>88</v>
      </c>
      <c r="AY228" s="14" t="s">
        <v>232</v>
      </c>
      <c r="BE228" s="104">
        <f t="shared" si="39"/>
        <v>0</v>
      </c>
      <c r="BF228" s="104">
        <f t="shared" si="40"/>
        <v>0</v>
      </c>
      <c r="BG228" s="104">
        <f t="shared" si="41"/>
        <v>0</v>
      </c>
      <c r="BH228" s="104">
        <f t="shared" si="42"/>
        <v>0</v>
      </c>
      <c r="BI228" s="104">
        <f t="shared" si="43"/>
        <v>0</v>
      </c>
      <c r="BJ228" s="14" t="s">
        <v>88</v>
      </c>
      <c r="BK228" s="104">
        <f t="shared" si="44"/>
        <v>0</v>
      </c>
      <c r="BL228" s="14" t="s">
        <v>238</v>
      </c>
      <c r="BM228" s="186" t="s">
        <v>2982</v>
      </c>
    </row>
    <row r="229" spans="1:65" s="12" customFormat="1" ht="22.9" customHeight="1">
      <c r="B229" s="161"/>
      <c r="D229" s="162" t="s">
        <v>76</v>
      </c>
      <c r="E229" s="172" t="s">
        <v>263</v>
      </c>
      <c r="F229" s="172" t="s">
        <v>459</v>
      </c>
      <c r="I229" s="164"/>
      <c r="J229" s="173">
        <f>BK229</f>
        <v>0</v>
      </c>
      <c r="L229" s="161"/>
      <c r="M229" s="166"/>
      <c r="N229" s="167"/>
      <c r="O229" s="167"/>
      <c r="P229" s="168">
        <f>SUM(P230:P265)</f>
        <v>0</v>
      </c>
      <c r="Q229" s="167"/>
      <c r="R229" s="168">
        <f>SUM(R230:R265)</f>
        <v>32.1321091952072</v>
      </c>
      <c r="S229" s="167"/>
      <c r="T229" s="169">
        <f>SUM(T230:T265)</f>
        <v>0</v>
      </c>
      <c r="AR229" s="162" t="s">
        <v>81</v>
      </c>
      <c r="AT229" s="170" t="s">
        <v>76</v>
      </c>
      <c r="AU229" s="170" t="s">
        <v>81</v>
      </c>
      <c r="AY229" s="162" t="s">
        <v>232</v>
      </c>
      <c r="BK229" s="171">
        <f>SUM(BK230:BK265)</f>
        <v>0</v>
      </c>
    </row>
    <row r="230" spans="1:65" s="2" customFormat="1" ht="24.2" customHeight="1">
      <c r="A230" s="31"/>
      <c r="B230" s="142"/>
      <c r="C230" s="174" t="s">
        <v>509</v>
      </c>
      <c r="D230" s="174" t="s">
        <v>234</v>
      </c>
      <c r="E230" s="175" t="s">
        <v>2983</v>
      </c>
      <c r="F230" s="176" t="s">
        <v>2984</v>
      </c>
      <c r="G230" s="177" t="s">
        <v>394</v>
      </c>
      <c r="H230" s="178">
        <v>1</v>
      </c>
      <c r="I230" s="179"/>
      <c r="J230" s="180">
        <f t="shared" ref="J230:J265" si="45">ROUND(I230*H230,2)</f>
        <v>0</v>
      </c>
      <c r="K230" s="181"/>
      <c r="L230" s="32"/>
      <c r="M230" s="182" t="s">
        <v>1</v>
      </c>
      <c r="N230" s="183" t="s">
        <v>43</v>
      </c>
      <c r="O230" s="60"/>
      <c r="P230" s="184">
        <f t="shared" ref="P230:P265" si="46">O230*H230</f>
        <v>0</v>
      </c>
      <c r="Q230" s="184">
        <v>0</v>
      </c>
      <c r="R230" s="184">
        <f t="shared" ref="R230:R265" si="47">Q230*H230</f>
        <v>0</v>
      </c>
      <c r="S230" s="184">
        <v>0</v>
      </c>
      <c r="T230" s="185">
        <f t="shared" ref="T230:T265" si="48">S230*H230</f>
        <v>0</v>
      </c>
      <c r="U230" s="31"/>
      <c r="V230" s="31"/>
      <c r="W230" s="31"/>
      <c r="X230" s="31"/>
      <c r="Y230" s="31"/>
      <c r="Z230" s="31"/>
      <c r="AA230" s="31"/>
      <c r="AB230" s="31"/>
      <c r="AC230" s="31"/>
      <c r="AD230" s="31"/>
      <c r="AE230" s="31"/>
      <c r="AR230" s="186" t="s">
        <v>463</v>
      </c>
      <c r="AT230" s="186" t="s">
        <v>234</v>
      </c>
      <c r="AU230" s="186" t="s">
        <v>88</v>
      </c>
      <c r="AY230" s="14" t="s">
        <v>232</v>
      </c>
      <c r="BE230" s="104">
        <f t="shared" ref="BE230:BE265" si="49">IF(N230="základná",J230,0)</f>
        <v>0</v>
      </c>
      <c r="BF230" s="104">
        <f t="shared" ref="BF230:BF265" si="50">IF(N230="znížená",J230,0)</f>
        <v>0</v>
      </c>
      <c r="BG230" s="104">
        <f t="shared" ref="BG230:BG265" si="51">IF(N230="zákl. prenesená",J230,0)</f>
        <v>0</v>
      </c>
      <c r="BH230" s="104">
        <f t="shared" ref="BH230:BH265" si="52">IF(N230="zníž. prenesená",J230,0)</f>
        <v>0</v>
      </c>
      <c r="BI230" s="104">
        <f t="shared" ref="BI230:BI265" si="53">IF(N230="nulová",J230,0)</f>
        <v>0</v>
      </c>
      <c r="BJ230" s="14" t="s">
        <v>88</v>
      </c>
      <c r="BK230" s="104">
        <f t="shared" ref="BK230:BK265" si="54">ROUND(I230*H230,2)</f>
        <v>0</v>
      </c>
      <c r="BL230" s="14" t="s">
        <v>463</v>
      </c>
      <c r="BM230" s="186" t="s">
        <v>2756</v>
      </c>
    </row>
    <row r="231" spans="1:65" s="2" customFormat="1" ht="24.2" customHeight="1">
      <c r="A231" s="31"/>
      <c r="B231" s="142"/>
      <c r="C231" s="187" t="s">
        <v>513</v>
      </c>
      <c r="D231" s="187" t="s">
        <v>357</v>
      </c>
      <c r="E231" s="188" t="s">
        <v>2985</v>
      </c>
      <c r="F231" s="189" t="s">
        <v>2986</v>
      </c>
      <c r="G231" s="190" t="s">
        <v>394</v>
      </c>
      <c r="H231" s="191">
        <v>1</v>
      </c>
      <c r="I231" s="192"/>
      <c r="J231" s="193">
        <f t="shared" si="45"/>
        <v>0</v>
      </c>
      <c r="K231" s="194"/>
      <c r="L231" s="195"/>
      <c r="M231" s="196" t="s">
        <v>1</v>
      </c>
      <c r="N231" s="197" t="s">
        <v>43</v>
      </c>
      <c r="O231" s="60"/>
      <c r="P231" s="184">
        <f t="shared" si="46"/>
        <v>0</v>
      </c>
      <c r="Q231" s="184">
        <v>4.6000000000000001E-4</v>
      </c>
      <c r="R231" s="184">
        <f t="shared" si="47"/>
        <v>4.6000000000000001E-4</v>
      </c>
      <c r="S231" s="184">
        <v>0</v>
      </c>
      <c r="T231" s="185">
        <f t="shared" si="48"/>
        <v>0</v>
      </c>
      <c r="U231" s="31"/>
      <c r="V231" s="31"/>
      <c r="W231" s="31"/>
      <c r="X231" s="31"/>
      <c r="Y231" s="31"/>
      <c r="Z231" s="31"/>
      <c r="AA231" s="31"/>
      <c r="AB231" s="31"/>
      <c r="AC231" s="31"/>
      <c r="AD231" s="31"/>
      <c r="AE231" s="31"/>
      <c r="AR231" s="186" t="s">
        <v>468</v>
      </c>
      <c r="AT231" s="186" t="s">
        <v>357</v>
      </c>
      <c r="AU231" s="186" t="s">
        <v>88</v>
      </c>
      <c r="AY231" s="14" t="s">
        <v>232</v>
      </c>
      <c r="BE231" s="104">
        <f t="shared" si="49"/>
        <v>0</v>
      </c>
      <c r="BF231" s="104">
        <f t="shared" si="50"/>
        <v>0</v>
      </c>
      <c r="BG231" s="104">
        <f t="shared" si="51"/>
        <v>0</v>
      </c>
      <c r="BH231" s="104">
        <f t="shared" si="52"/>
        <v>0</v>
      </c>
      <c r="BI231" s="104">
        <f t="shared" si="53"/>
        <v>0</v>
      </c>
      <c r="BJ231" s="14" t="s">
        <v>88</v>
      </c>
      <c r="BK231" s="104">
        <f t="shared" si="54"/>
        <v>0</v>
      </c>
      <c r="BL231" s="14" t="s">
        <v>468</v>
      </c>
      <c r="BM231" s="186" t="s">
        <v>2987</v>
      </c>
    </row>
    <row r="232" spans="1:65" s="2" customFormat="1" ht="16.5" customHeight="1">
      <c r="A232" s="31"/>
      <c r="B232" s="142"/>
      <c r="C232" s="187" t="s">
        <v>517</v>
      </c>
      <c r="D232" s="187" t="s">
        <v>357</v>
      </c>
      <c r="E232" s="188" t="s">
        <v>2988</v>
      </c>
      <c r="F232" s="189" t="s">
        <v>2989</v>
      </c>
      <c r="G232" s="190" t="s">
        <v>394</v>
      </c>
      <c r="H232" s="191">
        <v>1</v>
      </c>
      <c r="I232" s="192"/>
      <c r="J232" s="193">
        <f t="shared" si="45"/>
        <v>0</v>
      </c>
      <c r="K232" s="194"/>
      <c r="L232" s="195"/>
      <c r="M232" s="196" t="s">
        <v>1</v>
      </c>
      <c r="N232" s="197" t="s">
        <v>43</v>
      </c>
      <c r="O232" s="60"/>
      <c r="P232" s="184">
        <f t="shared" si="46"/>
        <v>0</v>
      </c>
      <c r="Q232" s="184">
        <v>1.5499999999999999E-3</v>
      </c>
      <c r="R232" s="184">
        <f t="shared" si="47"/>
        <v>1.5499999999999999E-3</v>
      </c>
      <c r="S232" s="184">
        <v>0</v>
      </c>
      <c r="T232" s="185">
        <f t="shared" si="48"/>
        <v>0</v>
      </c>
      <c r="U232" s="31"/>
      <c r="V232" s="31"/>
      <c r="W232" s="31"/>
      <c r="X232" s="31"/>
      <c r="Y232" s="31"/>
      <c r="Z232" s="31"/>
      <c r="AA232" s="31"/>
      <c r="AB232" s="31"/>
      <c r="AC232" s="31"/>
      <c r="AD232" s="31"/>
      <c r="AE232" s="31"/>
      <c r="AR232" s="186" t="s">
        <v>263</v>
      </c>
      <c r="AT232" s="186" t="s">
        <v>357</v>
      </c>
      <c r="AU232" s="186" t="s">
        <v>88</v>
      </c>
      <c r="AY232" s="14" t="s">
        <v>232</v>
      </c>
      <c r="BE232" s="104">
        <f t="shared" si="49"/>
        <v>0</v>
      </c>
      <c r="BF232" s="104">
        <f t="shared" si="50"/>
        <v>0</v>
      </c>
      <c r="BG232" s="104">
        <f t="shared" si="51"/>
        <v>0</v>
      </c>
      <c r="BH232" s="104">
        <f t="shared" si="52"/>
        <v>0</v>
      </c>
      <c r="BI232" s="104">
        <f t="shared" si="53"/>
        <v>0</v>
      </c>
      <c r="BJ232" s="14" t="s">
        <v>88</v>
      </c>
      <c r="BK232" s="104">
        <f t="shared" si="54"/>
        <v>0</v>
      </c>
      <c r="BL232" s="14" t="s">
        <v>238</v>
      </c>
      <c r="BM232" s="186" t="s">
        <v>2758</v>
      </c>
    </row>
    <row r="233" spans="1:65" s="2" customFormat="1" ht="21.75" customHeight="1">
      <c r="A233" s="31"/>
      <c r="B233" s="142"/>
      <c r="C233" s="174" t="s">
        <v>883</v>
      </c>
      <c r="D233" s="174" t="s">
        <v>234</v>
      </c>
      <c r="E233" s="175" t="s">
        <v>831</v>
      </c>
      <c r="F233" s="176" t="s">
        <v>2990</v>
      </c>
      <c r="G233" s="177" t="s">
        <v>394</v>
      </c>
      <c r="H233" s="178">
        <v>1</v>
      </c>
      <c r="I233" s="179"/>
      <c r="J233" s="180">
        <f t="shared" si="45"/>
        <v>0</v>
      </c>
      <c r="K233" s="181"/>
      <c r="L233" s="32"/>
      <c r="M233" s="182" t="s">
        <v>1</v>
      </c>
      <c r="N233" s="183" t="s">
        <v>43</v>
      </c>
      <c r="O233" s="60"/>
      <c r="P233" s="184">
        <f t="shared" si="46"/>
        <v>0</v>
      </c>
      <c r="Q233" s="184">
        <v>0</v>
      </c>
      <c r="R233" s="184">
        <f t="shared" si="47"/>
        <v>0</v>
      </c>
      <c r="S233" s="184">
        <v>0</v>
      </c>
      <c r="T233" s="185">
        <f t="shared" si="48"/>
        <v>0</v>
      </c>
      <c r="U233" s="31"/>
      <c r="V233" s="31"/>
      <c r="W233" s="31"/>
      <c r="X233" s="31"/>
      <c r="Y233" s="31"/>
      <c r="Z233" s="31"/>
      <c r="AA233" s="31"/>
      <c r="AB233" s="31"/>
      <c r="AC233" s="31"/>
      <c r="AD233" s="31"/>
      <c r="AE233" s="31"/>
      <c r="AR233" s="186" t="s">
        <v>238</v>
      </c>
      <c r="AT233" s="186" t="s">
        <v>234</v>
      </c>
      <c r="AU233" s="186" t="s">
        <v>88</v>
      </c>
      <c r="AY233" s="14" t="s">
        <v>232</v>
      </c>
      <c r="BE233" s="104">
        <f t="shared" si="49"/>
        <v>0</v>
      </c>
      <c r="BF233" s="104">
        <f t="shared" si="50"/>
        <v>0</v>
      </c>
      <c r="BG233" s="104">
        <f t="shared" si="51"/>
        <v>0</v>
      </c>
      <c r="BH233" s="104">
        <f t="shared" si="52"/>
        <v>0</v>
      </c>
      <c r="BI233" s="104">
        <f t="shared" si="53"/>
        <v>0</v>
      </c>
      <c r="BJ233" s="14" t="s">
        <v>88</v>
      </c>
      <c r="BK233" s="104">
        <f t="shared" si="54"/>
        <v>0</v>
      </c>
      <c r="BL233" s="14" t="s">
        <v>238</v>
      </c>
      <c r="BM233" s="186" t="s">
        <v>2759</v>
      </c>
    </row>
    <row r="234" spans="1:65" s="2" customFormat="1" ht="24.2" customHeight="1">
      <c r="A234" s="31"/>
      <c r="B234" s="142"/>
      <c r="C234" s="187" t="s">
        <v>525</v>
      </c>
      <c r="D234" s="187" t="s">
        <v>357</v>
      </c>
      <c r="E234" s="188" t="s">
        <v>834</v>
      </c>
      <c r="F234" s="189" t="s">
        <v>2991</v>
      </c>
      <c r="G234" s="190" t="s">
        <v>394</v>
      </c>
      <c r="H234" s="191">
        <v>1</v>
      </c>
      <c r="I234" s="192"/>
      <c r="J234" s="193">
        <f t="shared" si="45"/>
        <v>0</v>
      </c>
      <c r="K234" s="194"/>
      <c r="L234" s="195"/>
      <c r="M234" s="196" t="s">
        <v>1</v>
      </c>
      <c r="N234" s="197" t="s">
        <v>43</v>
      </c>
      <c r="O234" s="60"/>
      <c r="P234" s="184">
        <f t="shared" si="46"/>
        <v>0</v>
      </c>
      <c r="Q234" s="184">
        <v>8.4999999999999995E-4</v>
      </c>
      <c r="R234" s="184">
        <f t="shared" si="47"/>
        <v>8.4999999999999995E-4</v>
      </c>
      <c r="S234" s="184">
        <v>0</v>
      </c>
      <c r="T234" s="185">
        <f t="shared" si="48"/>
        <v>0</v>
      </c>
      <c r="U234" s="31"/>
      <c r="V234" s="31"/>
      <c r="W234" s="31"/>
      <c r="X234" s="31"/>
      <c r="Y234" s="31"/>
      <c r="Z234" s="31"/>
      <c r="AA234" s="31"/>
      <c r="AB234" s="31"/>
      <c r="AC234" s="31"/>
      <c r="AD234" s="31"/>
      <c r="AE234" s="31"/>
      <c r="AR234" s="186" t="s">
        <v>468</v>
      </c>
      <c r="AT234" s="186" t="s">
        <v>357</v>
      </c>
      <c r="AU234" s="186" t="s">
        <v>88</v>
      </c>
      <c r="AY234" s="14" t="s">
        <v>232</v>
      </c>
      <c r="BE234" s="104">
        <f t="shared" si="49"/>
        <v>0</v>
      </c>
      <c r="BF234" s="104">
        <f t="shared" si="50"/>
        <v>0</v>
      </c>
      <c r="BG234" s="104">
        <f t="shared" si="51"/>
        <v>0</v>
      </c>
      <c r="BH234" s="104">
        <f t="shared" si="52"/>
        <v>0</v>
      </c>
      <c r="BI234" s="104">
        <f t="shared" si="53"/>
        <v>0</v>
      </c>
      <c r="BJ234" s="14" t="s">
        <v>88</v>
      </c>
      <c r="BK234" s="104">
        <f t="shared" si="54"/>
        <v>0</v>
      </c>
      <c r="BL234" s="14" t="s">
        <v>468</v>
      </c>
      <c r="BM234" s="186" t="s">
        <v>2760</v>
      </c>
    </row>
    <row r="235" spans="1:65" s="2" customFormat="1" ht="33" customHeight="1">
      <c r="A235" s="31"/>
      <c r="B235" s="142"/>
      <c r="C235" s="174" t="s">
        <v>529</v>
      </c>
      <c r="D235" s="174" t="s">
        <v>234</v>
      </c>
      <c r="E235" s="175" t="s">
        <v>2992</v>
      </c>
      <c r="F235" s="176" t="s">
        <v>2993</v>
      </c>
      <c r="G235" s="177" t="s">
        <v>256</v>
      </c>
      <c r="H235" s="178">
        <v>15</v>
      </c>
      <c r="I235" s="179"/>
      <c r="J235" s="180">
        <f t="shared" si="45"/>
        <v>0</v>
      </c>
      <c r="K235" s="181"/>
      <c r="L235" s="32"/>
      <c r="M235" s="182" t="s">
        <v>1</v>
      </c>
      <c r="N235" s="183" t="s">
        <v>43</v>
      </c>
      <c r="O235" s="60"/>
      <c r="P235" s="184">
        <f t="shared" si="46"/>
        <v>0</v>
      </c>
      <c r="Q235" s="184">
        <v>0</v>
      </c>
      <c r="R235" s="184">
        <f t="shared" si="47"/>
        <v>0</v>
      </c>
      <c r="S235" s="184">
        <v>0</v>
      </c>
      <c r="T235" s="185">
        <f t="shared" si="48"/>
        <v>0</v>
      </c>
      <c r="U235" s="31"/>
      <c r="V235" s="31"/>
      <c r="W235" s="31"/>
      <c r="X235" s="31"/>
      <c r="Y235" s="31"/>
      <c r="Z235" s="31"/>
      <c r="AA235" s="31"/>
      <c r="AB235" s="31"/>
      <c r="AC235" s="31"/>
      <c r="AD235" s="31"/>
      <c r="AE235" s="31"/>
      <c r="AR235" s="186" t="s">
        <v>238</v>
      </c>
      <c r="AT235" s="186" t="s">
        <v>234</v>
      </c>
      <c r="AU235" s="186" t="s">
        <v>88</v>
      </c>
      <c r="AY235" s="14" t="s">
        <v>232</v>
      </c>
      <c r="BE235" s="104">
        <f t="shared" si="49"/>
        <v>0</v>
      </c>
      <c r="BF235" s="104">
        <f t="shared" si="50"/>
        <v>0</v>
      </c>
      <c r="BG235" s="104">
        <f t="shared" si="51"/>
        <v>0</v>
      </c>
      <c r="BH235" s="104">
        <f t="shared" si="52"/>
        <v>0</v>
      </c>
      <c r="BI235" s="104">
        <f t="shared" si="53"/>
        <v>0</v>
      </c>
      <c r="BJ235" s="14" t="s">
        <v>88</v>
      </c>
      <c r="BK235" s="104">
        <f t="shared" si="54"/>
        <v>0</v>
      </c>
      <c r="BL235" s="14" t="s">
        <v>238</v>
      </c>
      <c r="BM235" s="186" t="s">
        <v>2994</v>
      </c>
    </row>
    <row r="236" spans="1:65" s="2" customFormat="1" ht="21.75" customHeight="1">
      <c r="A236" s="31"/>
      <c r="B236" s="142"/>
      <c r="C236" s="187" t="s">
        <v>533</v>
      </c>
      <c r="D236" s="187" t="s">
        <v>357</v>
      </c>
      <c r="E236" s="188" t="s">
        <v>2995</v>
      </c>
      <c r="F236" s="189" t="s">
        <v>2996</v>
      </c>
      <c r="G236" s="190" t="s">
        <v>256</v>
      </c>
      <c r="H236" s="191">
        <v>16.395</v>
      </c>
      <c r="I236" s="192"/>
      <c r="J236" s="193">
        <f t="shared" si="45"/>
        <v>0</v>
      </c>
      <c r="K236" s="194"/>
      <c r="L236" s="195"/>
      <c r="M236" s="196" t="s">
        <v>1</v>
      </c>
      <c r="N236" s="197" t="s">
        <v>43</v>
      </c>
      <c r="O236" s="60"/>
      <c r="P236" s="184">
        <f t="shared" si="46"/>
        <v>0</v>
      </c>
      <c r="Q236" s="184">
        <v>1.75E-3</v>
      </c>
      <c r="R236" s="184">
        <f t="shared" si="47"/>
        <v>2.8691250000000001E-2</v>
      </c>
      <c r="S236" s="184">
        <v>0</v>
      </c>
      <c r="T236" s="185">
        <f t="shared" si="48"/>
        <v>0</v>
      </c>
      <c r="U236" s="31"/>
      <c r="V236" s="31"/>
      <c r="W236" s="31"/>
      <c r="X236" s="31"/>
      <c r="Y236" s="31"/>
      <c r="Z236" s="31"/>
      <c r="AA236" s="31"/>
      <c r="AB236" s="31"/>
      <c r="AC236" s="31"/>
      <c r="AD236" s="31"/>
      <c r="AE236" s="31"/>
      <c r="AR236" s="186" t="s">
        <v>263</v>
      </c>
      <c r="AT236" s="186" t="s">
        <v>357</v>
      </c>
      <c r="AU236" s="186" t="s">
        <v>88</v>
      </c>
      <c r="AY236" s="14" t="s">
        <v>232</v>
      </c>
      <c r="BE236" s="104">
        <f t="shared" si="49"/>
        <v>0</v>
      </c>
      <c r="BF236" s="104">
        <f t="shared" si="50"/>
        <v>0</v>
      </c>
      <c r="BG236" s="104">
        <f t="shared" si="51"/>
        <v>0</v>
      </c>
      <c r="BH236" s="104">
        <f t="shared" si="52"/>
        <v>0</v>
      </c>
      <c r="BI236" s="104">
        <f t="shared" si="53"/>
        <v>0</v>
      </c>
      <c r="BJ236" s="14" t="s">
        <v>88</v>
      </c>
      <c r="BK236" s="104">
        <f t="shared" si="54"/>
        <v>0</v>
      </c>
      <c r="BL236" s="14" t="s">
        <v>238</v>
      </c>
      <c r="BM236" s="186" t="s">
        <v>2997</v>
      </c>
    </row>
    <row r="237" spans="1:65" s="2" customFormat="1" ht="24.2" customHeight="1">
      <c r="A237" s="31"/>
      <c r="B237" s="142"/>
      <c r="C237" s="174" t="s">
        <v>1102</v>
      </c>
      <c r="D237" s="174" t="s">
        <v>234</v>
      </c>
      <c r="E237" s="175" t="s">
        <v>2998</v>
      </c>
      <c r="F237" s="176" t="s">
        <v>2999</v>
      </c>
      <c r="G237" s="177" t="s">
        <v>394</v>
      </c>
      <c r="H237" s="178">
        <v>1</v>
      </c>
      <c r="I237" s="179"/>
      <c r="J237" s="180">
        <f t="shared" si="45"/>
        <v>0</v>
      </c>
      <c r="K237" s="181"/>
      <c r="L237" s="32"/>
      <c r="M237" s="182" t="s">
        <v>1</v>
      </c>
      <c r="N237" s="183" t="s">
        <v>43</v>
      </c>
      <c r="O237" s="60"/>
      <c r="P237" s="184">
        <f t="shared" si="46"/>
        <v>0</v>
      </c>
      <c r="Q237" s="184">
        <v>0</v>
      </c>
      <c r="R237" s="184">
        <f t="shared" si="47"/>
        <v>0</v>
      </c>
      <c r="S237" s="184">
        <v>0</v>
      </c>
      <c r="T237" s="185">
        <f t="shared" si="48"/>
        <v>0</v>
      </c>
      <c r="U237" s="31"/>
      <c r="V237" s="31"/>
      <c r="W237" s="31"/>
      <c r="X237" s="31"/>
      <c r="Y237" s="31"/>
      <c r="Z237" s="31"/>
      <c r="AA237" s="31"/>
      <c r="AB237" s="31"/>
      <c r="AC237" s="31"/>
      <c r="AD237" s="31"/>
      <c r="AE237" s="31"/>
      <c r="AR237" s="186" t="s">
        <v>238</v>
      </c>
      <c r="AT237" s="186" t="s">
        <v>234</v>
      </c>
      <c r="AU237" s="186" t="s">
        <v>88</v>
      </c>
      <c r="AY237" s="14" t="s">
        <v>232</v>
      </c>
      <c r="BE237" s="104">
        <f t="shared" si="49"/>
        <v>0</v>
      </c>
      <c r="BF237" s="104">
        <f t="shared" si="50"/>
        <v>0</v>
      </c>
      <c r="BG237" s="104">
        <f t="shared" si="51"/>
        <v>0</v>
      </c>
      <c r="BH237" s="104">
        <f t="shared" si="52"/>
        <v>0</v>
      </c>
      <c r="BI237" s="104">
        <f t="shared" si="53"/>
        <v>0</v>
      </c>
      <c r="BJ237" s="14" t="s">
        <v>88</v>
      </c>
      <c r="BK237" s="104">
        <f t="shared" si="54"/>
        <v>0</v>
      </c>
      <c r="BL237" s="14" t="s">
        <v>238</v>
      </c>
      <c r="BM237" s="186" t="s">
        <v>3000</v>
      </c>
    </row>
    <row r="238" spans="1:65" s="2" customFormat="1" ht="24.2" customHeight="1">
      <c r="A238" s="31"/>
      <c r="B238" s="142"/>
      <c r="C238" s="187" t="s">
        <v>537</v>
      </c>
      <c r="D238" s="187" t="s">
        <v>357</v>
      </c>
      <c r="E238" s="188" t="s">
        <v>3001</v>
      </c>
      <c r="F238" s="189" t="s">
        <v>3002</v>
      </c>
      <c r="G238" s="190" t="s">
        <v>394</v>
      </c>
      <c r="H238" s="191">
        <v>1</v>
      </c>
      <c r="I238" s="192"/>
      <c r="J238" s="193">
        <f t="shared" si="45"/>
        <v>0</v>
      </c>
      <c r="K238" s="194"/>
      <c r="L238" s="195"/>
      <c r="M238" s="196" t="s">
        <v>1</v>
      </c>
      <c r="N238" s="197" t="s">
        <v>43</v>
      </c>
      <c r="O238" s="60"/>
      <c r="P238" s="184">
        <f t="shared" si="46"/>
        <v>0</v>
      </c>
      <c r="Q238" s="184">
        <v>4.0999999999999999E-4</v>
      </c>
      <c r="R238" s="184">
        <f t="shared" si="47"/>
        <v>4.0999999999999999E-4</v>
      </c>
      <c r="S238" s="184">
        <v>0</v>
      </c>
      <c r="T238" s="185">
        <f t="shared" si="48"/>
        <v>0</v>
      </c>
      <c r="U238" s="31"/>
      <c r="V238" s="31"/>
      <c r="W238" s="31"/>
      <c r="X238" s="31"/>
      <c r="Y238" s="31"/>
      <c r="Z238" s="31"/>
      <c r="AA238" s="31"/>
      <c r="AB238" s="31"/>
      <c r="AC238" s="31"/>
      <c r="AD238" s="31"/>
      <c r="AE238" s="31"/>
      <c r="AR238" s="186" t="s">
        <v>263</v>
      </c>
      <c r="AT238" s="186" t="s">
        <v>357</v>
      </c>
      <c r="AU238" s="186" t="s">
        <v>88</v>
      </c>
      <c r="AY238" s="14" t="s">
        <v>232</v>
      </c>
      <c r="BE238" s="104">
        <f t="shared" si="49"/>
        <v>0</v>
      </c>
      <c r="BF238" s="104">
        <f t="shared" si="50"/>
        <v>0</v>
      </c>
      <c r="BG238" s="104">
        <f t="shared" si="51"/>
        <v>0</v>
      </c>
      <c r="BH238" s="104">
        <f t="shared" si="52"/>
        <v>0</v>
      </c>
      <c r="BI238" s="104">
        <f t="shared" si="53"/>
        <v>0</v>
      </c>
      <c r="BJ238" s="14" t="s">
        <v>88</v>
      </c>
      <c r="BK238" s="104">
        <f t="shared" si="54"/>
        <v>0</v>
      </c>
      <c r="BL238" s="14" t="s">
        <v>238</v>
      </c>
      <c r="BM238" s="186" t="s">
        <v>3003</v>
      </c>
    </row>
    <row r="239" spans="1:65" s="2" customFormat="1" ht="24.2" customHeight="1">
      <c r="A239" s="31"/>
      <c r="B239" s="142"/>
      <c r="C239" s="174" t="s">
        <v>541</v>
      </c>
      <c r="D239" s="174" t="s">
        <v>234</v>
      </c>
      <c r="E239" s="175" t="s">
        <v>3004</v>
      </c>
      <c r="F239" s="176" t="s">
        <v>3005</v>
      </c>
      <c r="G239" s="177" t="s">
        <v>256</v>
      </c>
      <c r="H239" s="178">
        <v>15</v>
      </c>
      <c r="I239" s="179"/>
      <c r="J239" s="180">
        <f t="shared" si="45"/>
        <v>0</v>
      </c>
      <c r="K239" s="181"/>
      <c r="L239" s="32"/>
      <c r="M239" s="182" t="s">
        <v>1</v>
      </c>
      <c r="N239" s="183" t="s">
        <v>43</v>
      </c>
      <c r="O239" s="60"/>
      <c r="P239" s="184">
        <f t="shared" si="46"/>
        <v>0</v>
      </c>
      <c r="Q239" s="184">
        <v>0</v>
      </c>
      <c r="R239" s="184">
        <f t="shared" si="47"/>
        <v>0</v>
      </c>
      <c r="S239" s="184">
        <v>0</v>
      </c>
      <c r="T239" s="185">
        <f t="shared" si="48"/>
        <v>0</v>
      </c>
      <c r="U239" s="31"/>
      <c r="V239" s="31"/>
      <c r="W239" s="31"/>
      <c r="X239" s="31"/>
      <c r="Y239" s="31"/>
      <c r="Z239" s="31"/>
      <c r="AA239" s="31"/>
      <c r="AB239" s="31"/>
      <c r="AC239" s="31"/>
      <c r="AD239" s="31"/>
      <c r="AE239" s="31"/>
      <c r="AR239" s="186" t="s">
        <v>238</v>
      </c>
      <c r="AT239" s="186" t="s">
        <v>234</v>
      </c>
      <c r="AU239" s="186" t="s">
        <v>88</v>
      </c>
      <c r="AY239" s="14" t="s">
        <v>232</v>
      </c>
      <c r="BE239" s="104">
        <f t="shared" si="49"/>
        <v>0</v>
      </c>
      <c r="BF239" s="104">
        <f t="shared" si="50"/>
        <v>0</v>
      </c>
      <c r="BG239" s="104">
        <f t="shared" si="51"/>
        <v>0</v>
      </c>
      <c r="BH239" s="104">
        <f t="shared" si="52"/>
        <v>0</v>
      </c>
      <c r="BI239" s="104">
        <f t="shared" si="53"/>
        <v>0</v>
      </c>
      <c r="BJ239" s="14" t="s">
        <v>88</v>
      </c>
      <c r="BK239" s="104">
        <f t="shared" si="54"/>
        <v>0</v>
      </c>
      <c r="BL239" s="14" t="s">
        <v>238</v>
      </c>
      <c r="BM239" s="186" t="s">
        <v>3006</v>
      </c>
    </row>
    <row r="240" spans="1:65" s="2" customFormat="1" ht="24.2" customHeight="1">
      <c r="A240" s="31"/>
      <c r="B240" s="142"/>
      <c r="C240" s="174" t="s">
        <v>545</v>
      </c>
      <c r="D240" s="174" t="s">
        <v>234</v>
      </c>
      <c r="E240" s="175" t="s">
        <v>630</v>
      </c>
      <c r="F240" s="176" t="s">
        <v>631</v>
      </c>
      <c r="G240" s="177" t="s">
        <v>394</v>
      </c>
      <c r="H240" s="178">
        <v>2</v>
      </c>
      <c r="I240" s="179"/>
      <c r="J240" s="180">
        <f t="shared" si="45"/>
        <v>0</v>
      </c>
      <c r="K240" s="181"/>
      <c r="L240" s="32"/>
      <c r="M240" s="182" t="s">
        <v>1</v>
      </c>
      <c r="N240" s="183" t="s">
        <v>43</v>
      </c>
      <c r="O240" s="60"/>
      <c r="P240" s="184">
        <f t="shared" si="46"/>
        <v>0</v>
      </c>
      <c r="Q240" s="184">
        <v>1.5817264000000001E-2</v>
      </c>
      <c r="R240" s="184">
        <f t="shared" si="47"/>
        <v>3.1634528000000002E-2</v>
      </c>
      <c r="S240" s="184">
        <v>0</v>
      </c>
      <c r="T240" s="185">
        <f t="shared" si="48"/>
        <v>0</v>
      </c>
      <c r="U240" s="31"/>
      <c r="V240" s="31"/>
      <c r="W240" s="31"/>
      <c r="X240" s="31"/>
      <c r="Y240" s="31"/>
      <c r="Z240" s="31"/>
      <c r="AA240" s="31"/>
      <c r="AB240" s="31"/>
      <c r="AC240" s="31"/>
      <c r="AD240" s="31"/>
      <c r="AE240" s="31"/>
      <c r="AR240" s="186" t="s">
        <v>238</v>
      </c>
      <c r="AT240" s="186" t="s">
        <v>234</v>
      </c>
      <c r="AU240" s="186" t="s">
        <v>88</v>
      </c>
      <c r="AY240" s="14" t="s">
        <v>232</v>
      </c>
      <c r="BE240" s="104">
        <f t="shared" si="49"/>
        <v>0</v>
      </c>
      <c r="BF240" s="104">
        <f t="shared" si="50"/>
        <v>0</v>
      </c>
      <c r="BG240" s="104">
        <f t="shared" si="51"/>
        <v>0</v>
      </c>
      <c r="BH240" s="104">
        <f t="shared" si="52"/>
        <v>0</v>
      </c>
      <c r="BI240" s="104">
        <f t="shared" si="53"/>
        <v>0</v>
      </c>
      <c r="BJ240" s="14" t="s">
        <v>88</v>
      </c>
      <c r="BK240" s="104">
        <f t="shared" si="54"/>
        <v>0</v>
      </c>
      <c r="BL240" s="14" t="s">
        <v>238</v>
      </c>
      <c r="BM240" s="186" t="s">
        <v>2767</v>
      </c>
    </row>
    <row r="241" spans="1:65" s="2" customFormat="1" ht="24.2" customHeight="1">
      <c r="A241" s="31"/>
      <c r="B241" s="142"/>
      <c r="C241" s="174" t="s">
        <v>549</v>
      </c>
      <c r="D241" s="174" t="s">
        <v>234</v>
      </c>
      <c r="E241" s="175" t="s">
        <v>1219</v>
      </c>
      <c r="F241" s="176" t="s">
        <v>1220</v>
      </c>
      <c r="G241" s="177" t="s">
        <v>394</v>
      </c>
      <c r="H241" s="178">
        <v>1</v>
      </c>
      <c r="I241" s="179"/>
      <c r="J241" s="180">
        <f t="shared" si="45"/>
        <v>0</v>
      </c>
      <c r="K241" s="181"/>
      <c r="L241" s="32"/>
      <c r="M241" s="182" t="s">
        <v>1</v>
      </c>
      <c r="N241" s="183" t="s">
        <v>43</v>
      </c>
      <c r="O241" s="60"/>
      <c r="P241" s="184">
        <f t="shared" si="46"/>
        <v>0</v>
      </c>
      <c r="Q241" s="184">
        <v>0</v>
      </c>
      <c r="R241" s="184">
        <f t="shared" si="47"/>
        <v>0</v>
      </c>
      <c r="S241" s="184">
        <v>0</v>
      </c>
      <c r="T241" s="185">
        <f t="shared" si="48"/>
        <v>0</v>
      </c>
      <c r="U241" s="31"/>
      <c r="V241" s="31"/>
      <c r="W241" s="31"/>
      <c r="X241" s="31"/>
      <c r="Y241" s="31"/>
      <c r="Z241" s="31"/>
      <c r="AA241" s="31"/>
      <c r="AB241" s="31"/>
      <c r="AC241" s="31"/>
      <c r="AD241" s="31"/>
      <c r="AE241" s="31"/>
      <c r="AR241" s="186" t="s">
        <v>238</v>
      </c>
      <c r="AT241" s="186" t="s">
        <v>234</v>
      </c>
      <c r="AU241" s="186" t="s">
        <v>88</v>
      </c>
      <c r="AY241" s="14" t="s">
        <v>232</v>
      </c>
      <c r="BE241" s="104">
        <f t="shared" si="49"/>
        <v>0</v>
      </c>
      <c r="BF241" s="104">
        <f t="shared" si="50"/>
        <v>0</v>
      </c>
      <c r="BG241" s="104">
        <f t="shared" si="51"/>
        <v>0</v>
      </c>
      <c r="BH241" s="104">
        <f t="shared" si="52"/>
        <v>0</v>
      </c>
      <c r="BI241" s="104">
        <f t="shared" si="53"/>
        <v>0</v>
      </c>
      <c r="BJ241" s="14" t="s">
        <v>88</v>
      </c>
      <c r="BK241" s="104">
        <f t="shared" si="54"/>
        <v>0</v>
      </c>
      <c r="BL241" s="14" t="s">
        <v>238</v>
      </c>
      <c r="BM241" s="186" t="s">
        <v>2768</v>
      </c>
    </row>
    <row r="242" spans="1:65" s="2" customFormat="1" ht="44.25" customHeight="1">
      <c r="A242" s="31"/>
      <c r="B242" s="142"/>
      <c r="C242" s="187" t="s">
        <v>553</v>
      </c>
      <c r="D242" s="187" t="s">
        <v>357</v>
      </c>
      <c r="E242" s="188" t="s">
        <v>1222</v>
      </c>
      <c r="F242" s="189" t="s">
        <v>2769</v>
      </c>
      <c r="G242" s="190" t="s">
        <v>394</v>
      </c>
      <c r="H242" s="191">
        <v>1</v>
      </c>
      <c r="I242" s="192"/>
      <c r="J242" s="193">
        <f t="shared" si="45"/>
        <v>0</v>
      </c>
      <c r="K242" s="194"/>
      <c r="L242" s="195"/>
      <c r="M242" s="196" t="s">
        <v>1</v>
      </c>
      <c r="N242" s="197" t="s">
        <v>43</v>
      </c>
      <c r="O242" s="60"/>
      <c r="P242" s="184">
        <f t="shared" si="46"/>
        <v>0</v>
      </c>
      <c r="Q242" s="184">
        <v>9.3149999999999995</v>
      </c>
      <c r="R242" s="184">
        <f t="shared" si="47"/>
        <v>9.3149999999999995</v>
      </c>
      <c r="S242" s="184">
        <v>0</v>
      </c>
      <c r="T242" s="185">
        <f t="shared" si="48"/>
        <v>0</v>
      </c>
      <c r="U242" s="31"/>
      <c r="V242" s="31"/>
      <c r="W242" s="31"/>
      <c r="X242" s="31"/>
      <c r="Y242" s="31"/>
      <c r="Z242" s="31"/>
      <c r="AA242" s="31"/>
      <c r="AB242" s="31"/>
      <c r="AC242" s="31"/>
      <c r="AD242" s="31"/>
      <c r="AE242" s="31"/>
      <c r="AR242" s="186" t="s">
        <v>263</v>
      </c>
      <c r="AT242" s="186" t="s">
        <v>357</v>
      </c>
      <c r="AU242" s="186" t="s">
        <v>88</v>
      </c>
      <c r="AY242" s="14" t="s">
        <v>232</v>
      </c>
      <c r="BE242" s="104">
        <f t="shared" si="49"/>
        <v>0</v>
      </c>
      <c r="BF242" s="104">
        <f t="shared" si="50"/>
        <v>0</v>
      </c>
      <c r="BG242" s="104">
        <f t="shared" si="51"/>
        <v>0</v>
      </c>
      <c r="BH242" s="104">
        <f t="shared" si="52"/>
        <v>0</v>
      </c>
      <c r="BI242" s="104">
        <f t="shared" si="53"/>
        <v>0</v>
      </c>
      <c r="BJ242" s="14" t="s">
        <v>88</v>
      </c>
      <c r="BK242" s="104">
        <f t="shared" si="54"/>
        <v>0</v>
      </c>
      <c r="BL242" s="14" t="s">
        <v>238</v>
      </c>
      <c r="BM242" s="186" t="s">
        <v>2770</v>
      </c>
    </row>
    <row r="243" spans="1:65" s="2" customFormat="1" ht="24.2" customHeight="1">
      <c r="A243" s="31"/>
      <c r="B243" s="142"/>
      <c r="C243" s="174" t="s">
        <v>557</v>
      </c>
      <c r="D243" s="174" t="s">
        <v>234</v>
      </c>
      <c r="E243" s="175" t="s">
        <v>1225</v>
      </c>
      <c r="F243" s="176" t="s">
        <v>1226</v>
      </c>
      <c r="G243" s="177" t="s">
        <v>394</v>
      </c>
      <c r="H243" s="178">
        <v>1</v>
      </c>
      <c r="I243" s="179"/>
      <c r="J243" s="180">
        <f t="shared" si="45"/>
        <v>0</v>
      </c>
      <c r="K243" s="181"/>
      <c r="L243" s="32"/>
      <c r="M243" s="182" t="s">
        <v>1</v>
      </c>
      <c r="N243" s="183" t="s">
        <v>43</v>
      </c>
      <c r="O243" s="60"/>
      <c r="P243" s="184">
        <f t="shared" si="46"/>
        <v>0</v>
      </c>
      <c r="Q243" s="184">
        <v>0</v>
      </c>
      <c r="R243" s="184">
        <f t="shared" si="47"/>
        <v>0</v>
      </c>
      <c r="S243" s="184">
        <v>0</v>
      </c>
      <c r="T243" s="185">
        <f t="shared" si="48"/>
        <v>0</v>
      </c>
      <c r="U243" s="31"/>
      <c r="V243" s="31"/>
      <c r="W243" s="31"/>
      <c r="X243" s="31"/>
      <c r="Y243" s="31"/>
      <c r="Z243" s="31"/>
      <c r="AA243" s="31"/>
      <c r="AB243" s="31"/>
      <c r="AC243" s="31"/>
      <c r="AD243" s="31"/>
      <c r="AE243" s="31"/>
      <c r="AR243" s="186" t="s">
        <v>238</v>
      </c>
      <c r="AT243" s="186" t="s">
        <v>234</v>
      </c>
      <c r="AU243" s="186" t="s">
        <v>88</v>
      </c>
      <c r="AY243" s="14" t="s">
        <v>232</v>
      </c>
      <c r="BE243" s="104">
        <f t="shared" si="49"/>
        <v>0</v>
      </c>
      <c r="BF243" s="104">
        <f t="shared" si="50"/>
        <v>0</v>
      </c>
      <c r="BG243" s="104">
        <f t="shared" si="51"/>
        <v>0</v>
      </c>
      <c r="BH243" s="104">
        <f t="shared" si="52"/>
        <v>0</v>
      </c>
      <c r="BI243" s="104">
        <f t="shared" si="53"/>
        <v>0</v>
      </c>
      <c r="BJ243" s="14" t="s">
        <v>88</v>
      </c>
      <c r="BK243" s="104">
        <f t="shared" si="54"/>
        <v>0</v>
      </c>
      <c r="BL243" s="14" t="s">
        <v>238</v>
      </c>
      <c r="BM243" s="186" t="s">
        <v>2771</v>
      </c>
    </row>
    <row r="244" spans="1:65" s="2" customFormat="1" ht="37.9" customHeight="1">
      <c r="A244" s="31"/>
      <c r="B244" s="142"/>
      <c r="C244" s="187" t="s">
        <v>561</v>
      </c>
      <c r="D244" s="187" t="s">
        <v>357</v>
      </c>
      <c r="E244" s="188" t="s">
        <v>1228</v>
      </c>
      <c r="F244" s="189" t="s">
        <v>2772</v>
      </c>
      <c r="G244" s="190" t="s">
        <v>394</v>
      </c>
      <c r="H244" s="191">
        <v>1</v>
      </c>
      <c r="I244" s="192"/>
      <c r="J244" s="193">
        <f t="shared" si="45"/>
        <v>0</v>
      </c>
      <c r="K244" s="194"/>
      <c r="L244" s="195"/>
      <c r="M244" s="196" t="s">
        <v>1</v>
      </c>
      <c r="N244" s="197" t="s">
        <v>43</v>
      </c>
      <c r="O244" s="60"/>
      <c r="P244" s="184">
        <f t="shared" si="46"/>
        <v>0</v>
      </c>
      <c r="Q244" s="184">
        <v>2</v>
      </c>
      <c r="R244" s="184">
        <f t="shared" si="47"/>
        <v>2</v>
      </c>
      <c r="S244" s="184">
        <v>0</v>
      </c>
      <c r="T244" s="185">
        <f t="shared" si="48"/>
        <v>0</v>
      </c>
      <c r="U244" s="31"/>
      <c r="V244" s="31"/>
      <c r="W244" s="31"/>
      <c r="X244" s="31"/>
      <c r="Y244" s="31"/>
      <c r="Z244" s="31"/>
      <c r="AA244" s="31"/>
      <c r="AB244" s="31"/>
      <c r="AC244" s="31"/>
      <c r="AD244" s="31"/>
      <c r="AE244" s="31"/>
      <c r="AR244" s="186" t="s">
        <v>263</v>
      </c>
      <c r="AT244" s="186" t="s">
        <v>357</v>
      </c>
      <c r="AU244" s="186" t="s">
        <v>88</v>
      </c>
      <c r="AY244" s="14" t="s">
        <v>232</v>
      </c>
      <c r="BE244" s="104">
        <f t="shared" si="49"/>
        <v>0</v>
      </c>
      <c r="BF244" s="104">
        <f t="shared" si="50"/>
        <v>0</v>
      </c>
      <c r="BG244" s="104">
        <f t="shared" si="51"/>
        <v>0</v>
      </c>
      <c r="BH244" s="104">
        <f t="shared" si="52"/>
        <v>0</v>
      </c>
      <c r="BI244" s="104">
        <f t="shared" si="53"/>
        <v>0</v>
      </c>
      <c r="BJ244" s="14" t="s">
        <v>88</v>
      </c>
      <c r="BK244" s="104">
        <f t="shared" si="54"/>
        <v>0</v>
      </c>
      <c r="BL244" s="14" t="s">
        <v>238</v>
      </c>
      <c r="BM244" s="186" t="s">
        <v>2773</v>
      </c>
    </row>
    <row r="245" spans="1:65" s="2" customFormat="1" ht="33" customHeight="1">
      <c r="A245" s="31"/>
      <c r="B245" s="142"/>
      <c r="C245" s="174" t="s">
        <v>565</v>
      </c>
      <c r="D245" s="174" t="s">
        <v>234</v>
      </c>
      <c r="E245" s="175" t="s">
        <v>1231</v>
      </c>
      <c r="F245" s="176" t="s">
        <v>1232</v>
      </c>
      <c r="G245" s="177" t="s">
        <v>394</v>
      </c>
      <c r="H245" s="178">
        <v>4</v>
      </c>
      <c r="I245" s="179"/>
      <c r="J245" s="180">
        <f t="shared" si="45"/>
        <v>0</v>
      </c>
      <c r="K245" s="181"/>
      <c r="L245" s="32"/>
      <c r="M245" s="182" t="s">
        <v>1</v>
      </c>
      <c r="N245" s="183" t="s">
        <v>43</v>
      </c>
      <c r="O245" s="60"/>
      <c r="P245" s="184">
        <f t="shared" si="46"/>
        <v>0</v>
      </c>
      <c r="Q245" s="184">
        <v>0</v>
      </c>
      <c r="R245" s="184">
        <f t="shared" si="47"/>
        <v>0</v>
      </c>
      <c r="S245" s="184">
        <v>0</v>
      </c>
      <c r="T245" s="185">
        <f t="shared" si="48"/>
        <v>0</v>
      </c>
      <c r="U245" s="31"/>
      <c r="V245" s="31"/>
      <c r="W245" s="31"/>
      <c r="X245" s="31"/>
      <c r="Y245" s="31"/>
      <c r="Z245" s="31"/>
      <c r="AA245" s="31"/>
      <c r="AB245" s="31"/>
      <c r="AC245" s="31"/>
      <c r="AD245" s="31"/>
      <c r="AE245" s="31"/>
      <c r="AR245" s="186" t="s">
        <v>238</v>
      </c>
      <c r="AT245" s="186" t="s">
        <v>234</v>
      </c>
      <c r="AU245" s="186" t="s">
        <v>88</v>
      </c>
      <c r="AY245" s="14" t="s">
        <v>232</v>
      </c>
      <c r="BE245" s="104">
        <f t="shared" si="49"/>
        <v>0</v>
      </c>
      <c r="BF245" s="104">
        <f t="shared" si="50"/>
        <v>0</v>
      </c>
      <c r="BG245" s="104">
        <f t="shared" si="51"/>
        <v>0</v>
      </c>
      <c r="BH245" s="104">
        <f t="shared" si="52"/>
        <v>0</v>
      </c>
      <c r="BI245" s="104">
        <f t="shared" si="53"/>
        <v>0</v>
      </c>
      <c r="BJ245" s="14" t="s">
        <v>88</v>
      </c>
      <c r="BK245" s="104">
        <f t="shared" si="54"/>
        <v>0</v>
      </c>
      <c r="BL245" s="14" t="s">
        <v>238</v>
      </c>
      <c r="BM245" s="186" t="s">
        <v>2774</v>
      </c>
    </row>
    <row r="246" spans="1:65" s="2" customFormat="1" ht="37.9" customHeight="1">
      <c r="A246" s="31"/>
      <c r="B246" s="142"/>
      <c r="C246" s="187" t="s">
        <v>1130</v>
      </c>
      <c r="D246" s="187" t="s">
        <v>357</v>
      </c>
      <c r="E246" s="188" t="s">
        <v>1234</v>
      </c>
      <c r="F246" s="189" t="s">
        <v>2775</v>
      </c>
      <c r="G246" s="190" t="s">
        <v>394</v>
      </c>
      <c r="H246" s="191">
        <v>3</v>
      </c>
      <c r="I246" s="192"/>
      <c r="J246" s="193">
        <f t="shared" si="45"/>
        <v>0</v>
      </c>
      <c r="K246" s="194"/>
      <c r="L246" s="195"/>
      <c r="M246" s="196" t="s">
        <v>1</v>
      </c>
      <c r="N246" s="197" t="s">
        <v>43</v>
      </c>
      <c r="O246" s="60"/>
      <c r="P246" s="184">
        <f t="shared" si="46"/>
        <v>0</v>
      </c>
      <c r="Q246" s="184">
        <v>1.78226</v>
      </c>
      <c r="R246" s="184">
        <f t="shared" si="47"/>
        <v>5.3467799999999999</v>
      </c>
      <c r="S246" s="184">
        <v>0</v>
      </c>
      <c r="T246" s="185">
        <f t="shared" si="48"/>
        <v>0</v>
      </c>
      <c r="U246" s="31"/>
      <c r="V246" s="31"/>
      <c r="W246" s="31"/>
      <c r="X246" s="31"/>
      <c r="Y246" s="31"/>
      <c r="Z246" s="31"/>
      <c r="AA246" s="31"/>
      <c r="AB246" s="31"/>
      <c r="AC246" s="31"/>
      <c r="AD246" s="31"/>
      <c r="AE246" s="31"/>
      <c r="AR246" s="186" t="s">
        <v>263</v>
      </c>
      <c r="AT246" s="186" t="s">
        <v>357</v>
      </c>
      <c r="AU246" s="186" t="s">
        <v>88</v>
      </c>
      <c r="AY246" s="14" t="s">
        <v>232</v>
      </c>
      <c r="BE246" s="104">
        <f t="shared" si="49"/>
        <v>0</v>
      </c>
      <c r="BF246" s="104">
        <f t="shared" si="50"/>
        <v>0</v>
      </c>
      <c r="BG246" s="104">
        <f t="shared" si="51"/>
        <v>0</v>
      </c>
      <c r="BH246" s="104">
        <f t="shared" si="52"/>
        <v>0</v>
      </c>
      <c r="BI246" s="104">
        <f t="shared" si="53"/>
        <v>0</v>
      </c>
      <c r="BJ246" s="14" t="s">
        <v>88</v>
      </c>
      <c r="BK246" s="104">
        <f t="shared" si="54"/>
        <v>0</v>
      </c>
      <c r="BL246" s="14" t="s">
        <v>238</v>
      </c>
      <c r="BM246" s="186" t="s">
        <v>2776</v>
      </c>
    </row>
    <row r="247" spans="1:65" s="2" customFormat="1" ht="37.9" customHeight="1">
      <c r="A247" s="31"/>
      <c r="B247" s="142"/>
      <c r="C247" s="187" t="s">
        <v>569</v>
      </c>
      <c r="D247" s="187" t="s">
        <v>357</v>
      </c>
      <c r="E247" s="188" t="s">
        <v>1237</v>
      </c>
      <c r="F247" s="189" t="s">
        <v>1238</v>
      </c>
      <c r="G247" s="190" t="s">
        <v>394</v>
      </c>
      <c r="H247" s="191">
        <v>1</v>
      </c>
      <c r="I247" s="192"/>
      <c r="J247" s="193">
        <f t="shared" si="45"/>
        <v>0</v>
      </c>
      <c r="K247" s="194"/>
      <c r="L247" s="195"/>
      <c r="M247" s="196" t="s">
        <v>1</v>
      </c>
      <c r="N247" s="197" t="s">
        <v>43</v>
      </c>
      <c r="O247" s="60"/>
      <c r="P247" s="184">
        <f t="shared" si="46"/>
        <v>0</v>
      </c>
      <c r="Q247" s="184">
        <v>1.78226</v>
      </c>
      <c r="R247" s="184">
        <f t="shared" si="47"/>
        <v>1.78226</v>
      </c>
      <c r="S247" s="184">
        <v>0</v>
      </c>
      <c r="T247" s="185">
        <f t="shared" si="48"/>
        <v>0</v>
      </c>
      <c r="U247" s="31"/>
      <c r="V247" s="31"/>
      <c r="W247" s="31"/>
      <c r="X247" s="31"/>
      <c r="Y247" s="31"/>
      <c r="Z247" s="31"/>
      <c r="AA247" s="31"/>
      <c r="AB247" s="31"/>
      <c r="AC247" s="31"/>
      <c r="AD247" s="31"/>
      <c r="AE247" s="31"/>
      <c r="AR247" s="186" t="s">
        <v>263</v>
      </c>
      <c r="AT247" s="186" t="s">
        <v>357</v>
      </c>
      <c r="AU247" s="186" t="s">
        <v>88</v>
      </c>
      <c r="AY247" s="14" t="s">
        <v>232</v>
      </c>
      <c r="BE247" s="104">
        <f t="shared" si="49"/>
        <v>0</v>
      </c>
      <c r="BF247" s="104">
        <f t="shared" si="50"/>
        <v>0</v>
      </c>
      <c r="BG247" s="104">
        <f t="shared" si="51"/>
        <v>0</v>
      </c>
      <c r="BH247" s="104">
        <f t="shared" si="52"/>
        <v>0</v>
      </c>
      <c r="BI247" s="104">
        <f t="shared" si="53"/>
        <v>0</v>
      </c>
      <c r="BJ247" s="14" t="s">
        <v>88</v>
      </c>
      <c r="BK247" s="104">
        <f t="shared" si="54"/>
        <v>0</v>
      </c>
      <c r="BL247" s="14" t="s">
        <v>238</v>
      </c>
      <c r="BM247" s="186" t="s">
        <v>2777</v>
      </c>
    </row>
    <row r="248" spans="1:65" s="2" customFormat="1" ht="37.9" customHeight="1">
      <c r="A248" s="31"/>
      <c r="B248" s="142"/>
      <c r="C248" s="174" t="s">
        <v>573</v>
      </c>
      <c r="D248" s="174" t="s">
        <v>234</v>
      </c>
      <c r="E248" s="175" t="s">
        <v>1016</v>
      </c>
      <c r="F248" s="176" t="s">
        <v>1240</v>
      </c>
      <c r="G248" s="177" t="s">
        <v>287</v>
      </c>
      <c r="H248" s="178">
        <v>0.67600000000000005</v>
      </c>
      <c r="I248" s="179"/>
      <c r="J248" s="180">
        <f t="shared" si="45"/>
        <v>0</v>
      </c>
      <c r="K248" s="181"/>
      <c r="L248" s="32"/>
      <c r="M248" s="182" t="s">
        <v>1</v>
      </c>
      <c r="N248" s="183" t="s">
        <v>43</v>
      </c>
      <c r="O248" s="60"/>
      <c r="P248" s="184">
        <f t="shared" si="46"/>
        <v>0</v>
      </c>
      <c r="Q248" s="184">
        <v>2.2147770000000002</v>
      </c>
      <c r="R248" s="184">
        <f t="shared" si="47"/>
        <v>1.4971892520000003</v>
      </c>
      <c r="S248" s="184">
        <v>0</v>
      </c>
      <c r="T248" s="185">
        <f t="shared" si="48"/>
        <v>0</v>
      </c>
      <c r="U248" s="31"/>
      <c r="V248" s="31"/>
      <c r="W248" s="31"/>
      <c r="X248" s="31"/>
      <c r="Y248" s="31"/>
      <c r="Z248" s="31"/>
      <c r="AA248" s="31"/>
      <c r="AB248" s="31"/>
      <c r="AC248" s="31"/>
      <c r="AD248" s="31"/>
      <c r="AE248" s="31"/>
      <c r="AR248" s="186" t="s">
        <v>238</v>
      </c>
      <c r="AT248" s="186" t="s">
        <v>234</v>
      </c>
      <c r="AU248" s="186" t="s">
        <v>88</v>
      </c>
      <c r="AY248" s="14" t="s">
        <v>232</v>
      </c>
      <c r="BE248" s="104">
        <f t="shared" si="49"/>
        <v>0</v>
      </c>
      <c r="BF248" s="104">
        <f t="shared" si="50"/>
        <v>0</v>
      </c>
      <c r="BG248" s="104">
        <f t="shared" si="51"/>
        <v>0</v>
      </c>
      <c r="BH248" s="104">
        <f t="shared" si="52"/>
        <v>0</v>
      </c>
      <c r="BI248" s="104">
        <f t="shared" si="53"/>
        <v>0</v>
      </c>
      <c r="BJ248" s="14" t="s">
        <v>88</v>
      </c>
      <c r="BK248" s="104">
        <f t="shared" si="54"/>
        <v>0</v>
      </c>
      <c r="BL248" s="14" t="s">
        <v>238</v>
      </c>
      <c r="BM248" s="186" t="s">
        <v>2778</v>
      </c>
    </row>
    <row r="249" spans="1:65" s="2" customFormat="1" ht="24.2" customHeight="1">
      <c r="A249" s="31"/>
      <c r="B249" s="142"/>
      <c r="C249" s="174" t="s">
        <v>577</v>
      </c>
      <c r="D249" s="174" t="s">
        <v>234</v>
      </c>
      <c r="E249" s="175" t="s">
        <v>670</v>
      </c>
      <c r="F249" s="176" t="s">
        <v>671</v>
      </c>
      <c r="G249" s="177" t="s">
        <v>394</v>
      </c>
      <c r="H249" s="178">
        <v>3</v>
      </c>
      <c r="I249" s="179"/>
      <c r="J249" s="180">
        <f t="shared" si="45"/>
        <v>0</v>
      </c>
      <c r="K249" s="181"/>
      <c r="L249" s="32"/>
      <c r="M249" s="182" t="s">
        <v>1</v>
      </c>
      <c r="N249" s="183" t="s">
        <v>43</v>
      </c>
      <c r="O249" s="60"/>
      <c r="P249" s="184">
        <f t="shared" si="46"/>
        <v>0</v>
      </c>
      <c r="Q249" s="184">
        <v>6.3E-3</v>
      </c>
      <c r="R249" s="184">
        <f t="shared" si="47"/>
        <v>1.89E-2</v>
      </c>
      <c r="S249" s="184">
        <v>0</v>
      </c>
      <c r="T249" s="185">
        <f t="shared" si="48"/>
        <v>0</v>
      </c>
      <c r="U249" s="31"/>
      <c r="V249" s="31"/>
      <c r="W249" s="31"/>
      <c r="X249" s="31"/>
      <c r="Y249" s="31"/>
      <c r="Z249" s="31"/>
      <c r="AA249" s="31"/>
      <c r="AB249" s="31"/>
      <c r="AC249" s="31"/>
      <c r="AD249" s="31"/>
      <c r="AE249" s="31"/>
      <c r="AR249" s="186" t="s">
        <v>238</v>
      </c>
      <c r="AT249" s="186" t="s">
        <v>234</v>
      </c>
      <c r="AU249" s="186" t="s">
        <v>88</v>
      </c>
      <c r="AY249" s="14" t="s">
        <v>232</v>
      </c>
      <c r="BE249" s="104">
        <f t="shared" si="49"/>
        <v>0</v>
      </c>
      <c r="BF249" s="104">
        <f t="shared" si="50"/>
        <v>0</v>
      </c>
      <c r="BG249" s="104">
        <f t="shared" si="51"/>
        <v>0</v>
      </c>
      <c r="BH249" s="104">
        <f t="shared" si="52"/>
        <v>0</v>
      </c>
      <c r="BI249" s="104">
        <f t="shared" si="53"/>
        <v>0</v>
      </c>
      <c r="BJ249" s="14" t="s">
        <v>88</v>
      </c>
      <c r="BK249" s="104">
        <f t="shared" si="54"/>
        <v>0</v>
      </c>
      <c r="BL249" s="14" t="s">
        <v>238</v>
      </c>
      <c r="BM249" s="186" t="s">
        <v>2779</v>
      </c>
    </row>
    <row r="250" spans="1:65" s="2" customFormat="1" ht="24.2" customHeight="1">
      <c r="A250" s="31"/>
      <c r="B250" s="142"/>
      <c r="C250" s="187" t="s">
        <v>581</v>
      </c>
      <c r="D250" s="187" t="s">
        <v>357</v>
      </c>
      <c r="E250" s="188" t="s">
        <v>2780</v>
      </c>
      <c r="F250" s="189" t="s">
        <v>2781</v>
      </c>
      <c r="G250" s="190" t="s">
        <v>394</v>
      </c>
      <c r="H250" s="191">
        <v>1</v>
      </c>
      <c r="I250" s="192"/>
      <c r="J250" s="193">
        <f t="shared" si="45"/>
        <v>0</v>
      </c>
      <c r="K250" s="194"/>
      <c r="L250" s="195"/>
      <c r="M250" s="196" t="s">
        <v>1</v>
      </c>
      <c r="N250" s="197" t="s">
        <v>43</v>
      </c>
      <c r="O250" s="60"/>
      <c r="P250" s="184">
        <f t="shared" si="46"/>
        <v>0</v>
      </c>
      <c r="Q250" s="184">
        <v>5.5E-2</v>
      </c>
      <c r="R250" s="184">
        <f t="shared" si="47"/>
        <v>5.5E-2</v>
      </c>
      <c r="S250" s="184">
        <v>0</v>
      </c>
      <c r="T250" s="185">
        <f t="shared" si="48"/>
        <v>0</v>
      </c>
      <c r="U250" s="31"/>
      <c r="V250" s="31"/>
      <c r="W250" s="31"/>
      <c r="X250" s="31"/>
      <c r="Y250" s="31"/>
      <c r="Z250" s="31"/>
      <c r="AA250" s="31"/>
      <c r="AB250" s="31"/>
      <c r="AC250" s="31"/>
      <c r="AD250" s="31"/>
      <c r="AE250" s="31"/>
      <c r="AR250" s="186" t="s">
        <v>263</v>
      </c>
      <c r="AT250" s="186" t="s">
        <v>357</v>
      </c>
      <c r="AU250" s="186" t="s">
        <v>88</v>
      </c>
      <c r="AY250" s="14" t="s">
        <v>232</v>
      </c>
      <c r="BE250" s="104">
        <f t="shared" si="49"/>
        <v>0</v>
      </c>
      <c r="BF250" s="104">
        <f t="shared" si="50"/>
        <v>0</v>
      </c>
      <c r="BG250" s="104">
        <f t="shared" si="51"/>
        <v>0</v>
      </c>
      <c r="BH250" s="104">
        <f t="shared" si="52"/>
        <v>0</v>
      </c>
      <c r="BI250" s="104">
        <f t="shared" si="53"/>
        <v>0</v>
      </c>
      <c r="BJ250" s="14" t="s">
        <v>88</v>
      </c>
      <c r="BK250" s="104">
        <f t="shared" si="54"/>
        <v>0</v>
      </c>
      <c r="BL250" s="14" t="s">
        <v>238</v>
      </c>
      <c r="BM250" s="186" t="s">
        <v>2782</v>
      </c>
    </row>
    <row r="251" spans="1:65" s="2" customFormat="1" ht="24.2" customHeight="1">
      <c r="A251" s="31"/>
      <c r="B251" s="142"/>
      <c r="C251" s="187" t="s">
        <v>585</v>
      </c>
      <c r="D251" s="187" t="s">
        <v>357</v>
      </c>
      <c r="E251" s="188" t="s">
        <v>2783</v>
      </c>
      <c r="F251" s="189" t="s">
        <v>2784</v>
      </c>
      <c r="G251" s="190" t="s">
        <v>394</v>
      </c>
      <c r="H251" s="191">
        <v>1</v>
      </c>
      <c r="I251" s="192"/>
      <c r="J251" s="193">
        <f t="shared" si="45"/>
        <v>0</v>
      </c>
      <c r="K251" s="194"/>
      <c r="L251" s="195"/>
      <c r="M251" s="196" t="s">
        <v>1</v>
      </c>
      <c r="N251" s="197" t="s">
        <v>43</v>
      </c>
      <c r="O251" s="60"/>
      <c r="P251" s="184">
        <f t="shared" si="46"/>
        <v>0</v>
      </c>
      <c r="Q251" s="184">
        <v>5.5E-2</v>
      </c>
      <c r="R251" s="184">
        <f t="shared" si="47"/>
        <v>5.5E-2</v>
      </c>
      <c r="S251" s="184">
        <v>0</v>
      </c>
      <c r="T251" s="185">
        <f t="shared" si="48"/>
        <v>0</v>
      </c>
      <c r="U251" s="31"/>
      <c r="V251" s="31"/>
      <c r="W251" s="31"/>
      <c r="X251" s="31"/>
      <c r="Y251" s="31"/>
      <c r="Z251" s="31"/>
      <c r="AA251" s="31"/>
      <c r="AB251" s="31"/>
      <c r="AC251" s="31"/>
      <c r="AD251" s="31"/>
      <c r="AE251" s="31"/>
      <c r="AR251" s="186" t="s">
        <v>263</v>
      </c>
      <c r="AT251" s="186" t="s">
        <v>357</v>
      </c>
      <c r="AU251" s="186" t="s">
        <v>88</v>
      </c>
      <c r="AY251" s="14" t="s">
        <v>232</v>
      </c>
      <c r="BE251" s="104">
        <f t="shared" si="49"/>
        <v>0</v>
      </c>
      <c r="BF251" s="104">
        <f t="shared" si="50"/>
        <v>0</v>
      </c>
      <c r="BG251" s="104">
        <f t="shared" si="51"/>
        <v>0</v>
      </c>
      <c r="BH251" s="104">
        <f t="shared" si="52"/>
        <v>0</v>
      </c>
      <c r="BI251" s="104">
        <f t="shared" si="53"/>
        <v>0</v>
      </c>
      <c r="BJ251" s="14" t="s">
        <v>88</v>
      </c>
      <c r="BK251" s="104">
        <f t="shared" si="54"/>
        <v>0</v>
      </c>
      <c r="BL251" s="14" t="s">
        <v>238</v>
      </c>
      <c r="BM251" s="186" t="s">
        <v>2785</v>
      </c>
    </row>
    <row r="252" spans="1:65" s="2" customFormat="1" ht="24.2" customHeight="1">
      <c r="A252" s="31"/>
      <c r="B252" s="142"/>
      <c r="C252" s="187" t="s">
        <v>589</v>
      </c>
      <c r="D252" s="187" t="s">
        <v>357</v>
      </c>
      <c r="E252" s="188" t="s">
        <v>2786</v>
      </c>
      <c r="F252" s="189" t="s">
        <v>2787</v>
      </c>
      <c r="G252" s="190" t="s">
        <v>394</v>
      </c>
      <c r="H252" s="191">
        <v>1</v>
      </c>
      <c r="I252" s="192"/>
      <c r="J252" s="193">
        <f t="shared" si="45"/>
        <v>0</v>
      </c>
      <c r="K252" s="194"/>
      <c r="L252" s="195"/>
      <c r="M252" s="196" t="s">
        <v>1</v>
      </c>
      <c r="N252" s="197" t="s">
        <v>43</v>
      </c>
      <c r="O252" s="60"/>
      <c r="P252" s="184">
        <f t="shared" si="46"/>
        <v>0</v>
      </c>
      <c r="Q252" s="184">
        <v>5.5E-2</v>
      </c>
      <c r="R252" s="184">
        <f t="shared" si="47"/>
        <v>5.5E-2</v>
      </c>
      <c r="S252" s="184">
        <v>0</v>
      </c>
      <c r="T252" s="185">
        <f t="shared" si="48"/>
        <v>0</v>
      </c>
      <c r="U252" s="31"/>
      <c r="V252" s="31"/>
      <c r="W252" s="31"/>
      <c r="X252" s="31"/>
      <c r="Y252" s="31"/>
      <c r="Z252" s="31"/>
      <c r="AA252" s="31"/>
      <c r="AB252" s="31"/>
      <c r="AC252" s="31"/>
      <c r="AD252" s="31"/>
      <c r="AE252" s="31"/>
      <c r="AR252" s="186" t="s">
        <v>263</v>
      </c>
      <c r="AT252" s="186" t="s">
        <v>357</v>
      </c>
      <c r="AU252" s="186" t="s">
        <v>88</v>
      </c>
      <c r="AY252" s="14" t="s">
        <v>232</v>
      </c>
      <c r="BE252" s="104">
        <f t="shared" si="49"/>
        <v>0</v>
      </c>
      <c r="BF252" s="104">
        <f t="shared" si="50"/>
        <v>0</v>
      </c>
      <c r="BG252" s="104">
        <f t="shared" si="51"/>
        <v>0</v>
      </c>
      <c r="BH252" s="104">
        <f t="shared" si="52"/>
        <v>0</v>
      </c>
      <c r="BI252" s="104">
        <f t="shared" si="53"/>
        <v>0</v>
      </c>
      <c r="BJ252" s="14" t="s">
        <v>88</v>
      </c>
      <c r="BK252" s="104">
        <f t="shared" si="54"/>
        <v>0</v>
      </c>
      <c r="BL252" s="14" t="s">
        <v>238</v>
      </c>
      <c r="BM252" s="186" t="s">
        <v>2788</v>
      </c>
    </row>
    <row r="253" spans="1:65" s="2" customFormat="1" ht="16.5" customHeight="1">
      <c r="A253" s="31"/>
      <c r="B253" s="142"/>
      <c r="C253" s="174" t="s">
        <v>593</v>
      </c>
      <c r="D253" s="174" t="s">
        <v>234</v>
      </c>
      <c r="E253" s="175" t="s">
        <v>686</v>
      </c>
      <c r="F253" s="176" t="s">
        <v>1247</v>
      </c>
      <c r="G253" s="177" t="s">
        <v>394</v>
      </c>
      <c r="H253" s="178">
        <v>2</v>
      </c>
      <c r="I253" s="179"/>
      <c r="J253" s="180">
        <f t="shared" si="45"/>
        <v>0</v>
      </c>
      <c r="K253" s="181"/>
      <c r="L253" s="32"/>
      <c r="M253" s="182" t="s">
        <v>1</v>
      </c>
      <c r="N253" s="183" t="s">
        <v>43</v>
      </c>
      <c r="O253" s="60"/>
      <c r="P253" s="184">
        <f t="shared" si="46"/>
        <v>0</v>
      </c>
      <c r="Q253" s="184">
        <v>0.118654</v>
      </c>
      <c r="R253" s="184">
        <f t="shared" si="47"/>
        <v>0.23730799999999999</v>
      </c>
      <c r="S253" s="184">
        <v>0</v>
      </c>
      <c r="T253" s="185">
        <f t="shared" si="48"/>
        <v>0</v>
      </c>
      <c r="U253" s="31"/>
      <c r="V253" s="31"/>
      <c r="W253" s="31"/>
      <c r="X253" s="31"/>
      <c r="Y253" s="31"/>
      <c r="Z253" s="31"/>
      <c r="AA253" s="31"/>
      <c r="AB253" s="31"/>
      <c r="AC253" s="31"/>
      <c r="AD253" s="31"/>
      <c r="AE253" s="31"/>
      <c r="AR253" s="186" t="s">
        <v>238</v>
      </c>
      <c r="AT253" s="186" t="s">
        <v>234</v>
      </c>
      <c r="AU253" s="186" t="s">
        <v>88</v>
      </c>
      <c r="AY253" s="14" t="s">
        <v>232</v>
      </c>
      <c r="BE253" s="104">
        <f t="shared" si="49"/>
        <v>0</v>
      </c>
      <c r="BF253" s="104">
        <f t="shared" si="50"/>
        <v>0</v>
      </c>
      <c r="BG253" s="104">
        <f t="shared" si="51"/>
        <v>0</v>
      </c>
      <c r="BH253" s="104">
        <f t="shared" si="52"/>
        <v>0</v>
      </c>
      <c r="BI253" s="104">
        <f t="shared" si="53"/>
        <v>0</v>
      </c>
      <c r="BJ253" s="14" t="s">
        <v>88</v>
      </c>
      <c r="BK253" s="104">
        <f t="shared" si="54"/>
        <v>0</v>
      </c>
      <c r="BL253" s="14" t="s">
        <v>238</v>
      </c>
      <c r="BM253" s="186" t="s">
        <v>2789</v>
      </c>
    </row>
    <row r="254" spans="1:65" s="2" customFormat="1" ht="16.5" customHeight="1">
      <c r="A254" s="31"/>
      <c r="B254" s="142"/>
      <c r="C254" s="187" t="s">
        <v>597</v>
      </c>
      <c r="D254" s="187" t="s">
        <v>357</v>
      </c>
      <c r="E254" s="188" t="s">
        <v>690</v>
      </c>
      <c r="F254" s="189" t="s">
        <v>1249</v>
      </c>
      <c r="G254" s="190" t="s">
        <v>394</v>
      </c>
      <c r="H254" s="191">
        <v>2</v>
      </c>
      <c r="I254" s="192"/>
      <c r="J254" s="193">
        <f t="shared" si="45"/>
        <v>0</v>
      </c>
      <c r="K254" s="194"/>
      <c r="L254" s="195"/>
      <c r="M254" s="196" t="s">
        <v>1</v>
      </c>
      <c r="N254" s="197" t="s">
        <v>43</v>
      </c>
      <c r="O254" s="60"/>
      <c r="P254" s="184">
        <f t="shared" si="46"/>
        <v>0</v>
      </c>
      <c r="Q254" s="184">
        <v>1.6E-2</v>
      </c>
      <c r="R254" s="184">
        <f t="shared" si="47"/>
        <v>3.2000000000000001E-2</v>
      </c>
      <c r="S254" s="184">
        <v>0</v>
      </c>
      <c r="T254" s="185">
        <f t="shared" si="48"/>
        <v>0</v>
      </c>
      <c r="U254" s="31"/>
      <c r="V254" s="31"/>
      <c r="W254" s="31"/>
      <c r="X254" s="31"/>
      <c r="Y254" s="31"/>
      <c r="Z254" s="31"/>
      <c r="AA254" s="31"/>
      <c r="AB254" s="31"/>
      <c r="AC254" s="31"/>
      <c r="AD254" s="31"/>
      <c r="AE254" s="31"/>
      <c r="AR254" s="186" t="s">
        <v>263</v>
      </c>
      <c r="AT254" s="186" t="s">
        <v>357</v>
      </c>
      <c r="AU254" s="186" t="s">
        <v>88</v>
      </c>
      <c r="AY254" s="14" t="s">
        <v>232</v>
      </c>
      <c r="BE254" s="104">
        <f t="shared" si="49"/>
        <v>0</v>
      </c>
      <c r="BF254" s="104">
        <f t="shared" si="50"/>
        <v>0</v>
      </c>
      <c r="BG254" s="104">
        <f t="shared" si="51"/>
        <v>0</v>
      </c>
      <c r="BH254" s="104">
        <f t="shared" si="52"/>
        <v>0</v>
      </c>
      <c r="BI254" s="104">
        <f t="shared" si="53"/>
        <v>0</v>
      </c>
      <c r="BJ254" s="14" t="s">
        <v>88</v>
      </c>
      <c r="BK254" s="104">
        <f t="shared" si="54"/>
        <v>0</v>
      </c>
      <c r="BL254" s="14" t="s">
        <v>238</v>
      </c>
      <c r="BM254" s="186" t="s">
        <v>2790</v>
      </c>
    </row>
    <row r="255" spans="1:65" s="2" customFormat="1" ht="37.9" customHeight="1">
      <c r="A255" s="31"/>
      <c r="B255" s="142"/>
      <c r="C255" s="174" t="s">
        <v>601</v>
      </c>
      <c r="D255" s="174" t="s">
        <v>234</v>
      </c>
      <c r="E255" s="175" t="s">
        <v>1251</v>
      </c>
      <c r="F255" s="176" t="s">
        <v>2791</v>
      </c>
      <c r="G255" s="177" t="s">
        <v>287</v>
      </c>
      <c r="H255" s="178">
        <v>5.0869999999999997</v>
      </c>
      <c r="I255" s="179"/>
      <c r="J255" s="180">
        <f t="shared" si="45"/>
        <v>0</v>
      </c>
      <c r="K255" s="181"/>
      <c r="L255" s="32"/>
      <c r="M255" s="182" t="s">
        <v>1</v>
      </c>
      <c r="N255" s="183" t="s">
        <v>43</v>
      </c>
      <c r="O255" s="60"/>
      <c r="P255" s="184">
        <f t="shared" si="46"/>
        <v>0</v>
      </c>
      <c r="Q255" s="184">
        <v>2.1940735</v>
      </c>
      <c r="R255" s="184">
        <f t="shared" si="47"/>
        <v>11.161251894499999</v>
      </c>
      <c r="S255" s="184">
        <v>0</v>
      </c>
      <c r="T255" s="185">
        <f t="shared" si="48"/>
        <v>0</v>
      </c>
      <c r="U255" s="31"/>
      <c r="V255" s="31"/>
      <c r="W255" s="31"/>
      <c r="X255" s="31"/>
      <c r="Y255" s="31"/>
      <c r="Z255" s="31"/>
      <c r="AA255" s="31"/>
      <c r="AB255" s="31"/>
      <c r="AC255" s="31"/>
      <c r="AD255" s="31"/>
      <c r="AE255" s="31"/>
      <c r="AR255" s="186" t="s">
        <v>238</v>
      </c>
      <c r="AT255" s="186" t="s">
        <v>234</v>
      </c>
      <c r="AU255" s="186" t="s">
        <v>88</v>
      </c>
      <c r="AY255" s="14" t="s">
        <v>232</v>
      </c>
      <c r="BE255" s="104">
        <f t="shared" si="49"/>
        <v>0</v>
      </c>
      <c r="BF255" s="104">
        <f t="shared" si="50"/>
        <v>0</v>
      </c>
      <c r="BG255" s="104">
        <f t="shared" si="51"/>
        <v>0</v>
      </c>
      <c r="BH255" s="104">
        <f t="shared" si="52"/>
        <v>0</v>
      </c>
      <c r="BI255" s="104">
        <f t="shared" si="53"/>
        <v>0</v>
      </c>
      <c r="BJ255" s="14" t="s">
        <v>88</v>
      </c>
      <c r="BK255" s="104">
        <f t="shared" si="54"/>
        <v>0</v>
      </c>
      <c r="BL255" s="14" t="s">
        <v>238</v>
      </c>
      <c r="BM255" s="186" t="s">
        <v>2792</v>
      </c>
    </row>
    <row r="256" spans="1:65" s="2" customFormat="1" ht="24.2" customHeight="1">
      <c r="A256" s="31"/>
      <c r="B256" s="142"/>
      <c r="C256" s="174" t="s">
        <v>605</v>
      </c>
      <c r="D256" s="174" t="s">
        <v>234</v>
      </c>
      <c r="E256" s="175" t="s">
        <v>1254</v>
      </c>
      <c r="F256" s="176" t="s">
        <v>703</v>
      </c>
      <c r="G256" s="177" t="s">
        <v>237</v>
      </c>
      <c r="H256" s="178">
        <v>11.744</v>
      </c>
      <c r="I256" s="179"/>
      <c r="J256" s="180">
        <f t="shared" si="45"/>
        <v>0</v>
      </c>
      <c r="K256" s="181"/>
      <c r="L256" s="32"/>
      <c r="M256" s="182" t="s">
        <v>1</v>
      </c>
      <c r="N256" s="183" t="s">
        <v>43</v>
      </c>
      <c r="O256" s="60"/>
      <c r="P256" s="184">
        <f t="shared" si="46"/>
        <v>0</v>
      </c>
      <c r="Q256" s="184">
        <v>2.3051311299999998E-2</v>
      </c>
      <c r="R256" s="184">
        <f t="shared" si="47"/>
        <v>0.27071459990719998</v>
      </c>
      <c r="S256" s="184">
        <v>0</v>
      </c>
      <c r="T256" s="185">
        <f t="shared" si="48"/>
        <v>0</v>
      </c>
      <c r="U256" s="31"/>
      <c r="V256" s="31"/>
      <c r="W256" s="31"/>
      <c r="X256" s="31"/>
      <c r="Y256" s="31"/>
      <c r="Z256" s="31"/>
      <c r="AA256" s="31"/>
      <c r="AB256" s="31"/>
      <c r="AC256" s="31"/>
      <c r="AD256" s="31"/>
      <c r="AE256" s="31"/>
      <c r="AR256" s="186" t="s">
        <v>238</v>
      </c>
      <c r="AT256" s="186" t="s">
        <v>234</v>
      </c>
      <c r="AU256" s="186" t="s">
        <v>88</v>
      </c>
      <c r="AY256" s="14" t="s">
        <v>232</v>
      </c>
      <c r="BE256" s="104">
        <f t="shared" si="49"/>
        <v>0</v>
      </c>
      <c r="BF256" s="104">
        <f t="shared" si="50"/>
        <v>0</v>
      </c>
      <c r="BG256" s="104">
        <f t="shared" si="51"/>
        <v>0</v>
      </c>
      <c r="BH256" s="104">
        <f t="shared" si="52"/>
        <v>0</v>
      </c>
      <c r="BI256" s="104">
        <f t="shared" si="53"/>
        <v>0</v>
      </c>
      <c r="BJ256" s="14" t="s">
        <v>88</v>
      </c>
      <c r="BK256" s="104">
        <f t="shared" si="54"/>
        <v>0</v>
      </c>
      <c r="BL256" s="14" t="s">
        <v>238</v>
      </c>
      <c r="BM256" s="186" t="s">
        <v>2793</v>
      </c>
    </row>
    <row r="257" spans="1:65" s="2" customFormat="1" ht="16.5" customHeight="1">
      <c r="A257" s="31"/>
      <c r="B257" s="142"/>
      <c r="C257" s="174" t="s">
        <v>609</v>
      </c>
      <c r="D257" s="174" t="s">
        <v>234</v>
      </c>
      <c r="E257" s="175" t="s">
        <v>710</v>
      </c>
      <c r="F257" s="176" t="s">
        <v>711</v>
      </c>
      <c r="G257" s="177" t="s">
        <v>256</v>
      </c>
      <c r="H257" s="178">
        <v>15</v>
      </c>
      <c r="I257" s="179"/>
      <c r="J257" s="180">
        <f t="shared" si="45"/>
        <v>0</v>
      </c>
      <c r="K257" s="181"/>
      <c r="L257" s="32"/>
      <c r="M257" s="182" t="s">
        <v>1</v>
      </c>
      <c r="N257" s="183" t="s">
        <v>43</v>
      </c>
      <c r="O257" s="60"/>
      <c r="P257" s="184">
        <f t="shared" si="46"/>
        <v>0</v>
      </c>
      <c r="Q257" s="184">
        <v>8.7000000000000001E-5</v>
      </c>
      <c r="R257" s="184">
        <f t="shared" si="47"/>
        <v>1.305E-3</v>
      </c>
      <c r="S257" s="184">
        <v>0</v>
      </c>
      <c r="T257" s="185">
        <f t="shared" si="48"/>
        <v>0</v>
      </c>
      <c r="U257" s="31"/>
      <c r="V257" s="31"/>
      <c r="W257" s="31"/>
      <c r="X257" s="31"/>
      <c r="Y257" s="31"/>
      <c r="Z257" s="31"/>
      <c r="AA257" s="31"/>
      <c r="AB257" s="31"/>
      <c r="AC257" s="31"/>
      <c r="AD257" s="31"/>
      <c r="AE257" s="31"/>
      <c r="AR257" s="186" t="s">
        <v>238</v>
      </c>
      <c r="AT257" s="186" t="s">
        <v>234</v>
      </c>
      <c r="AU257" s="186" t="s">
        <v>88</v>
      </c>
      <c r="AY257" s="14" t="s">
        <v>232</v>
      </c>
      <c r="BE257" s="104">
        <f t="shared" si="49"/>
        <v>0</v>
      </c>
      <c r="BF257" s="104">
        <f t="shared" si="50"/>
        <v>0</v>
      </c>
      <c r="BG257" s="104">
        <f t="shared" si="51"/>
        <v>0</v>
      </c>
      <c r="BH257" s="104">
        <f t="shared" si="52"/>
        <v>0</v>
      </c>
      <c r="BI257" s="104">
        <f t="shared" si="53"/>
        <v>0</v>
      </c>
      <c r="BJ257" s="14" t="s">
        <v>88</v>
      </c>
      <c r="BK257" s="104">
        <f t="shared" si="54"/>
        <v>0</v>
      </c>
      <c r="BL257" s="14" t="s">
        <v>238</v>
      </c>
      <c r="BM257" s="186" t="s">
        <v>2794</v>
      </c>
    </row>
    <row r="258" spans="1:65" s="2" customFormat="1" ht="24.2" customHeight="1">
      <c r="A258" s="31"/>
      <c r="B258" s="142"/>
      <c r="C258" s="174" t="s">
        <v>613</v>
      </c>
      <c r="D258" s="174" t="s">
        <v>234</v>
      </c>
      <c r="E258" s="175" t="s">
        <v>714</v>
      </c>
      <c r="F258" s="176" t="s">
        <v>715</v>
      </c>
      <c r="G258" s="177" t="s">
        <v>256</v>
      </c>
      <c r="H258" s="178">
        <v>15</v>
      </c>
      <c r="I258" s="179"/>
      <c r="J258" s="180">
        <f t="shared" si="45"/>
        <v>0</v>
      </c>
      <c r="K258" s="181"/>
      <c r="L258" s="32"/>
      <c r="M258" s="182" t="s">
        <v>1</v>
      </c>
      <c r="N258" s="183" t="s">
        <v>43</v>
      </c>
      <c r="O258" s="60"/>
      <c r="P258" s="184">
        <f t="shared" si="46"/>
        <v>0</v>
      </c>
      <c r="Q258" s="184">
        <v>1E-4</v>
      </c>
      <c r="R258" s="184">
        <f t="shared" si="47"/>
        <v>1.5E-3</v>
      </c>
      <c r="S258" s="184">
        <v>0</v>
      </c>
      <c r="T258" s="185">
        <f t="shared" si="48"/>
        <v>0</v>
      </c>
      <c r="U258" s="31"/>
      <c r="V258" s="31"/>
      <c r="W258" s="31"/>
      <c r="X258" s="31"/>
      <c r="Y258" s="31"/>
      <c r="Z258" s="31"/>
      <c r="AA258" s="31"/>
      <c r="AB258" s="31"/>
      <c r="AC258" s="31"/>
      <c r="AD258" s="31"/>
      <c r="AE258" s="31"/>
      <c r="AR258" s="186" t="s">
        <v>238</v>
      </c>
      <c r="AT258" s="186" t="s">
        <v>234</v>
      </c>
      <c r="AU258" s="186" t="s">
        <v>88</v>
      </c>
      <c r="AY258" s="14" t="s">
        <v>232</v>
      </c>
      <c r="BE258" s="104">
        <f t="shared" si="49"/>
        <v>0</v>
      </c>
      <c r="BF258" s="104">
        <f t="shared" si="50"/>
        <v>0</v>
      </c>
      <c r="BG258" s="104">
        <f t="shared" si="51"/>
        <v>0</v>
      </c>
      <c r="BH258" s="104">
        <f t="shared" si="52"/>
        <v>0</v>
      </c>
      <c r="BI258" s="104">
        <f t="shared" si="53"/>
        <v>0</v>
      </c>
      <c r="BJ258" s="14" t="s">
        <v>88</v>
      </c>
      <c r="BK258" s="104">
        <f t="shared" si="54"/>
        <v>0</v>
      </c>
      <c r="BL258" s="14" t="s">
        <v>238</v>
      </c>
      <c r="BM258" s="186" t="s">
        <v>2795</v>
      </c>
    </row>
    <row r="259" spans="1:65" s="2" customFormat="1" ht="24.2" customHeight="1">
      <c r="A259" s="31"/>
      <c r="B259" s="142"/>
      <c r="C259" s="187" t="s">
        <v>617</v>
      </c>
      <c r="D259" s="187" t="s">
        <v>357</v>
      </c>
      <c r="E259" s="188" t="s">
        <v>718</v>
      </c>
      <c r="F259" s="189" t="s">
        <v>719</v>
      </c>
      <c r="G259" s="190" t="s">
        <v>256</v>
      </c>
      <c r="H259" s="191">
        <v>15</v>
      </c>
      <c r="I259" s="192"/>
      <c r="J259" s="193">
        <f t="shared" si="45"/>
        <v>0</v>
      </c>
      <c r="K259" s="194"/>
      <c r="L259" s="195"/>
      <c r="M259" s="196" t="s">
        <v>1</v>
      </c>
      <c r="N259" s="197" t="s">
        <v>43</v>
      </c>
      <c r="O259" s="60"/>
      <c r="P259" s="184">
        <f t="shared" si="46"/>
        <v>0</v>
      </c>
      <c r="Q259" s="184">
        <v>1E-4</v>
      </c>
      <c r="R259" s="184">
        <f t="shared" si="47"/>
        <v>1.5E-3</v>
      </c>
      <c r="S259" s="184">
        <v>0</v>
      </c>
      <c r="T259" s="185">
        <f t="shared" si="48"/>
        <v>0</v>
      </c>
      <c r="U259" s="31"/>
      <c r="V259" s="31"/>
      <c r="W259" s="31"/>
      <c r="X259" s="31"/>
      <c r="Y259" s="31"/>
      <c r="Z259" s="31"/>
      <c r="AA259" s="31"/>
      <c r="AB259" s="31"/>
      <c r="AC259" s="31"/>
      <c r="AD259" s="31"/>
      <c r="AE259" s="31"/>
      <c r="AR259" s="186" t="s">
        <v>263</v>
      </c>
      <c r="AT259" s="186" t="s">
        <v>357</v>
      </c>
      <c r="AU259" s="186" t="s">
        <v>88</v>
      </c>
      <c r="AY259" s="14" t="s">
        <v>232</v>
      </c>
      <c r="BE259" s="104">
        <f t="shared" si="49"/>
        <v>0</v>
      </c>
      <c r="BF259" s="104">
        <f t="shared" si="50"/>
        <v>0</v>
      </c>
      <c r="BG259" s="104">
        <f t="shared" si="51"/>
        <v>0</v>
      </c>
      <c r="BH259" s="104">
        <f t="shared" si="52"/>
        <v>0</v>
      </c>
      <c r="BI259" s="104">
        <f t="shared" si="53"/>
        <v>0</v>
      </c>
      <c r="BJ259" s="14" t="s">
        <v>88</v>
      </c>
      <c r="BK259" s="104">
        <f t="shared" si="54"/>
        <v>0</v>
      </c>
      <c r="BL259" s="14" t="s">
        <v>238</v>
      </c>
      <c r="BM259" s="186" t="s">
        <v>2796</v>
      </c>
    </row>
    <row r="260" spans="1:65" s="2" customFormat="1" ht="16.5" customHeight="1">
      <c r="A260" s="31"/>
      <c r="B260" s="142"/>
      <c r="C260" s="174" t="s">
        <v>621</v>
      </c>
      <c r="D260" s="174" t="s">
        <v>234</v>
      </c>
      <c r="E260" s="175" t="s">
        <v>2529</v>
      </c>
      <c r="F260" s="176" t="s">
        <v>3007</v>
      </c>
      <c r="G260" s="177" t="s">
        <v>256</v>
      </c>
      <c r="H260" s="178">
        <v>12</v>
      </c>
      <c r="I260" s="179"/>
      <c r="J260" s="180">
        <f t="shared" si="45"/>
        <v>0</v>
      </c>
      <c r="K260" s="181"/>
      <c r="L260" s="32"/>
      <c r="M260" s="182" t="s">
        <v>1</v>
      </c>
      <c r="N260" s="183" t="s">
        <v>43</v>
      </c>
      <c r="O260" s="60"/>
      <c r="P260" s="184">
        <f t="shared" si="46"/>
        <v>0</v>
      </c>
      <c r="Q260" s="184">
        <v>3.2705590000000001E-4</v>
      </c>
      <c r="R260" s="184">
        <f t="shared" si="47"/>
        <v>3.9246708000000002E-3</v>
      </c>
      <c r="S260" s="184">
        <v>0</v>
      </c>
      <c r="T260" s="185">
        <f t="shared" si="48"/>
        <v>0</v>
      </c>
      <c r="U260" s="31"/>
      <c r="V260" s="31"/>
      <c r="W260" s="31"/>
      <c r="X260" s="31"/>
      <c r="Y260" s="31"/>
      <c r="Z260" s="31"/>
      <c r="AA260" s="31"/>
      <c r="AB260" s="31"/>
      <c r="AC260" s="31"/>
      <c r="AD260" s="31"/>
      <c r="AE260" s="31"/>
      <c r="AR260" s="186" t="s">
        <v>238</v>
      </c>
      <c r="AT260" s="186" t="s">
        <v>234</v>
      </c>
      <c r="AU260" s="186" t="s">
        <v>88</v>
      </c>
      <c r="AY260" s="14" t="s">
        <v>232</v>
      </c>
      <c r="BE260" s="104">
        <f t="shared" si="49"/>
        <v>0</v>
      </c>
      <c r="BF260" s="104">
        <f t="shared" si="50"/>
        <v>0</v>
      </c>
      <c r="BG260" s="104">
        <f t="shared" si="51"/>
        <v>0</v>
      </c>
      <c r="BH260" s="104">
        <f t="shared" si="52"/>
        <v>0</v>
      </c>
      <c r="BI260" s="104">
        <f t="shared" si="53"/>
        <v>0</v>
      </c>
      <c r="BJ260" s="14" t="s">
        <v>88</v>
      </c>
      <c r="BK260" s="104">
        <f t="shared" si="54"/>
        <v>0</v>
      </c>
      <c r="BL260" s="14" t="s">
        <v>238</v>
      </c>
      <c r="BM260" s="186" t="s">
        <v>3008</v>
      </c>
    </row>
    <row r="261" spans="1:65" s="2" customFormat="1" ht="24.2" customHeight="1">
      <c r="A261" s="31"/>
      <c r="B261" s="142"/>
      <c r="C261" s="187" t="s">
        <v>625</v>
      </c>
      <c r="D261" s="187" t="s">
        <v>357</v>
      </c>
      <c r="E261" s="188" t="s">
        <v>2532</v>
      </c>
      <c r="F261" s="189" t="s">
        <v>2533</v>
      </c>
      <c r="G261" s="190" t="s">
        <v>256</v>
      </c>
      <c r="H261" s="191">
        <v>12</v>
      </c>
      <c r="I261" s="192"/>
      <c r="J261" s="193">
        <f t="shared" si="45"/>
        <v>0</v>
      </c>
      <c r="K261" s="194"/>
      <c r="L261" s="195"/>
      <c r="M261" s="196" t="s">
        <v>1</v>
      </c>
      <c r="N261" s="197" t="s">
        <v>43</v>
      </c>
      <c r="O261" s="60"/>
      <c r="P261" s="184">
        <f t="shared" si="46"/>
        <v>0</v>
      </c>
      <c r="Q261" s="184">
        <v>1.899E-2</v>
      </c>
      <c r="R261" s="184">
        <f t="shared" si="47"/>
        <v>0.22788</v>
      </c>
      <c r="S261" s="184">
        <v>0</v>
      </c>
      <c r="T261" s="185">
        <f t="shared" si="48"/>
        <v>0</v>
      </c>
      <c r="U261" s="31"/>
      <c r="V261" s="31"/>
      <c r="W261" s="31"/>
      <c r="X261" s="31"/>
      <c r="Y261" s="31"/>
      <c r="Z261" s="31"/>
      <c r="AA261" s="31"/>
      <c r="AB261" s="31"/>
      <c r="AC261" s="31"/>
      <c r="AD261" s="31"/>
      <c r="AE261" s="31"/>
      <c r="AR261" s="186" t="s">
        <v>263</v>
      </c>
      <c r="AT261" s="186" t="s">
        <v>357</v>
      </c>
      <c r="AU261" s="186" t="s">
        <v>88</v>
      </c>
      <c r="AY261" s="14" t="s">
        <v>232</v>
      </c>
      <c r="BE261" s="104">
        <f t="shared" si="49"/>
        <v>0</v>
      </c>
      <c r="BF261" s="104">
        <f t="shared" si="50"/>
        <v>0</v>
      </c>
      <c r="BG261" s="104">
        <f t="shared" si="51"/>
        <v>0</v>
      </c>
      <c r="BH261" s="104">
        <f t="shared" si="52"/>
        <v>0</v>
      </c>
      <c r="BI261" s="104">
        <f t="shared" si="53"/>
        <v>0</v>
      </c>
      <c r="BJ261" s="14" t="s">
        <v>88</v>
      </c>
      <c r="BK261" s="104">
        <f t="shared" si="54"/>
        <v>0</v>
      </c>
      <c r="BL261" s="14" t="s">
        <v>238</v>
      </c>
      <c r="BM261" s="186" t="s">
        <v>3009</v>
      </c>
    </row>
    <row r="262" spans="1:65" s="2" customFormat="1" ht="24.2" customHeight="1">
      <c r="A262" s="31"/>
      <c r="B262" s="142"/>
      <c r="C262" s="174" t="s">
        <v>629</v>
      </c>
      <c r="D262" s="174" t="s">
        <v>234</v>
      </c>
      <c r="E262" s="175" t="s">
        <v>877</v>
      </c>
      <c r="F262" s="176" t="s">
        <v>3010</v>
      </c>
      <c r="G262" s="177" t="s">
        <v>394</v>
      </c>
      <c r="H262" s="178">
        <v>2</v>
      </c>
      <c r="I262" s="179"/>
      <c r="J262" s="180">
        <f t="shared" si="45"/>
        <v>0</v>
      </c>
      <c r="K262" s="181"/>
      <c r="L262" s="32"/>
      <c r="M262" s="182" t="s">
        <v>1</v>
      </c>
      <c r="N262" s="183" t="s">
        <v>43</v>
      </c>
      <c r="O262" s="60"/>
      <c r="P262" s="184">
        <f t="shared" si="46"/>
        <v>0</v>
      </c>
      <c r="Q262" s="184">
        <v>0</v>
      </c>
      <c r="R262" s="184">
        <f t="shared" si="47"/>
        <v>0</v>
      </c>
      <c r="S262" s="184">
        <v>0</v>
      </c>
      <c r="T262" s="185">
        <f t="shared" si="48"/>
        <v>0</v>
      </c>
      <c r="U262" s="31"/>
      <c r="V262" s="31"/>
      <c r="W262" s="31"/>
      <c r="X262" s="31"/>
      <c r="Y262" s="31"/>
      <c r="Z262" s="31"/>
      <c r="AA262" s="31"/>
      <c r="AB262" s="31"/>
      <c r="AC262" s="31"/>
      <c r="AD262" s="31"/>
      <c r="AE262" s="31"/>
      <c r="AR262" s="186" t="s">
        <v>297</v>
      </c>
      <c r="AT262" s="186" t="s">
        <v>234</v>
      </c>
      <c r="AU262" s="186" t="s">
        <v>88</v>
      </c>
      <c r="AY262" s="14" t="s">
        <v>232</v>
      </c>
      <c r="BE262" s="104">
        <f t="shared" si="49"/>
        <v>0</v>
      </c>
      <c r="BF262" s="104">
        <f t="shared" si="50"/>
        <v>0</v>
      </c>
      <c r="BG262" s="104">
        <f t="shared" si="51"/>
        <v>0</v>
      </c>
      <c r="BH262" s="104">
        <f t="shared" si="52"/>
        <v>0</v>
      </c>
      <c r="BI262" s="104">
        <f t="shared" si="53"/>
        <v>0</v>
      </c>
      <c r="BJ262" s="14" t="s">
        <v>88</v>
      </c>
      <c r="BK262" s="104">
        <f t="shared" si="54"/>
        <v>0</v>
      </c>
      <c r="BL262" s="14" t="s">
        <v>297</v>
      </c>
      <c r="BM262" s="186" t="s">
        <v>3011</v>
      </c>
    </row>
    <row r="263" spans="1:65" s="2" customFormat="1" ht="16.5" customHeight="1">
      <c r="A263" s="31"/>
      <c r="B263" s="142"/>
      <c r="C263" s="187" t="s">
        <v>633</v>
      </c>
      <c r="D263" s="187" t="s">
        <v>357</v>
      </c>
      <c r="E263" s="188" t="s">
        <v>880</v>
      </c>
      <c r="F263" s="189" t="s">
        <v>3012</v>
      </c>
      <c r="G263" s="190" t="s">
        <v>394</v>
      </c>
      <c r="H263" s="191">
        <v>2</v>
      </c>
      <c r="I263" s="192"/>
      <c r="J263" s="193">
        <f t="shared" si="45"/>
        <v>0</v>
      </c>
      <c r="K263" s="194"/>
      <c r="L263" s="195"/>
      <c r="M263" s="196" t="s">
        <v>1</v>
      </c>
      <c r="N263" s="197" t="s">
        <v>43</v>
      </c>
      <c r="O263" s="60"/>
      <c r="P263" s="184">
        <f t="shared" si="46"/>
        <v>0</v>
      </c>
      <c r="Q263" s="184">
        <v>3.0000000000000001E-3</v>
      </c>
      <c r="R263" s="184">
        <f t="shared" si="47"/>
        <v>6.0000000000000001E-3</v>
      </c>
      <c r="S263" s="184">
        <v>0</v>
      </c>
      <c r="T263" s="185">
        <f t="shared" si="48"/>
        <v>0</v>
      </c>
      <c r="U263" s="31"/>
      <c r="V263" s="31"/>
      <c r="W263" s="31"/>
      <c r="X263" s="31"/>
      <c r="Y263" s="31"/>
      <c r="Z263" s="31"/>
      <c r="AA263" s="31"/>
      <c r="AB263" s="31"/>
      <c r="AC263" s="31"/>
      <c r="AD263" s="31"/>
      <c r="AE263" s="31"/>
      <c r="AR263" s="186" t="s">
        <v>362</v>
      </c>
      <c r="AT263" s="186" t="s">
        <v>357</v>
      </c>
      <c r="AU263" s="186" t="s">
        <v>88</v>
      </c>
      <c r="AY263" s="14" t="s">
        <v>232</v>
      </c>
      <c r="BE263" s="104">
        <f t="shared" si="49"/>
        <v>0</v>
      </c>
      <c r="BF263" s="104">
        <f t="shared" si="50"/>
        <v>0</v>
      </c>
      <c r="BG263" s="104">
        <f t="shared" si="51"/>
        <v>0</v>
      </c>
      <c r="BH263" s="104">
        <f t="shared" si="52"/>
        <v>0</v>
      </c>
      <c r="BI263" s="104">
        <f t="shared" si="53"/>
        <v>0</v>
      </c>
      <c r="BJ263" s="14" t="s">
        <v>88</v>
      </c>
      <c r="BK263" s="104">
        <f t="shared" si="54"/>
        <v>0</v>
      </c>
      <c r="BL263" s="14" t="s">
        <v>297</v>
      </c>
      <c r="BM263" s="186" t="s">
        <v>3013</v>
      </c>
    </row>
    <row r="264" spans="1:65" s="2" customFormat="1" ht="24.2" customHeight="1">
      <c r="A264" s="31"/>
      <c r="B264" s="142"/>
      <c r="C264" s="174" t="s">
        <v>637</v>
      </c>
      <c r="D264" s="174" t="s">
        <v>234</v>
      </c>
      <c r="E264" s="175" t="s">
        <v>884</v>
      </c>
      <c r="F264" s="176" t="s">
        <v>3014</v>
      </c>
      <c r="G264" s="177" t="s">
        <v>394</v>
      </c>
      <c r="H264" s="178">
        <v>12</v>
      </c>
      <c r="I264" s="179"/>
      <c r="J264" s="180">
        <f t="shared" si="45"/>
        <v>0</v>
      </c>
      <c r="K264" s="181"/>
      <c r="L264" s="32"/>
      <c r="M264" s="182" t="s">
        <v>1</v>
      </c>
      <c r="N264" s="183" t="s">
        <v>43</v>
      </c>
      <c r="O264" s="60"/>
      <c r="P264" s="184">
        <f t="shared" si="46"/>
        <v>0</v>
      </c>
      <c r="Q264" s="184">
        <v>0</v>
      </c>
      <c r="R264" s="184">
        <f t="shared" si="47"/>
        <v>0</v>
      </c>
      <c r="S264" s="184">
        <v>0</v>
      </c>
      <c r="T264" s="185">
        <f t="shared" si="48"/>
        <v>0</v>
      </c>
      <c r="U264" s="31"/>
      <c r="V264" s="31"/>
      <c r="W264" s="31"/>
      <c r="X264" s="31"/>
      <c r="Y264" s="31"/>
      <c r="Z264" s="31"/>
      <c r="AA264" s="31"/>
      <c r="AB264" s="31"/>
      <c r="AC264" s="31"/>
      <c r="AD264" s="31"/>
      <c r="AE264" s="31"/>
      <c r="AR264" s="186" t="s">
        <v>238</v>
      </c>
      <c r="AT264" s="186" t="s">
        <v>234</v>
      </c>
      <c r="AU264" s="186" t="s">
        <v>88</v>
      </c>
      <c r="AY264" s="14" t="s">
        <v>232</v>
      </c>
      <c r="BE264" s="104">
        <f t="shared" si="49"/>
        <v>0</v>
      </c>
      <c r="BF264" s="104">
        <f t="shared" si="50"/>
        <v>0</v>
      </c>
      <c r="BG264" s="104">
        <f t="shared" si="51"/>
        <v>0</v>
      </c>
      <c r="BH264" s="104">
        <f t="shared" si="52"/>
        <v>0</v>
      </c>
      <c r="BI264" s="104">
        <f t="shared" si="53"/>
        <v>0</v>
      </c>
      <c r="BJ264" s="14" t="s">
        <v>88</v>
      </c>
      <c r="BK264" s="104">
        <f t="shared" si="54"/>
        <v>0</v>
      </c>
      <c r="BL264" s="14" t="s">
        <v>238</v>
      </c>
      <c r="BM264" s="186" t="s">
        <v>3015</v>
      </c>
    </row>
    <row r="265" spans="1:65" s="2" customFormat="1" ht="24.2" customHeight="1">
      <c r="A265" s="31"/>
      <c r="B265" s="142"/>
      <c r="C265" s="187" t="s">
        <v>641</v>
      </c>
      <c r="D265" s="187" t="s">
        <v>357</v>
      </c>
      <c r="E265" s="188" t="s">
        <v>887</v>
      </c>
      <c r="F265" s="189" t="s">
        <v>3016</v>
      </c>
      <c r="G265" s="190" t="s">
        <v>394</v>
      </c>
      <c r="H265" s="191">
        <v>12</v>
      </c>
      <c r="I265" s="192"/>
      <c r="J265" s="193">
        <f t="shared" si="45"/>
        <v>0</v>
      </c>
      <c r="K265" s="194"/>
      <c r="L265" s="195"/>
      <c r="M265" s="196" t="s">
        <v>1</v>
      </c>
      <c r="N265" s="197" t="s">
        <v>43</v>
      </c>
      <c r="O265" s="60"/>
      <c r="P265" s="184">
        <f t="shared" si="46"/>
        <v>0</v>
      </c>
      <c r="Q265" s="184">
        <v>0</v>
      </c>
      <c r="R265" s="184">
        <f t="shared" si="47"/>
        <v>0</v>
      </c>
      <c r="S265" s="184">
        <v>0</v>
      </c>
      <c r="T265" s="185">
        <f t="shared" si="48"/>
        <v>0</v>
      </c>
      <c r="U265" s="31"/>
      <c r="V265" s="31"/>
      <c r="W265" s="31"/>
      <c r="X265" s="31"/>
      <c r="Y265" s="31"/>
      <c r="Z265" s="31"/>
      <c r="AA265" s="31"/>
      <c r="AB265" s="31"/>
      <c r="AC265" s="31"/>
      <c r="AD265" s="31"/>
      <c r="AE265" s="31"/>
      <c r="AR265" s="186" t="s">
        <v>263</v>
      </c>
      <c r="AT265" s="186" t="s">
        <v>357</v>
      </c>
      <c r="AU265" s="186" t="s">
        <v>88</v>
      </c>
      <c r="AY265" s="14" t="s">
        <v>232</v>
      </c>
      <c r="BE265" s="104">
        <f t="shared" si="49"/>
        <v>0</v>
      </c>
      <c r="BF265" s="104">
        <f t="shared" si="50"/>
        <v>0</v>
      </c>
      <c r="BG265" s="104">
        <f t="shared" si="51"/>
        <v>0</v>
      </c>
      <c r="BH265" s="104">
        <f t="shared" si="52"/>
        <v>0</v>
      </c>
      <c r="BI265" s="104">
        <f t="shared" si="53"/>
        <v>0</v>
      </c>
      <c r="BJ265" s="14" t="s">
        <v>88</v>
      </c>
      <c r="BK265" s="104">
        <f t="shared" si="54"/>
        <v>0</v>
      </c>
      <c r="BL265" s="14" t="s">
        <v>238</v>
      </c>
      <c r="BM265" s="186" t="s">
        <v>3017</v>
      </c>
    </row>
    <row r="266" spans="1:65" s="12" customFormat="1" ht="22.9" customHeight="1">
      <c r="B266" s="161"/>
      <c r="D266" s="162" t="s">
        <v>76</v>
      </c>
      <c r="E266" s="172" t="s">
        <v>268</v>
      </c>
      <c r="F266" s="172" t="s">
        <v>737</v>
      </c>
      <c r="I266" s="164"/>
      <c r="J266" s="173">
        <f>BK266</f>
        <v>0</v>
      </c>
      <c r="L266" s="161"/>
      <c r="M266" s="166"/>
      <c r="N266" s="167"/>
      <c r="O266" s="167"/>
      <c r="P266" s="168">
        <f>SUM(P267:P281)</f>
        <v>0</v>
      </c>
      <c r="Q266" s="167"/>
      <c r="R266" s="168">
        <f>SUM(R267:R281)</f>
        <v>2.9572125969399998</v>
      </c>
      <c r="S266" s="167"/>
      <c r="T266" s="169">
        <f>SUM(T267:T281)</f>
        <v>0</v>
      </c>
      <c r="AR266" s="162" t="s">
        <v>81</v>
      </c>
      <c r="AT266" s="170" t="s">
        <v>76</v>
      </c>
      <c r="AU266" s="170" t="s">
        <v>81</v>
      </c>
      <c r="AY266" s="162" t="s">
        <v>232</v>
      </c>
      <c r="BK266" s="171">
        <f>SUM(BK267:BK281)</f>
        <v>0</v>
      </c>
    </row>
    <row r="267" spans="1:65" s="2" customFormat="1" ht="24.2" customHeight="1">
      <c r="A267" s="31"/>
      <c r="B267" s="142"/>
      <c r="C267" s="174" t="s">
        <v>645</v>
      </c>
      <c r="D267" s="174" t="s">
        <v>234</v>
      </c>
      <c r="E267" s="175" t="s">
        <v>739</v>
      </c>
      <c r="F267" s="176" t="s">
        <v>740</v>
      </c>
      <c r="G267" s="177" t="s">
        <v>256</v>
      </c>
      <c r="H267" s="178">
        <v>12</v>
      </c>
      <c r="I267" s="179"/>
      <c r="J267" s="180">
        <f t="shared" ref="J267:J281" si="55">ROUND(I267*H267,2)</f>
        <v>0</v>
      </c>
      <c r="K267" s="181"/>
      <c r="L267" s="32"/>
      <c r="M267" s="182" t="s">
        <v>1</v>
      </c>
      <c r="N267" s="183" t="s">
        <v>43</v>
      </c>
      <c r="O267" s="60"/>
      <c r="P267" s="184">
        <f t="shared" ref="P267:P281" si="56">O267*H267</f>
        <v>0</v>
      </c>
      <c r="Q267" s="184">
        <v>2.4999999999999999E-7</v>
      </c>
      <c r="R267" s="184">
        <f t="shared" ref="R267:R281" si="57">Q267*H267</f>
        <v>3.0000000000000001E-6</v>
      </c>
      <c r="S267" s="184">
        <v>0</v>
      </c>
      <c r="T267" s="185">
        <f t="shared" ref="T267:T281" si="58">S267*H267</f>
        <v>0</v>
      </c>
      <c r="U267" s="31"/>
      <c r="V267" s="31"/>
      <c r="W267" s="31"/>
      <c r="X267" s="31"/>
      <c r="Y267" s="31"/>
      <c r="Z267" s="31"/>
      <c r="AA267" s="31"/>
      <c r="AB267" s="31"/>
      <c r="AC267" s="31"/>
      <c r="AD267" s="31"/>
      <c r="AE267" s="31"/>
      <c r="AR267" s="186" t="s">
        <v>238</v>
      </c>
      <c r="AT267" s="186" t="s">
        <v>234</v>
      </c>
      <c r="AU267" s="186" t="s">
        <v>88</v>
      </c>
      <c r="AY267" s="14" t="s">
        <v>232</v>
      </c>
      <c r="BE267" s="104">
        <f t="shared" ref="BE267:BE281" si="59">IF(N267="základná",J267,0)</f>
        <v>0</v>
      </c>
      <c r="BF267" s="104">
        <f t="shared" ref="BF267:BF281" si="60">IF(N267="znížená",J267,0)</f>
        <v>0</v>
      </c>
      <c r="BG267" s="104">
        <f t="shared" ref="BG267:BG281" si="61">IF(N267="zákl. prenesená",J267,0)</f>
        <v>0</v>
      </c>
      <c r="BH267" s="104">
        <f t="shared" ref="BH267:BH281" si="62">IF(N267="zníž. prenesená",J267,0)</f>
        <v>0</v>
      </c>
      <c r="BI267" s="104">
        <f t="shared" ref="BI267:BI281" si="63">IF(N267="nulová",J267,0)</f>
        <v>0</v>
      </c>
      <c r="BJ267" s="14" t="s">
        <v>88</v>
      </c>
      <c r="BK267" s="104">
        <f t="shared" ref="BK267:BK281" si="64">ROUND(I267*H267,2)</f>
        <v>0</v>
      </c>
      <c r="BL267" s="14" t="s">
        <v>238</v>
      </c>
      <c r="BM267" s="186" t="s">
        <v>3018</v>
      </c>
    </row>
    <row r="268" spans="1:65" s="2" customFormat="1" ht="33" customHeight="1">
      <c r="A268" s="31"/>
      <c r="B268" s="142"/>
      <c r="C268" s="174" t="s">
        <v>649</v>
      </c>
      <c r="D268" s="174" t="s">
        <v>234</v>
      </c>
      <c r="E268" s="175" t="s">
        <v>1040</v>
      </c>
      <c r="F268" s="176" t="s">
        <v>1041</v>
      </c>
      <c r="G268" s="177" t="s">
        <v>287</v>
      </c>
      <c r="H268" s="178">
        <v>26.003</v>
      </c>
      <c r="I268" s="179"/>
      <c r="J268" s="180">
        <f t="shared" si="55"/>
        <v>0</v>
      </c>
      <c r="K268" s="181"/>
      <c r="L268" s="32"/>
      <c r="M268" s="182" t="s">
        <v>1</v>
      </c>
      <c r="N268" s="183" t="s">
        <v>43</v>
      </c>
      <c r="O268" s="60"/>
      <c r="P268" s="184">
        <f t="shared" si="56"/>
        <v>0</v>
      </c>
      <c r="Q268" s="184">
        <v>0</v>
      </c>
      <c r="R268" s="184">
        <f t="shared" si="57"/>
        <v>0</v>
      </c>
      <c r="S268" s="184">
        <v>0</v>
      </c>
      <c r="T268" s="185">
        <f t="shared" si="58"/>
        <v>0</v>
      </c>
      <c r="U268" s="31"/>
      <c r="V268" s="31"/>
      <c r="W268" s="31"/>
      <c r="X268" s="31"/>
      <c r="Y268" s="31"/>
      <c r="Z268" s="31"/>
      <c r="AA268" s="31"/>
      <c r="AB268" s="31"/>
      <c r="AC268" s="31"/>
      <c r="AD268" s="31"/>
      <c r="AE268" s="31"/>
      <c r="AR268" s="186" t="s">
        <v>238</v>
      </c>
      <c r="AT268" s="186" t="s">
        <v>234</v>
      </c>
      <c r="AU268" s="186" t="s">
        <v>88</v>
      </c>
      <c r="AY268" s="14" t="s">
        <v>232</v>
      </c>
      <c r="BE268" s="104">
        <f t="shared" si="59"/>
        <v>0</v>
      </c>
      <c r="BF268" s="104">
        <f t="shared" si="60"/>
        <v>0</v>
      </c>
      <c r="BG268" s="104">
        <f t="shared" si="61"/>
        <v>0</v>
      </c>
      <c r="BH268" s="104">
        <f t="shared" si="62"/>
        <v>0</v>
      </c>
      <c r="BI268" s="104">
        <f t="shared" si="63"/>
        <v>0</v>
      </c>
      <c r="BJ268" s="14" t="s">
        <v>88</v>
      </c>
      <c r="BK268" s="104">
        <f t="shared" si="64"/>
        <v>0</v>
      </c>
      <c r="BL268" s="14" t="s">
        <v>238</v>
      </c>
      <c r="BM268" s="186" t="s">
        <v>2797</v>
      </c>
    </row>
    <row r="269" spans="1:65" s="2" customFormat="1" ht="24.2" customHeight="1">
      <c r="A269" s="31"/>
      <c r="B269" s="142"/>
      <c r="C269" s="174" t="s">
        <v>653</v>
      </c>
      <c r="D269" s="174" t="s">
        <v>234</v>
      </c>
      <c r="E269" s="175" t="s">
        <v>1043</v>
      </c>
      <c r="F269" s="176" t="s">
        <v>1044</v>
      </c>
      <c r="G269" s="177" t="s">
        <v>287</v>
      </c>
      <c r="H269" s="178">
        <v>26.003</v>
      </c>
      <c r="I269" s="179"/>
      <c r="J269" s="180">
        <f t="shared" si="55"/>
        <v>0</v>
      </c>
      <c r="K269" s="181"/>
      <c r="L269" s="32"/>
      <c r="M269" s="182" t="s">
        <v>1</v>
      </c>
      <c r="N269" s="183" t="s">
        <v>43</v>
      </c>
      <c r="O269" s="60"/>
      <c r="P269" s="184">
        <f t="shared" si="56"/>
        <v>0</v>
      </c>
      <c r="Q269" s="184">
        <v>0</v>
      </c>
      <c r="R269" s="184">
        <f t="shared" si="57"/>
        <v>0</v>
      </c>
      <c r="S269" s="184">
        <v>0</v>
      </c>
      <c r="T269" s="185">
        <f t="shared" si="58"/>
        <v>0</v>
      </c>
      <c r="U269" s="31"/>
      <c r="V269" s="31"/>
      <c r="W269" s="31"/>
      <c r="X269" s="31"/>
      <c r="Y269" s="31"/>
      <c r="Z269" s="31"/>
      <c r="AA269" s="31"/>
      <c r="AB269" s="31"/>
      <c r="AC269" s="31"/>
      <c r="AD269" s="31"/>
      <c r="AE269" s="31"/>
      <c r="AR269" s="186" t="s">
        <v>238</v>
      </c>
      <c r="AT269" s="186" t="s">
        <v>234</v>
      </c>
      <c r="AU269" s="186" t="s">
        <v>88</v>
      </c>
      <c r="AY269" s="14" t="s">
        <v>232</v>
      </c>
      <c r="BE269" s="104">
        <f t="shared" si="59"/>
        <v>0</v>
      </c>
      <c r="BF269" s="104">
        <f t="shared" si="60"/>
        <v>0</v>
      </c>
      <c r="BG269" s="104">
        <f t="shared" si="61"/>
        <v>0</v>
      </c>
      <c r="BH269" s="104">
        <f t="shared" si="62"/>
        <v>0</v>
      </c>
      <c r="BI269" s="104">
        <f t="shared" si="63"/>
        <v>0</v>
      </c>
      <c r="BJ269" s="14" t="s">
        <v>88</v>
      </c>
      <c r="BK269" s="104">
        <f t="shared" si="64"/>
        <v>0</v>
      </c>
      <c r="BL269" s="14" t="s">
        <v>238</v>
      </c>
      <c r="BM269" s="186" t="s">
        <v>2798</v>
      </c>
    </row>
    <row r="270" spans="1:65" s="2" customFormat="1" ht="16.5" customHeight="1">
      <c r="A270" s="31"/>
      <c r="B270" s="142"/>
      <c r="C270" s="187" t="s">
        <v>657</v>
      </c>
      <c r="D270" s="187" t="s">
        <v>357</v>
      </c>
      <c r="E270" s="188" t="s">
        <v>1046</v>
      </c>
      <c r="F270" s="189" t="s">
        <v>1047</v>
      </c>
      <c r="G270" s="190" t="s">
        <v>287</v>
      </c>
      <c r="H270" s="191">
        <v>26.783000000000001</v>
      </c>
      <c r="I270" s="192"/>
      <c r="J270" s="193">
        <f t="shared" si="55"/>
        <v>0</v>
      </c>
      <c r="K270" s="194"/>
      <c r="L270" s="195"/>
      <c r="M270" s="196" t="s">
        <v>1</v>
      </c>
      <c r="N270" s="197" t="s">
        <v>43</v>
      </c>
      <c r="O270" s="60"/>
      <c r="P270" s="184">
        <f t="shared" si="56"/>
        <v>0</v>
      </c>
      <c r="Q270" s="184">
        <v>0</v>
      </c>
      <c r="R270" s="184">
        <f t="shared" si="57"/>
        <v>0</v>
      </c>
      <c r="S270" s="184">
        <v>0</v>
      </c>
      <c r="T270" s="185">
        <f t="shared" si="58"/>
        <v>0</v>
      </c>
      <c r="U270" s="31"/>
      <c r="V270" s="31"/>
      <c r="W270" s="31"/>
      <c r="X270" s="31"/>
      <c r="Y270" s="31"/>
      <c r="Z270" s="31"/>
      <c r="AA270" s="31"/>
      <c r="AB270" s="31"/>
      <c r="AC270" s="31"/>
      <c r="AD270" s="31"/>
      <c r="AE270" s="31"/>
      <c r="AR270" s="186" t="s">
        <v>263</v>
      </c>
      <c r="AT270" s="186" t="s">
        <v>357</v>
      </c>
      <c r="AU270" s="186" t="s">
        <v>88</v>
      </c>
      <c r="AY270" s="14" t="s">
        <v>232</v>
      </c>
      <c r="BE270" s="104">
        <f t="shared" si="59"/>
        <v>0</v>
      </c>
      <c r="BF270" s="104">
        <f t="shared" si="60"/>
        <v>0</v>
      </c>
      <c r="BG270" s="104">
        <f t="shared" si="61"/>
        <v>0</v>
      </c>
      <c r="BH270" s="104">
        <f t="shared" si="62"/>
        <v>0</v>
      </c>
      <c r="BI270" s="104">
        <f t="shared" si="63"/>
        <v>0</v>
      </c>
      <c r="BJ270" s="14" t="s">
        <v>88</v>
      </c>
      <c r="BK270" s="104">
        <f t="shared" si="64"/>
        <v>0</v>
      </c>
      <c r="BL270" s="14" t="s">
        <v>238</v>
      </c>
      <c r="BM270" s="186" t="s">
        <v>2799</v>
      </c>
    </row>
    <row r="271" spans="1:65" s="2" customFormat="1" ht="33" customHeight="1">
      <c r="A271" s="31"/>
      <c r="B271" s="142"/>
      <c r="C271" s="174" t="s">
        <v>661</v>
      </c>
      <c r="D271" s="174" t="s">
        <v>234</v>
      </c>
      <c r="E271" s="175" t="s">
        <v>1049</v>
      </c>
      <c r="F271" s="176" t="s">
        <v>1050</v>
      </c>
      <c r="G271" s="177" t="s">
        <v>237</v>
      </c>
      <c r="H271" s="178">
        <v>47.32</v>
      </c>
      <c r="I271" s="179"/>
      <c r="J271" s="180">
        <f t="shared" si="55"/>
        <v>0</v>
      </c>
      <c r="K271" s="181"/>
      <c r="L271" s="32"/>
      <c r="M271" s="182" t="s">
        <v>1</v>
      </c>
      <c r="N271" s="183" t="s">
        <v>43</v>
      </c>
      <c r="O271" s="60"/>
      <c r="P271" s="184">
        <f t="shared" si="56"/>
        <v>0</v>
      </c>
      <c r="Q271" s="184">
        <v>2.5710569999999999E-2</v>
      </c>
      <c r="R271" s="184">
        <f t="shared" si="57"/>
        <v>1.2166241724</v>
      </c>
      <c r="S271" s="184">
        <v>0</v>
      </c>
      <c r="T271" s="185">
        <f t="shared" si="58"/>
        <v>0</v>
      </c>
      <c r="U271" s="31"/>
      <c r="V271" s="31"/>
      <c r="W271" s="31"/>
      <c r="X271" s="31"/>
      <c r="Y271" s="31"/>
      <c r="Z271" s="31"/>
      <c r="AA271" s="31"/>
      <c r="AB271" s="31"/>
      <c r="AC271" s="31"/>
      <c r="AD271" s="31"/>
      <c r="AE271" s="31"/>
      <c r="AR271" s="186" t="s">
        <v>238</v>
      </c>
      <c r="AT271" s="186" t="s">
        <v>234</v>
      </c>
      <c r="AU271" s="186" t="s">
        <v>88</v>
      </c>
      <c r="AY271" s="14" t="s">
        <v>232</v>
      </c>
      <c r="BE271" s="104">
        <f t="shared" si="59"/>
        <v>0</v>
      </c>
      <c r="BF271" s="104">
        <f t="shared" si="60"/>
        <v>0</v>
      </c>
      <c r="BG271" s="104">
        <f t="shared" si="61"/>
        <v>0</v>
      </c>
      <c r="BH271" s="104">
        <f t="shared" si="62"/>
        <v>0</v>
      </c>
      <c r="BI271" s="104">
        <f t="shared" si="63"/>
        <v>0</v>
      </c>
      <c r="BJ271" s="14" t="s">
        <v>88</v>
      </c>
      <c r="BK271" s="104">
        <f t="shared" si="64"/>
        <v>0</v>
      </c>
      <c r="BL271" s="14" t="s">
        <v>238</v>
      </c>
      <c r="BM271" s="186" t="s">
        <v>2800</v>
      </c>
    </row>
    <row r="272" spans="1:65" s="2" customFormat="1" ht="44.25" customHeight="1">
      <c r="A272" s="31"/>
      <c r="B272" s="142"/>
      <c r="C272" s="174" t="s">
        <v>665</v>
      </c>
      <c r="D272" s="174" t="s">
        <v>234</v>
      </c>
      <c r="E272" s="175" t="s">
        <v>1052</v>
      </c>
      <c r="F272" s="176" t="s">
        <v>1053</v>
      </c>
      <c r="G272" s="177" t="s">
        <v>237</v>
      </c>
      <c r="H272" s="178">
        <v>47.32</v>
      </c>
      <c r="I272" s="179"/>
      <c r="J272" s="180">
        <f t="shared" si="55"/>
        <v>0</v>
      </c>
      <c r="K272" s="181"/>
      <c r="L272" s="32"/>
      <c r="M272" s="182" t="s">
        <v>1</v>
      </c>
      <c r="N272" s="183" t="s">
        <v>43</v>
      </c>
      <c r="O272" s="60"/>
      <c r="P272" s="184">
        <f t="shared" si="56"/>
        <v>0</v>
      </c>
      <c r="Q272" s="184">
        <v>0</v>
      </c>
      <c r="R272" s="184">
        <f t="shared" si="57"/>
        <v>0</v>
      </c>
      <c r="S272" s="184">
        <v>0</v>
      </c>
      <c r="T272" s="185">
        <f t="shared" si="58"/>
        <v>0</v>
      </c>
      <c r="U272" s="31"/>
      <c r="V272" s="31"/>
      <c r="W272" s="31"/>
      <c r="X272" s="31"/>
      <c r="Y272" s="31"/>
      <c r="Z272" s="31"/>
      <c r="AA272" s="31"/>
      <c r="AB272" s="31"/>
      <c r="AC272" s="31"/>
      <c r="AD272" s="31"/>
      <c r="AE272" s="31"/>
      <c r="AR272" s="186" t="s">
        <v>238</v>
      </c>
      <c r="AT272" s="186" t="s">
        <v>234</v>
      </c>
      <c r="AU272" s="186" t="s">
        <v>88</v>
      </c>
      <c r="AY272" s="14" t="s">
        <v>232</v>
      </c>
      <c r="BE272" s="104">
        <f t="shared" si="59"/>
        <v>0</v>
      </c>
      <c r="BF272" s="104">
        <f t="shared" si="60"/>
        <v>0</v>
      </c>
      <c r="BG272" s="104">
        <f t="shared" si="61"/>
        <v>0</v>
      </c>
      <c r="BH272" s="104">
        <f t="shared" si="62"/>
        <v>0</v>
      </c>
      <c r="BI272" s="104">
        <f t="shared" si="63"/>
        <v>0</v>
      </c>
      <c r="BJ272" s="14" t="s">
        <v>88</v>
      </c>
      <c r="BK272" s="104">
        <f t="shared" si="64"/>
        <v>0</v>
      </c>
      <c r="BL272" s="14" t="s">
        <v>238</v>
      </c>
      <c r="BM272" s="186" t="s">
        <v>2801</v>
      </c>
    </row>
    <row r="273" spans="1:65" s="2" customFormat="1" ht="33" customHeight="1">
      <c r="A273" s="31"/>
      <c r="B273" s="142"/>
      <c r="C273" s="174" t="s">
        <v>669</v>
      </c>
      <c r="D273" s="174" t="s">
        <v>234</v>
      </c>
      <c r="E273" s="175" t="s">
        <v>1055</v>
      </c>
      <c r="F273" s="176" t="s">
        <v>1056</v>
      </c>
      <c r="G273" s="177" t="s">
        <v>237</v>
      </c>
      <c r="H273" s="178">
        <v>47.32</v>
      </c>
      <c r="I273" s="179"/>
      <c r="J273" s="180">
        <f t="shared" si="55"/>
        <v>0</v>
      </c>
      <c r="K273" s="181"/>
      <c r="L273" s="32"/>
      <c r="M273" s="182" t="s">
        <v>1</v>
      </c>
      <c r="N273" s="183" t="s">
        <v>43</v>
      </c>
      <c r="O273" s="60"/>
      <c r="P273" s="184">
        <f t="shared" si="56"/>
        <v>0</v>
      </c>
      <c r="Q273" s="184">
        <v>2.571E-2</v>
      </c>
      <c r="R273" s="184">
        <f t="shared" si="57"/>
        <v>1.2165972</v>
      </c>
      <c r="S273" s="184">
        <v>0</v>
      </c>
      <c r="T273" s="185">
        <f t="shared" si="58"/>
        <v>0</v>
      </c>
      <c r="U273" s="31"/>
      <c r="V273" s="31"/>
      <c r="W273" s="31"/>
      <c r="X273" s="31"/>
      <c r="Y273" s="31"/>
      <c r="Z273" s="31"/>
      <c r="AA273" s="31"/>
      <c r="AB273" s="31"/>
      <c r="AC273" s="31"/>
      <c r="AD273" s="31"/>
      <c r="AE273" s="31"/>
      <c r="AR273" s="186" t="s">
        <v>238</v>
      </c>
      <c r="AT273" s="186" t="s">
        <v>234</v>
      </c>
      <c r="AU273" s="186" t="s">
        <v>88</v>
      </c>
      <c r="AY273" s="14" t="s">
        <v>232</v>
      </c>
      <c r="BE273" s="104">
        <f t="shared" si="59"/>
        <v>0</v>
      </c>
      <c r="BF273" s="104">
        <f t="shared" si="60"/>
        <v>0</v>
      </c>
      <c r="BG273" s="104">
        <f t="shared" si="61"/>
        <v>0</v>
      </c>
      <c r="BH273" s="104">
        <f t="shared" si="62"/>
        <v>0</v>
      </c>
      <c r="BI273" s="104">
        <f t="shared" si="63"/>
        <v>0</v>
      </c>
      <c r="BJ273" s="14" t="s">
        <v>88</v>
      </c>
      <c r="BK273" s="104">
        <f t="shared" si="64"/>
        <v>0</v>
      </c>
      <c r="BL273" s="14" t="s">
        <v>238</v>
      </c>
      <c r="BM273" s="186" t="s">
        <v>2802</v>
      </c>
    </row>
    <row r="274" spans="1:65" s="2" customFormat="1" ht="24.2" customHeight="1">
      <c r="A274" s="31"/>
      <c r="B274" s="142"/>
      <c r="C274" s="174" t="s">
        <v>673</v>
      </c>
      <c r="D274" s="174" t="s">
        <v>234</v>
      </c>
      <c r="E274" s="175" t="s">
        <v>1058</v>
      </c>
      <c r="F274" s="176" t="s">
        <v>1059</v>
      </c>
      <c r="G274" s="177" t="s">
        <v>237</v>
      </c>
      <c r="H274" s="178">
        <v>4.9059999999999997</v>
      </c>
      <c r="I274" s="179"/>
      <c r="J274" s="180">
        <f t="shared" si="55"/>
        <v>0</v>
      </c>
      <c r="K274" s="181"/>
      <c r="L274" s="32"/>
      <c r="M274" s="182" t="s">
        <v>1</v>
      </c>
      <c r="N274" s="183" t="s">
        <v>43</v>
      </c>
      <c r="O274" s="60"/>
      <c r="P274" s="184">
        <f t="shared" si="56"/>
        <v>0</v>
      </c>
      <c r="Q274" s="184">
        <v>7.5953530000000005E-2</v>
      </c>
      <c r="R274" s="184">
        <f t="shared" si="57"/>
        <v>0.37262801818000002</v>
      </c>
      <c r="S274" s="184">
        <v>0</v>
      </c>
      <c r="T274" s="185">
        <f t="shared" si="58"/>
        <v>0</v>
      </c>
      <c r="U274" s="31"/>
      <c r="V274" s="31"/>
      <c r="W274" s="31"/>
      <c r="X274" s="31"/>
      <c r="Y274" s="31"/>
      <c r="Z274" s="31"/>
      <c r="AA274" s="31"/>
      <c r="AB274" s="31"/>
      <c r="AC274" s="31"/>
      <c r="AD274" s="31"/>
      <c r="AE274" s="31"/>
      <c r="AR274" s="186" t="s">
        <v>238</v>
      </c>
      <c r="AT274" s="186" t="s">
        <v>234</v>
      </c>
      <c r="AU274" s="186" t="s">
        <v>88</v>
      </c>
      <c r="AY274" s="14" t="s">
        <v>232</v>
      </c>
      <c r="BE274" s="104">
        <f t="shared" si="59"/>
        <v>0</v>
      </c>
      <c r="BF274" s="104">
        <f t="shared" si="60"/>
        <v>0</v>
      </c>
      <c r="BG274" s="104">
        <f t="shared" si="61"/>
        <v>0</v>
      </c>
      <c r="BH274" s="104">
        <f t="shared" si="62"/>
        <v>0</v>
      </c>
      <c r="BI274" s="104">
        <f t="shared" si="63"/>
        <v>0</v>
      </c>
      <c r="BJ274" s="14" t="s">
        <v>88</v>
      </c>
      <c r="BK274" s="104">
        <f t="shared" si="64"/>
        <v>0</v>
      </c>
      <c r="BL274" s="14" t="s">
        <v>238</v>
      </c>
      <c r="BM274" s="186" t="s">
        <v>3019</v>
      </c>
    </row>
    <row r="275" spans="1:65" s="2" customFormat="1" ht="24.2" customHeight="1">
      <c r="A275" s="31"/>
      <c r="B275" s="142"/>
      <c r="C275" s="174" t="s">
        <v>677</v>
      </c>
      <c r="D275" s="174" t="s">
        <v>234</v>
      </c>
      <c r="E275" s="175" t="s">
        <v>1633</v>
      </c>
      <c r="F275" s="176" t="s">
        <v>1634</v>
      </c>
      <c r="G275" s="177" t="s">
        <v>237</v>
      </c>
      <c r="H275" s="178">
        <v>4.9059999999999997</v>
      </c>
      <c r="I275" s="179"/>
      <c r="J275" s="180">
        <f t="shared" si="55"/>
        <v>0</v>
      </c>
      <c r="K275" s="181"/>
      <c r="L275" s="32"/>
      <c r="M275" s="182" t="s">
        <v>1</v>
      </c>
      <c r="N275" s="183" t="s">
        <v>43</v>
      </c>
      <c r="O275" s="60"/>
      <c r="P275" s="184">
        <f t="shared" si="56"/>
        <v>0</v>
      </c>
      <c r="Q275" s="184">
        <v>1.542606E-2</v>
      </c>
      <c r="R275" s="184">
        <f t="shared" si="57"/>
        <v>7.5680250359999993E-2</v>
      </c>
      <c r="S275" s="184">
        <v>0</v>
      </c>
      <c r="T275" s="185">
        <f t="shared" si="58"/>
        <v>0</v>
      </c>
      <c r="U275" s="31"/>
      <c r="V275" s="31"/>
      <c r="W275" s="31"/>
      <c r="X275" s="31"/>
      <c r="Y275" s="31"/>
      <c r="Z275" s="31"/>
      <c r="AA275" s="31"/>
      <c r="AB275" s="31"/>
      <c r="AC275" s="31"/>
      <c r="AD275" s="31"/>
      <c r="AE275" s="31"/>
      <c r="AR275" s="186" t="s">
        <v>238</v>
      </c>
      <c r="AT275" s="186" t="s">
        <v>234</v>
      </c>
      <c r="AU275" s="186" t="s">
        <v>88</v>
      </c>
      <c r="AY275" s="14" t="s">
        <v>232</v>
      </c>
      <c r="BE275" s="104">
        <f t="shared" si="59"/>
        <v>0</v>
      </c>
      <c r="BF275" s="104">
        <f t="shared" si="60"/>
        <v>0</v>
      </c>
      <c r="BG275" s="104">
        <f t="shared" si="61"/>
        <v>0</v>
      </c>
      <c r="BH275" s="104">
        <f t="shared" si="62"/>
        <v>0</v>
      </c>
      <c r="BI275" s="104">
        <f t="shared" si="63"/>
        <v>0</v>
      </c>
      <c r="BJ275" s="14" t="s">
        <v>88</v>
      </c>
      <c r="BK275" s="104">
        <f t="shared" si="64"/>
        <v>0</v>
      </c>
      <c r="BL275" s="14" t="s">
        <v>238</v>
      </c>
      <c r="BM275" s="186" t="s">
        <v>3020</v>
      </c>
    </row>
    <row r="276" spans="1:65" s="2" customFormat="1" ht="24.2" customHeight="1">
      <c r="A276" s="31"/>
      <c r="B276" s="142"/>
      <c r="C276" s="174" t="s">
        <v>681</v>
      </c>
      <c r="D276" s="174" t="s">
        <v>234</v>
      </c>
      <c r="E276" s="175" t="s">
        <v>1636</v>
      </c>
      <c r="F276" s="176" t="s">
        <v>1637</v>
      </c>
      <c r="G276" s="177" t="s">
        <v>237</v>
      </c>
      <c r="H276" s="178">
        <v>4.9059999999999997</v>
      </c>
      <c r="I276" s="179"/>
      <c r="J276" s="180">
        <f t="shared" si="55"/>
        <v>0</v>
      </c>
      <c r="K276" s="181"/>
      <c r="L276" s="32"/>
      <c r="M276" s="182" t="s">
        <v>1</v>
      </c>
      <c r="N276" s="183" t="s">
        <v>43</v>
      </c>
      <c r="O276" s="60"/>
      <c r="P276" s="184">
        <f t="shared" si="56"/>
        <v>0</v>
      </c>
      <c r="Q276" s="184">
        <v>1.5426E-2</v>
      </c>
      <c r="R276" s="184">
        <f t="shared" si="57"/>
        <v>7.5679955999999993E-2</v>
      </c>
      <c r="S276" s="184">
        <v>0</v>
      </c>
      <c r="T276" s="185">
        <f t="shared" si="58"/>
        <v>0</v>
      </c>
      <c r="U276" s="31"/>
      <c r="V276" s="31"/>
      <c r="W276" s="31"/>
      <c r="X276" s="31"/>
      <c r="Y276" s="31"/>
      <c r="Z276" s="31"/>
      <c r="AA276" s="31"/>
      <c r="AB276" s="31"/>
      <c r="AC276" s="31"/>
      <c r="AD276" s="31"/>
      <c r="AE276" s="31"/>
      <c r="AR276" s="186" t="s">
        <v>238</v>
      </c>
      <c r="AT276" s="186" t="s">
        <v>234</v>
      </c>
      <c r="AU276" s="186" t="s">
        <v>88</v>
      </c>
      <c r="AY276" s="14" t="s">
        <v>232</v>
      </c>
      <c r="BE276" s="104">
        <f t="shared" si="59"/>
        <v>0</v>
      </c>
      <c r="BF276" s="104">
        <f t="shared" si="60"/>
        <v>0</v>
      </c>
      <c r="BG276" s="104">
        <f t="shared" si="61"/>
        <v>0</v>
      </c>
      <c r="BH276" s="104">
        <f t="shared" si="62"/>
        <v>0</v>
      </c>
      <c r="BI276" s="104">
        <f t="shared" si="63"/>
        <v>0</v>
      </c>
      <c r="BJ276" s="14" t="s">
        <v>88</v>
      </c>
      <c r="BK276" s="104">
        <f t="shared" si="64"/>
        <v>0</v>
      </c>
      <c r="BL276" s="14" t="s">
        <v>238</v>
      </c>
      <c r="BM276" s="186" t="s">
        <v>3021</v>
      </c>
    </row>
    <row r="277" spans="1:65" s="2" customFormat="1" ht="16.5" customHeight="1">
      <c r="A277" s="31"/>
      <c r="B277" s="142"/>
      <c r="C277" s="174" t="s">
        <v>685</v>
      </c>
      <c r="D277" s="174" t="s">
        <v>234</v>
      </c>
      <c r="E277" s="175" t="s">
        <v>1061</v>
      </c>
      <c r="F277" s="176" t="s">
        <v>1062</v>
      </c>
      <c r="G277" s="177" t="s">
        <v>237</v>
      </c>
      <c r="H277" s="178">
        <v>4.9059999999999997</v>
      </c>
      <c r="I277" s="179"/>
      <c r="J277" s="180">
        <f t="shared" si="55"/>
        <v>0</v>
      </c>
      <c r="K277" s="181"/>
      <c r="L277" s="32"/>
      <c r="M277" s="182" t="s">
        <v>1</v>
      </c>
      <c r="N277" s="183" t="s">
        <v>43</v>
      </c>
      <c r="O277" s="60"/>
      <c r="P277" s="184">
        <f t="shared" si="56"/>
        <v>0</v>
      </c>
      <c r="Q277" s="184">
        <v>0</v>
      </c>
      <c r="R277" s="184">
        <f t="shared" si="57"/>
        <v>0</v>
      </c>
      <c r="S277" s="184">
        <v>0</v>
      </c>
      <c r="T277" s="185">
        <f t="shared" si="58"/>
        <v>0</v>
      </c>
      <c r="U277" s="31"/>
      <c r="V277" s="31"/>
      <c r="W277" s="31"/>
      <c r="X277" s="31"/>
      <c r="Y277" s="31"/>
      <c r="Z277" s="31"/>
      <c r="AA277" s="31"/>
      <c r="AB277" s="31"/>
      <c r="AC277" s="31"/>
      <c r="AD277" s="31"/>
      <c r="AE277" s="31"/>
      <c r="AR277" s="186" t="s">
        <v>238</v>
      </c>
      <c r="AT277" s="186" t="s">
        <v>234</v>
      </c>
      <c r="AU277" s="186" t="s">
        <v>88</v>
      </c>
      <c r="AY277" s="14" t="s">
        <v>232</v>
      </c>
      <c r="BE277" s="104">
        <f t="shared" si="59"/>
        <v>0</v>
      </c>
      <c r="BF277" s="104">
        <f t="shared" si="60"/>
        <v>0</v>
      </c>
      <c r="BG277" s="104">
        <f t="shared" si="61"/>
        <v>0</v>
      </c>
      <c r="BH277" s="104">
        <f t="shared" si="62"/>
        <v>0</v>
      </c>
      <c r="BI277" s="104">
        <f t="shared" si="63"/>
        <v>0</v>
      </c>
      <c r="BJ277" s="14" t="s">
        <v>88</v>
      </c>
      <c r="BK277" s="104">
        <f t="shared" si="64"/>
        <v>0</v>
      </c>
      <c r="BL277" s="14" t="s">
        <v>238</v>
      </c>
      <c r="BM277" s="186" t="s">
        <v>2806</v>
      </c>
    </row>
    <row r="278" spans="1:65" s="2" customFormat="1" ht="33" customHeight="1">
      <c r="A278" s="31"/>
      <c r="B278" s="142"/>
      <c r="C278" s="174" t="s">
        <v>689</v>
      </c>
      <c r="D278" s="174" t="s">
        <v>234</v>
      </c>
      <c r="E278" s="175" t="s">
        <v>743</v>
      </c>
      <c r="F278" s="176" t="s">
        <v>744</v>
      </c>
      <c r="G278" s="177" t="s">
        <v>360</v>
      </c>
      <c r="H278" s="178">
        <v>4.806</v>
      </c>
      <c r="I278" s="179"/>
      <c r="J278" s="180">
        <f t="shared" si="55"/>
        <v>0</v>
      </c>
      <c r="K278" s="181"/>
      <c r="L278" s="32"/>
      <c r="M278" s="182" t="s">
        <v>1</v>
      </c>
      <c r="N278" s="183" t="s">
        <v>43</v>
      </c>
      <c r="O278" s="60"/>
      <c r="P278" s="184">
        <f t="shared" si="56"/>
        <v>0</v>
      </c>
      <c r="Q278" s="184">
        <v>0</v>
      </c>
      <c r="R278" s="184">
        <f t="shared" si="57"/>
        <v>0</v>
      </c>
      <c r="S278" s="184">
        <v>0</v>
      </c>
      <c r="T278" s="185">
        <f t="shared" si="58"/>
        <v>0</v>
      </c>
      <c r="U278" s="31"/>
      <c r="V278" s="31"/>
      <c r="W278" s="31"/>
      <c r="X278" s="31"/>
      <c r="Y278" s="31"/>
      <c r="Z278" s="31"/>
      <c r="AA278" s="31"/>
      <c r="AB278" s="31"/>
      <c r="AC278" s="31"/>
      <c r="AD278" s="31"/>
      <c r="AE278" s="31"/>
      <c r="AR278" s="186" t="s">
        <v>238</v>
      </c>
      <c r="AT278" s="186" t="s">
        <v>234</v>
      </c>
      <c r="AU278" s="186" t="s">
        <v>88</v>
      </c>
      <c r="AY278" s="14" t="s">
        <v>232</v>
      </c>
      <c r="BE278" s="104">
        <f t="shared" si="59"/>
        <v>0</v>
      </c>
      <c r="BF278" s="104">
        <f t="shared" si="60"/>
        <v>0</v>
      </c>
      <c r="BG278" s="104">
        <f t="shared" si="61"/>
        <v>0</v>
      </c>
      <c r="BH278" s="104">
        <f t="shared" si="62"/>
        <v>0</v>
      </c>
      <c r="BI278" s="104">
        <f t="shared" si="63"/>
        <v>0</v>
      </c>
      <c r="BJ278" s="14" t="s">
        <v>88</v>
      </c>
      <c r="BK278" s="104">
        <f t="shared" si="64"/>
        <v>0</v>
      </c>
      <c r="BL278" s="14" t="s">
        <v>238</v>
      </c>
      <c r="BM278" s="186" t="s">
        <v>3022</v>
      </c>
    </row>
    <row r="279" spans="1:65" s="2" customFormat="1" ht="24.2" customHeight="1">
      <c r="A279" s="31"/>
      <c r="B279" s="142"/>
      <c r="C279" s="174" t="s">
        <v>693</v>
      </c>
      <c r="D279" s="174" t="s">
        <v>234</v>
      </c>
      <c r="E279" s="175" t="s">
        <v>746</v>
      </c>
      <c r="F279" s="176" t="s">
        <v>747</v>
      </c>
      <c r="G279" s="177" t="s">
        <v>360</v>
      </c>
      <c r="H279" s="178">
        <v>14.417999999999999</v>
      </c>
      <c r="I279" s="179"/>
      <c r="J279" s="180">
        <f t="shared" si="55"/>
        <v>0</v>
      </c>
      <c r="K279" s="181"/>
      <c r="L279" s="32"/>
      <c r="M279" s="182" t="s">
        <v>1</v>
      </c>
      <c r="N279" s="183" t="s">
        <v>43</v>
      </c>
      <c r="O279" s="60"/>
      <c r="P279" s="184">
        <f t="shared" si="56"/>
        <v>0</v>
      </c>
      <c r="Q279" s="184">
        <v>0</v>
      </c>
      <c r="R279" s="184">
        <f t="shared" si="57"/>
        <v>0</v>
      </c>
      <c r="S279" s="184">
        <v>0</v>
      </c>
      <c r="T279" s="185">
        <f t="shared" si="58"/>
        <v>0</v>
      </c>
      <c r="U279" s="31"/>
      <c r="V279" s="31"/>
      <c r="W279" s="31"/>
      <c r="X279" s="31"/>
      <c r="Y279" s="31"/>
      <c r="Z279" s="31"/>
      <c r="AA279" s="31"/>
      <c r="AB279" s="31"/>
      <c r="AC279" s="31"/>
      <c r="AD279" s="31"/>
      <c r="AE279" s="31"/>
      <c r="AR279" s="186" t="s">
        <v>238</v>
      </c>
      <c r="AT279" s="186" t="s">
        <v>234</v>
      </c>
      <c r="AU279" s="186" t="s">
        <v>88</v>
      </c>
      <c r="AY279" s="14" t="s">
        <v>232</v>
      </c>
      <c r="BE279" s="104">
        <f t="shared" si="59"/>
        <v>0</v>
      </c>
      <c r="BF279" s="104">
        <f t="shared" si="60"/>
        <v>0</v>
      </c>
      <c r="BG279" s="104">
        <f t="shared" si="61"/>
        <v>0</v>
      </c>
      <c r="BH279" s="104">
        <f t="shared" si="62"/>
        <v>0</v>
      </c>
      <c r="BI279" s="104">
        <f t="shared" si="63"/>
        <v>0</v>
      </c>
      <c r="BJ279" s="14" t="s">
        <v>88</v>
      </c>
      <c r="BK279" s="104">
        <f t="shared" si="64"/>
        <v>0</v>
      </c>
      <c r="BL279" s="14" t="s">
        <v>238</v>
      </c>
      <c r="BM279" s="186" t="s">
        <v>3023</v>
      </c>
    </row>
    <row r="280" spans="1:65" s="2" customFormat="1" ht="24.2" customHeight="1">
      <c r="A280" s="31"/>
      <c r="B280" s="142"/>
      <c r="C280" s="174" t="s">
        <v>697</v>
      </c>
      <c r="D280" s="174" t="s">
        <v>234</v>
      </c>
      <c r="E280" s="175" t="s">
        <v>750</v>
      </c>
      <c r="F280" s="176" t="s">
        <v>751</v>
      </c>
      <c r="G280" s="177" t="s">
        <v>360</v>
      </c>
      <c r="H280" s="178">
        <v>4.806</v>
      </c>
      <c r="I280" s="179"/>
      <c r="J280" s="180">
        <f t="shared" si="55"/>
        <v>0</v>
      </c>
      <c r="K280" s="181"/>
      <c r="L280" s="32"/>
      <c r="M280" s="182" t="s">
        <v>1</v>
      </c>
      <c r="N280" s="183" t="s">
        <v>43</v>
      </c>
      <c r="O280" s="60"/>
      <c r="P280" s="184">
        <f t="shared" si="56"/>
        <v>0</v>
      </c>
      <c r="Q280" s="184">
        <v>0</v>
      </c>
      <c r="R280" s="184">
        <f t="shared" si="57"/>
        <v>0</v>
      </c>
      <c r="S280" s="184">
        <v>0</v>
      </c>
      <c r="T280" s="185">
        <f t="shared" si="58"/>
        <v>0</v>
      </c>
      <c r="U280" s="31"/>
      <c r="V280" s="31"/>
      <c r="W280" s="31"/>
      <c r="X280" s="31"/>
      <c r="Y280" s="31"/>
      <c r="Z280" s="31"/>
      <c r="AA280" s="31"/>
      <c r="AB280" s="31"/>
      <c r="AC280" s="31"/>
      <c r="AD280" s="31"/>
      <c r="AE280" s="31"/>
      <c r="AR280" s="186" t="s">
        <v>238</v>
      </c>
      <c r="AT280" s="186" t="s">
        <v>234</v>
      </c>
      <c r="AU280" s="186" t="s">
        <v>88</v>
      </c>
      <c r="AY280" s="14" t="s">
        <v>232</v>
      </c>
      <c r="BE280" s="104">
        <f t="shared" si="59"/>
        <v>0</v>
      </c>
      <c r="BF280" s="104">
        <f t="shared" si="60"/>
        <v>0</v>
      </c>
      <c r="BG280" s="104">
        <f t="shared" si="61"/>
        <v>0</v>
      </c>
      <c r="BH280" s="104">
        <f t="shared" si="62"/>
        <v>0</v>
      </c>
      <c r="BI280" s="104">
        <f t="shared" si="63"/>
        <v>0</v>
      </c>
      <c r="BJ280" s="14" t="s">
        <v>88</v>
      </c>
      <c r="BK280" s="104">
        <f t="shared" si="64"/>
        <v>0</v>
      </c>
      <c r="BL280" s="14" t="s">
        <v>238</v>
      </c>
      <c r="BM280" s="186" t="s">
        <v>3024</v>
      </c>
    </row>
    <row r="281" spans="1:65" s="2" customFormat="1" ht="16.5" customHeight="1">
      <c r="A281" s="31"/>
      <c r="B281" s="142"/>
      <c r="C281" s="174" t="s">
        <v>701</v>
      </c>
      <c r="D281" s="174" t="s">
        <v>234</v>
      </c>
      <c r="E281" s="175" t="s">
        <v>754</v>
      </c>
      <c r="F281" s="176" t="s">
        <v>755</v>
      </c>
      <c r="G281" s="177" t="s">
        <v>360</v>
      </c>
      <c r="H281" s="178">
        <v>1.35</v>
      </c>
      <c r="I281" s="179"/>
      <c r="J281" s="180">
        <f t="shared" si="55"/>
        <v>0</v>
      </c>
      <c r="K281" s="181"/>
      <c r="L281" s="32"/>
      <c r="M281" s="182" t="s">
        <v>1</v>
      </c>
      <c r="N281" s="183" t="s">
        <v>43</v>
      </c>
      <c r="O281" s="60"/>
      <c r="P281" s="184">
        <f t="shared" si="56"/>
        <v>0</v>
      </c>
      <c r="Q281" s="184">
        <v>0</v>
      </c>
      <c r="R281" s="184">
        <f t="shared" si="57"/>
        <v>0</v>
      </c>
      <c r="S281" s="184">
        <v>0</v>
      </c>
      <c r="T281" s="185">
        <f t="shared" si="58"/>
        <v>0</v>
      </c>
      <c r="U281" s="31"/>
      <c r="V281" s="31"/>
      <c r="W281" s="31"/>
      <c r="X281" s="31"/>
      <c r="Y281" s="31"/>
      <c r="Z281" s="31"/>
      <c r="AA281" s="31"/>
      <c r="AB281" s="31"/>
      <c r="AC281" s="31"/>
      <c r="AD281" s="31"/>
      <c r="AE281" s="31"/>
      <c r="AR281" s="186" t="s">
        <v>238</v>
      </c>
      <c r="AT281" s="186" t="s">
        <v>234</v>
      </c>
      <c r="AU281" s="186" t="s">
        <v>88</v>
      </c>
      <c r="AY281" s="14" t="s">
        <v>232</v>
      </c>
      <c r="BE281" s="104">
        <f t="shared" si="59"/>
        <v>0</v>
      </c>
      <c r="BF281" s="104">
        <f t="shared" si="60"/>
        <v>0</v>
      </c>
      <c r="BG281" s="104">
        <f t="shared" si="61"/>
        <v>0</v>
      </c>
      <c r="BH281" s="104">
        <f t="shared" si="62"/>
        <v>0</v>
      </c>
      <c r="BI281" s="104">
        <f t="shared" si="63"/>
        <v>0</v>
      </c>
      <c r="BJ281" s="14" t="s">
        <v>88</v>
      </c>
      <c r="BK281" s="104">
        <f t="shared" si="64"/>
        <v>0</v>
      </c>
      <c r="BL281" s="14" t="s">
        <v>238</v>
      </c>
      <c r="BM281" s="186" t="s">
        <v>3025</v>
      </c>
    </row>
    <row r="282" spans="1:65" s="12" customFormat="1" ht="22.9" customHeight="1">
      <c r="B282" s="161"/>
      <c r="D282" s="162" t="s">
        <v>76</v>
      </c>
      <c r="E282" s="172" t="s">
        <v>629</v>
      </c>
      <c r="F282" s="172" t="s">
        <v>757</v>
      </c>
      <c r="I282" s="164"/>
      <c r="J282" s="173">
        <f>BK282</f>
        <v>0</v>
      </c>
      <c r="L282" s="161"/>
      <c r="M282" s="166"/>
      <c r="N282" s="167"/>
      <c r="O282" s="167"/>
      <c r="P282" s="168">
        <f>SUM(P283:P284)</f>
        <v>0</v>
      </c>
      <c r="Q282" s="167"/>
      <c r="R282" s="168">
        <f>SUM(R283:R284)</f>
        <v>0</v>
      </c>
      <c r="S282" s="167"/>
      <c r="T282" s="169">
        <f>SUM(T283:T284)</f>
        <v>0</v>
      </c>
      <c r="AR282" s="162" t="s">
        <v>81</v>
      </c>
      <c r="AT282" s="170" t="s">
        <v>76</v>
      </c>
      <c r="AU282" s="170" t="s">
        <v>81</v>
      </c>
      <c r="AY282" s="162" t="s">
        <v>232</v>
      </c>
      <c r="BK282" s="171">
        <f>SUM(BK283:BK284)</f>
        <v>0</v>
      </c>
    </row>
    <row r="283" spans="1:65" s="2" customFormat="1" ht="33" customHeight="1">
      <c r="A283" s="31"/>
      <c r="B283" s="142"/>
      <c r="C283" s="174" t="s">
        <v>705</v>
      </c>
      <c r="D283" s="174" t="s">
        <v>234</v>
      </c>
      <c r="E283" s="175" t="s">
        <v>759</v>
      </c>
      <c r="F283" s="176" t="s">
        <v>760</v>
      </c>
      <c r="G283" s="177" t="s">
        <v>360</v>
      </c>
      <c r="H283" s="178">
        <v>132.32900000000001</v>
      </c>
      <c r="I283" s="179"/>
      <c r="J283" s="180">
        <f>ROUND(I283*H283,2)</f>
        <v>0</v>
      </c>
      <c r="K283" s="181"/>
      <c r="L283" s="32"/>
      <c r="M283" s="182" t="s">
        <v>1</v>
      </c>
      <c r="N283" s="183" t="s">
        <v>43</v>
      </c>
      <c r="O283" s="60"/>
      <c r="P283" s="184">
        <f>O283*H283</f>
        <v>0</v>
      </c>
      <c r="Q283" s="184">
        <v>0</v>
      </c>
      <c r="R283" s="184">
        <f>Q283*H283</f>
        <v>0</v>
      </c>
      <c r="S283" s="184">
        <v>0</v>
      </c>
      <c r="T283" s="185">
        <f>S283*H283</f>
        <v>0</v>
      </c>
      <c r="U283" s="31"/>
      <c r="V283" s="31"/>
      <c r="W283" s="31"/>
      <c r="X283" s="31"/>
      <c r="Y283" s="31"/>
      <c r="Z283" s="31"/>
      <c r="AA283" s="31"/>
      <c r="AB283" s="31"/>
      <c r="AC283" s="31"/>
      <c r="AD283" s="31"/>
      <c r="AE283" s="31"/>
      <c r="AR283" s="186" t="s">
        <v>238</v>
      </c>
      <c r="AT283" s="186" t="s">
        <v>234</v>
      </c>
      <c r="AU283" s="186" t="s">
        <v>88</v>
      </c>
      <c r="AY283" s="14" t="s">
        <v>232</v>
      </c>
      <c r="BE283" s="104">
        <f>IF(N283="základná",J283,0)</f>
        <v>0</v>
      </c>
      <c r="BF283" s="104">
        <f>IF(N283="znížená",J283,0)</f>
        <v>0</v>
      </c>
      <c r="BG283" s="104">
        <f>IF(N283="zákl. prenesená",J283,0)</f>
        <v>0</v>
      </c>
      <c r="BH283" s="104">
        <f>IF(N283="zníž. prenesená",J283,0)</f>
        <v>0</v>
      </c>
      <c r="BI283" s="104">
        <f>IF(N283="nulová",J283,0)</f>
        <v>0</v>
      </c>
      <c r="BJ283" s="14" t="s">
        <v>88</v>
      </c>
      <c r="BK283" s="104">
        <f>ROUND(I283*H283,2)</f>
        <v>0</v>
      </c>
      <c r="BL283" s="14" t="s">
        <v>238</v>
      </c>
      <c r="BM283" s="186" t="s">
        <v>2807</v>
      </c>
    </row>
    <row r="284" spans="1:65" s="2" customFormat="1" ht="49.15" customHeight="1">
      <c r="A284" s="31"/>
      <c r="B284" s="142"/>
      <c r="C284" s="174" t="s">
        <v>709</v>
      </c>
      <c r="D284" s="174" t="s">
        <v>234</v>
      </c>
      <c r="E284" s="175" t="s">
        <v>763</v>
      </c>
      <c r="F284" s="176" t="s">
        <v>764</v>
      </c>
      <c r="G284" s="177" t="s">
        <v>360</v>
      </c>
      <c r="H284" s="178">
        <v>132.32900000000001</v>
      </c>
      <c r="I284" s="179"/>
      <c r="J284" s="180">
        <f>ROUND(I284*H284,2)</f>
        <v>0</v>
      </c>
      <c r="K284" s="181"/>
      <c r="L284" s="32"/>
      <c r="M284" s="182" t="s">
        <v>1</v>
      </c>
      <c r="N284" s="183" t="s">
        <v>43</v>
      </c>
      <c r="O284" s="60"/>
      <c r="P284" s="184">
        <f>O284*H284</f>
        <v>0</v>
      </c>
      <c r="Q284" s="184">
        <v>0</v>
      </c>
      <c r="R284" s="184">
        <f>Q284*H284</f>
        <v>0</v>
      </c>
      <c r="S284" s="184">
        <v>0</v>
      </c>
      <c r="T284" s="185">
        <f>S284*H284</f>
        <v>0</v>
      </c>
      <c r="U284" s="31"/>
      <c r="V284" s="31"/>
      <c r="W284" s="31"/>
      <c r="X284" s="31"/>
      <c r="Y284" s="31"/>
      <c r="Z284" s="31"/>
      <c r="AA284" s="31"/>
      <c r="AB284" s="31"/>
      <c r="AC284" s="31"/>
      <c r="AD284" s="31"/>
      <c r="AE284" s="31"/>
      <c r="AR284" s="186" t="s">
        <v>238</v>
      </c>
      <c r="AT284" s="186" t="s">
        <v>234</v>
      </c>
      <c r="AU284" s="186" t="s">
        <v>88</v>
      </c>
      <c r="AY284" s="14" t="s">
        <v>232</v>
      </c>
      <c r="BE284" s="104">
        <f>IF(N284="základná",J284,0)</f>
        <v>0</v>
      </c>
      <c r="BF284" s="104">
        <f>IF(N284="znížená",J284,0)</f>
        <v>0</v>
      </c>
      <c r="BG284" s="104">
        <f>IF(N284="zákl. prenesená",J284,0)</f>
        <v>0</v>
      </c>
      <c r="BH284" s="104">
        <f>IF(N284="zníž. prenesená",J284,0)</f>
        <v>0</v>
      </c>
      <c r="BI284" s="104">
        <f>IF(N284="nulová",J284,0)</f>
        <v>0</v>
      </c>
      <c r="BJ284" s="14" t="s">
        <v>88</v>
      </c>
      <c r="BK284" s="104">
        <f>ROUND(I284*H284,2)</f>
        <v>0</v>
      </c>
      <c r="BL284" s="14" t="s">
        <v>238</v>
      </c>
      <c r="BM284" s="186" t="s">
        <v>2808</v>
      </c>
    </row>
    <row r="285" spans="1:65" s="12" customFormat="1" ht="25.9" customHeight="1">
      <c r="B285" s="161"/>
      <c r="D285" s="162" t="s">
        <v>76</v>
      </c>
      <c r="E285" s="163" t="s">
        <v>230</v>
      </c>
      <c r="F285" s="163" t="s">
        <v>231</v>
      </c>
      <c r="I285" s="164"/>
      <c r="J285" s="165">
        <f>BK285</f>
        <v>0</v>
      </c>
      <c r="L285" s="161"/>
      <c r="M285" s="166"/>
      <c r="N285" s="167"/>
      <c r="O285" s="167"/>
      <c r="P285" s="168">
        <f>P286</f>
        <v>0</v>
      </c>
      <c r="Q285" s="167"/>
      <c r="R285" s="168">
        <f>R286</f>
        <v>1.1073200000000001</v>
      </c>
      <c r="S285" s="167"/>
      <c r="T285" s="169">
        <f>T286</f>
        <v>0</v>
      </c>
      <c r="AR285" s="162" t="s">
        <v>81</v>
      </c>
      <c r="AT285" s="170" t="s">
        <v>76</v>
      </c>
      <c r="AU285" s="170" t="s">
        <v>77</v>
      </c>
      <c r="AY285" s="162" t="s">
        <v>232</v>
      </c>
      <c r="BK285" s="171">
        <f>BK286</f>
        <v>0</v>
      </c>
    </row>
    <row r="286" spans="1:65" s="12" customFormat="1" ht="22.9" customHeight="1">
      <c r="B286" s="161"/>
      <c r="D286" s="162" t="s">
        <v>76</v>
      </c>
      <c r="E286" s="172" t="s">
        <v>93</v>
      </c>
      <c r="F286" s="172" t="s">
        <v>390</v>
      </c>
      <c r="I286" s="164"/>
      <c r="J286" s="173">
        <f>BK286</f>
        <v>0</v>
      </c>
      <c r="L286" s="161"/>
      <c r="M286" s="166"/>
      <c r="N286" s="167"/>
      <c r="O286" s="167"/>
      <c r="P286" s="168">
        <f>SUM(P287:P288)</f>
        <v>0</v>
      </c>
      <c r="Q286" s="167"/>
      <c r="R286" s="168">
        <f>SUM(R287:R288)</f>
        <v>1.1073200000000001</v>
      </c>
      <c r="S286" s="167"/>
      <c r="T286" s="169">
        <f>SUM(T287:T288)</f>
        <v>0</v>
      </c>
      <c r="AR286" s="162" t="s">
        <v>81</v>
      </c>
      <c r="AT286" s="170" t="s">
        <v>76</v>
      </c>
      <c r="AU286" s="170" t="s">
        <v>81</v>
      </c>
      <c r="AY286" s="162" t="s">
        <v>232</v>
      </c>
      <c r="BK286" s="171">
        <f>SUM(BK287:BK288)</f>
        <v>0</v>
      </c>
    </row>
    <row r="287" spans="1:65" s="2" customFormat="1" ht="24.2" customHeight="1">
      <c r="A287" s="31"/>
      <c r="B287" s="142"/>
      <c r="C287" s="174" t="s">
        <v>713</v>
      </c>
      <c r="D287" s="174" t="s">
        <v>234</v>
      </c>
      <c r="E287" s="175" t="s">
        <v>392</v>
      </c>
      <c r="F287" s="176" t="s">
        <v>393</v>
      </c>
      <c r="G287" s="177" t="s">
        <v>394</v>
      </c>
      <c r="H287" s="178">
        <v>2</v>
      </c>
      <c r="I287" s="179"/>
      <c r="J287" s="180">
        <f>ROUND(I287*H287,2)</f>
        <v>0</v>
      </c>
      <c r="K287" s="181"/>
      <c r="L287" s="32"/>
      <c r="M287" s="182" t="s">
        <v>1</v>
      </c>
      <c r="N287" s="183" t="s">
        <v>43</v>
      </c>
      <c r="O287" s="60"/>
      <c r="P287" s="184">
        <f>O287*H287</f>
        <v>0</v>
      </c>
      <c r="Q287" s="184">
        <v>0.44366</v>
      </c>
      <c r="R287" s="184">
        <f>Q287*H287</f>
        <v>0.88732</v>
      </c>
      <c r="S287" s="184">
        <v>0</v>
      </c>
      <c r="T287" s="185">
        <f>S287*H287</f>
        <v>0</v>
      </c>
      <c r="U287" s="31"/>
      <c r="V287" s="31"/>
      <c r="W287" s="31"/>
      <c r="X287" s="31"/>
      <c r="Y287" s="31"/>
      <c r="Z287" s="31"/>
      <c r="AA287" s="31"/>
      <c r="AB287" s="31"/>
      <c r="AC287" s="31"/>
      <c r="AD287" s="31"/>
      <c r="AE287" s="31"/>
      <c r="AR287" s="186" t="s">
        <v>238</v>
      </c>
      <c r="AT287" s="186" t="s">
        <v>234</v>
      </c>
      <c r="AU287" s="186" t="s">
        <v>88</v>
      </c>
      <c r="AY287" s="14" t="s">
        <v>232</v>
      </c>
      <c r="BE287" s="104">
        <f>IF(N287="základná",J287,0)</f>
        <v>0</v>
      </c>
      <c r="BF287" s="104">
        <f>IF(N287="znížená",J287,0)</f>
        <v>0</v>
      </c>
      <c r="BG287" s="104">
        <f>IF(N287="zákl. prenesená",J287,0)</f>
        <v>0</v>
      </c>
      <c r="BH287" s="104">
        <f>IF(N287="zníž. prenesená",J287,0)</f>
        <v>0</v>
      </c>
      <c r="BI287" s="104">
        <f>IF(N287="nulová",J287,0)</f>
        <v>0</v>
      </c>
      <c r="BJ287" s="14" t="s">
        <v>88</v>
      </c>
      <c r="BK287" s="104">
        <f>ROUND(I287*H287,2)</f>
        <v>0</v>
      </c>
      <c r="BL287" s="14" t="s">
        <v>238</v>
      </c>
      <c r="BM287" s="186" t="s">
        <v>2809</v>
      </c>
    </row>
    <row r="288" spans="1:65" s="2" customFormat="1" ht="16.5" customHeight="1">
      <c r="A288" s="31"/>
      <c r="B288" s="142"/>
      <c r="C288" s="187" t="s">
        <v>717</v>
      </c>
      <c r="D288" s="187" t="s">
        <v>357</v>
      </c>
      <c r="E288" s="188" t="s">
        <v>397</v>
      </c>
      <c r="F288" s="189" t="s">
        <v>398</v>
      </c>
      <c r="G288" s="190" t="s">
        <v>394</v>
      </c>
      <c r="H288" s="191">
        <v>2</v>
      </c>
      <c r="I288" s="192"/>
      <c r="J288" s="193">
        <f>ROUND(I288*H288,2)</f>
        <v>0</v>
      </c>
      <c r="K288" s="194"/>
      <c r="L288" s="195"/>
      <c r="M288" s="196" t="s">
        <v>1</v>
      </c>
      <c r="N288" s="197" t="s">
        <v>43</v>
      </c>
      <c r="O288" s="60"/>
      <c r="P288" s="184">
        <f>O288*H288</f>
        <v>0</v>
      </c>
      <c r="Q288" s="184">
        <v>0.11</v>
      </c>
      <c r="R288" s="184">
        <f>Q288*H288</f>
        <v>0.22</v>
      </c>
      <c r="S288" s="184">
        <v>0</v>
      </c>
      <c r="T288" s="185">
        <f>S288*H288</f>
        <v>0</v>
      </c>
      <c r="U288" s="31"/>
      <c r="V288" s="31"/>
      <c r="W288" s="31"/>
      <c r="X288" s="31"/>
      <c r="Y288" s="31"/>
      <c r="Z288" s="31"/>
      <c r="AA288" s="31"/>
      <c r="AB288" s="31"/>
      <c r="AC288" s="31"/>
      <c r="AD288" s="31"/>
      <c r="AE288" s="31"/>
      <c r="AR288" s="186" t="s">
        <v>263</v>
      </c>
      <c r="AT288" s="186" t="s">
        <v>357</v>
      </c>
      <c r="AU288" s="186" t="s">
        <v>88</v>
      </c>
      <c r="AY288" s="14" t="s">
        <v>232</v>
      </c>
      <c r="BE288" s="104">
        <f>IF(N288="základná",J288,0)</f>
        <v>0</v>
      </c>
      <c r="BF288" s="104">
        <f>IF(N288="znížená",J288,0)</f>
        <v>0</v>
      </c>
      <c r="BG288" s="104">
        <f>IF(N288="zákl. prenesená",J288,0)</f>
        <v>0</v>
      </c>
      <c r="BH288" s="104">
        <f>IF(N288="zníž. prenesená",J288,0)</f>
        <v>0</v>
      </c>
      <c r="BI288" s="104">
        <f>IF(N288="nulová",J288,0)</f>
        <v>0</v>
      </c>
      <c r="BJ288" s="14" t="s">
        <v>88</v>
      </c>
      <c r="BK288" s="104">
        <f>ROUND(I288*H288,2)</f>
        <v>0</v>
      </c>
      <c r="BL288" s="14" t="s">
        <v>238</v>
      </c>
      <c r="BM288" s="186" t="s">
        <v>2810</v>
      </c>
    </row>
    <row r="289" spans="1:65" s="12" customFormat="1" ht="25.9" customHeight="1">
      <c r="B289" s="161"/>
      <c r="D289" s="162" t="s">
        <v>76</v>
      </c>
      <c r="E289" s="163" t="s">
        <v>766</v>
      </c>
      <c r="F289" s="163" t="s">
        <v>767</v>
      </c>
      <c r="I289" s="164"/>
      <c r="J289" s="165">
        <f>BK289</f>
        <v>0</v>
      </c>
      <c r="L289" s="161"/>
      <c r="M289" s="166"/>
      <c r="N289" s="167"/>
      <c r="O289" s="167"/>
      <c r="P289" s="168">
        <f>P290+P299+P330</f>
        <v>0</v>
      </c>
      <c r="Q289" s="167"/>
      <c r="R289" s="168">
        <f>R290+R299+R330</f>
        <v>1.7117737570000005</v>
      </c>
      <c r="S289" s="167"/>
      <c r="T289" s="169">
        <f>T290+T299+T330</f>
        <v>0</v>
      </c>
      <c r="AR289" s="162" t="s">
        <v>88</v>
      </c>
      <c r="AT289" s="170" t="s">
        <v>76</v>
      </c>
      <c r="AU289" s="170" t="s">
        <v>77</v>
      </c>
      <c r="AY289" s="162" t="s">
        <v>232</v>
      </c>
      <c r="BK289" s="171">
        <f>BK290+BK299+BK330</f>
        <v>0</v>
      </c>
    </row>
    <row r="290" spans="1:65" s="12" customFormat="1" ht="22.9" customHeight="1">
      <c r="B290" s="161"/>
      <c r="D290" s="162" t="s">
        <v>76</v>
      </c>
      <c r="E290" s="172" t="s">
        <v>1066</v>
      </c>
      <c r="F290" s="172" t="s">
        <v>1067</v>
      </c>
      <c r="I290" s="164"/>
      <c r="J290" s="173">
        <f>BK290</f>
        <v>0</v>
      </c>
      <c r="L290" s="161"/>
      <c r="M290" s="166"/>
      <c r="N290" s="167"/>
      <c r="O290" s="167"/>
      <c r="P290" s="168">
        <f>SUM(P291:P298)</f>
        <v>0</v>
      </c>
      <c r="Q290" s="167"/>
      <c r="R290" s="168">
        <f>SUM(R291:R298)</f>
        <v>4.3999999999999997E-2</v>
      </c>
      <c r="S290" s="167"/>
      <c r="T290" s="169">
        <f>SUM(T291:T298)</f>
        <v>0</v>
      </c>
      <c r="AR290" s="162" t="s">
        <v>88</v>
      </c>
      <c r="AT290" s="170" t="s">
        <v>76</v>
      </c>
      <c r="AU290" s="170" t="s">
        <v>81</v>
      </c>
      <c r="AY290" s="162" t="s">
        <v>232</v>
      </c>
      <c r="BK290" s="171">
        <f>SUM(BK291:BK298)</f>
        <v>0</v>
      </c>
    </row>
    <row r="291" spans="1:65" s="2" customFormat="1" ht="24.2" customHeight="1">
      <c r="A291" s="31"/>
      <c r="B291" s="142"/>
      <c r="C291" s="174" t="s">
        <v>721</v>
      </c>
      <c r="D291" s="174" t="s">
        <v>234</v>
      </c>
      <c r="E291" s="175" t="s">
        <v>1068</v>
      </c>
      <c r="F291" s="176" t="s">
        <v>1069</v>
      </c>
      <c r="G291" s="177" t="s">
        <v>237</v>
      </c>
      <c r="H291" s="178">
        <v>47.32</v>
      </c>
      <c r="I291" s="179"/>
      <c r="J291" s="180">
        <f t="shared" ref="J291:J298" si="65">ROUND(I291*H291,2)</f>
        <v>0</v>
      </c>
      <c r="K291" s="181"/>
      <c r="L291" s="32"/>
      <c r="M291" s="182" t="s">
        <v>1</v>
      </c>
      <c r="N291" s="183" t="s">
        <v>43</v>
      </c>
      <c r="O291" s="60"/>
      <c r="P291" s="184">
        <f t="shared" ref="P291:P298" si="66">O291*H291</f>
        <v>0</v>
      </c>
      <c r="Q291" s="184">
        <v>0</v>
      </c>
      <c r="R291" s="184">
        <f t="shared" ref="R291:R298" si="67">Q291*H291</f>
        <v>0</v>
      </c>
      <c r="S291" s="184">
        <v>0</v>
      </c>
      <c r="T291" s="185">
        <f t="shared" ref="T291:T298" si="68">S291*H291</f>
        <v>0</v>
      </c>
      <c r="U291" s="31"/>
      <c r="V291" s="31"/>
      <c r="W291" s="31"/>
      <c r="X291" s="31"/>
      <c r="Y291" s="31"/>
      <c r="Z291" s="31"/>
      <c r="AA291" s="31"/>
      <c r="AB291" s="31"/>
      <c r="AC291" s="31"/>
      <c r="AD291" s="31"/>
      <c r="AE291" s="31"/>
      <c r="AR291" s="186" t="s">
        <v>297</v>
      </c>
      <c r="AT291" s="186" t="s">
        <v>234</v>
      </c>
      <c r="AU291" s="186" t="s">
        <v>88</v>
      </c>
      <c r="AY291" s="14" t="s">
        <v>232</v>
      </c>
      <c r="BE291" s="104">
        <f t="shared" ref="BE291:BE298" si="69">IF(N291="základná",J291,0)</f>
        <v>0</v>
      </c>
      <c r="BF291" s="104">
        <f t="shared" ref="BF291:BF298" si="70">IF(N291="znížená",J291,0)</f>
        <v>0</v>
      </c>
      <c r="BG291" s="104">
        <f t="shared" ref="BG291:BG298" si="71">IF(N291="zákl. prenesená",J291,0)</f>
        <v>0</v>
      </c>
      <c r="BH291" s="104">
        <f t="shared" ref="BH291:BH298" si="72">IF(N291="zníž. prenesená",J291,0)</f>
        <v>0</v>
      </c>
      <c r="BI291" s="104">
        <f t="shared" ref="BI291:BI298" si="73">IF(N291="nulová",J291,0)</f>
        <v>0</v>
      </c>
      <c r="BJ291" s="14" t="s">
        <v>88</v>
      </c>
      <c r="BK291" s="104">
        <f t="shared" ref="BK291:BK298" si="74">ROUND(I291*H291,2)</f>
        <v>0</v>
      </c>
      <c r="BL291" s="14" t="s">
        <v>297</v>
      </c>
      <c r="BM291" s="186" t="s">
        <v>2811</v>
      </c>
    </row>
    <row r="292" spans="1:65" s="2" customFormat="1" ht="16.5" customHeight="1">
      <c r="A292" s="31"/>
      <c r="B292" s="142"/>
      <c r="C292" s="187" t="s">
        <v>725</v>
      </c>
      <c r="D292" s="187" t="s">
        <v>357</v>
      </c>
      <c r="E292" s="188" t="s">
        <v>1071</v>
      </c>
      <c r="F292" s="189" t="s">
        <v>1072</v>
      </c>
      <c r="G292" s="190" t="s">
        <v>360</v>
      </c>
      <c r="H292" s="191">
        <v>1.7000000000000001E-2</v>
      </c>
      <c r="I292" s="192"/>
      <c r="J292" s="193">
        <f t="shared" si="65"/>
        <v>0</v>
      </c>
      <c r="K292" s="194"/>
      <c r="L292" s="195"/>
      <c r="M292" s="196" t="s">
        <v>1</v>
      </c>
      <c r="N292" s="197" t="s">
        <v>43</v>
      </c>
      <c r="O292" s="60"/>
      <c r="P292" s="184">
        <f t="shared" si="66"/>
        <v>0</v>
      </c>
      <c r="Q292" s="184">
        <v>1</v>
      </c>
      <c r="R292" s="184">
        <f t="shared" si="67"/>
        <v>1.7000000000000001E-2</v>
      </c>
      <c r="S292" s="184">
        <v>0</v>
      </c>
      <c r="T292" s="185">
        <f t="shared" si="68"/>
        <v>0</v>
      </c>
      <c r="U292" s="31"/>
      <c r="V292" s="31"/>
      <c r="W292" s="31"/>
      <c r="X292" s="31"/>
      <c r="Y292" s="31"/>
      <c r="Z292" s="31"/>
      <c r="AA292" s="31"/>
      <c r="AB292" s="31"/>
      <c r="AC292" s="31"/>
      <c r="AD292" s="31"/>
      <c r="AE292" s="31"/>
      <c r="AR292" s="186" t="s">
        <v>362</v>
      </c>
      <c r="AT292" s="186" t="s">
        <v>357</v>
      </c>
      <c r="AU292" s="186" t="s">
        <v>88</v>
      </c>
      <c r="AY292" s="14" t="s">
        <v>232</v>
      </c>
      <c r="BE292" s="104">
        <f t="shared" si="69"/>
        <v>0</v>
      </c>
      <c r="BF292" s="104">
        <f t="shared" si="70"/>
        <v>0</v>
      </c>
      <c r="BG292" s="104">
        <f t="shared" si="71"/>
        <v>0</v>
      </c>
      <c r="BH292" s="104">
        <f t="shared" si="72"/>
        <v>0</v>
      </c>
      <c r="BI292" s="104">
        <f t="shared" si="73"/>
        <v>0</v>
      </c>
      <c r="BJ292" s="14" t="s">
        <v>88</v>
      </c>
      <c r="BK292" s="104">
        <f t="shared" si="74"/>
        <v>0</v>
      </c>
      <c r="BL292" s="14" t="s">
        <v>297</v>
      </c>
      <c r="BM292" s="186" t="s">
        <v>2812</v>
      </c>
    </row>
    <row r="293" spans="1:65" s="2" customFormat="1" ht="24.2" customHeight="1">
      <c r="A293" s="31"/>
      <c r="B293" s="142"/>
      <c r="C293" s="174" t="s">
        <v>729</v>
      </c>
      <c r="D293" s="174" t="s">
        <v>234</v>
      </c>
      <c r="E293" s="175" t="s">
        <v>1074</v>
      </c>
      <c r="F293" s="176" t="s">
        <v>1075</v>
      </c>
      <c r="G293" s="177" t="s">
        <v>237</v>
      </c>
      <c r="H293" s="178">
        <v>47.32</v>
      </c>
      <c r="I293" s="179"/>
      <c r="J293" s="180">
        <f t="shared" si="65"/>
        <v>0</v>
      </c>
      <c r="K293" s="181"/>
      <c r="L293" s="32"/>
      <c r="M293" s="182" t="s">
        <v>1</v>
      </c>
      <c r="N293" s="183" t="s">
        <v>43</v>
      </c>
      <c r="O293" s="60"/>
      <c r="P293" s="184">
        <f t="shared" si="66"/>
        <v>0</v>
      </c>
      <c r="Q293" s="184">
        <v>0</v>
      </c>
      <c r="R293" s="184">
        <f t="shared" si="67"/>
        <v>0</v>
      </c>
      <c r="S293" s="184">
        <v>0</v>
      </c>
      <c r="T293" s="185">
        <f t="shared" si="68"/>
        <v>0</v>
      </c>
      <c r="U293" s="31"/>
      <c r="V293" s="31"/>
      <c r="W293" s="31"/>
      <c r="X293" s="31"/>
      <c r="Y293" s="31"/>
      <c r="Z293" s="31"/>
      <c r="AA293" s="31"/>
      <c r="AB293" s="31"/>
      <c r="AC293" s="31"/>
      <c r="AD293" s="31"/>
      <c r="AE293" s="31"/>
      <c r="AR293" s="186" t="s">
        <v>297</v>
      </c>
      <c r="AT293" s="186" t="s">
        <v>234</v>
      </c>
      <c r="AU293" s="186" t="s">
        <v>88</v>
      </c>
      <c r="AY293" s="14" t="s">
        <v>232</v>
      </c>
      <c r="BE293" s="104">
        <f t="shared" si="69"/>
        <v>0</v>
      </c>
      <c r="BF293" s="104">
        <f t="shared" si="70"/>
        <v>0</v>
      </c>
      <c r="BG293" s="104">
        <f t="shared" si="71"/>
        <v>0</v>
      </c>
      <c r="BH293" s="104">
        <f t="shared" si="72"/>
        <v>0</v>
      </c>
      <c r="BI293" s="104">
        <f t="shared" si="73"/>
        <v>0</v>
      </c>
      <c r="BJ293" s="14" t="s">
        <v>88</v>
      </c>
      <c r="BK293" s="104">
        <f t="shared" si="74"/>
        <v>0</v>
      </c>
      <c r="BL293" s="14" t="s">
        <v>297</v>
      </c>
      <c r="BM293" s="186" t="s">
        <v>2813</v>
      </c>
    </row>
    <row r="294" spans="1:65" s="2" customFormat="1" ht="16.5" customHeight="1">
      <c r="A294" s="31"/>
      <c r="B294" s="142"/>
      <c r="C294" s="187" t="s">
        <v>733</v>
      </c>
      <c r="D294" s="187" t="s">
        <v>357</v>
      </c>
      <c r="E294" s="188" t="s">
        <v>1077</v>
      </c>
      <c r="F294" s="189" t="s">
        <v>1078</v>
      </c>
      <c r="G294" s="190" t="s">
        <v>360</v>
      </c>
      <c r="H294" s="191">
        <v>1.7000000000000001E-2</v>
      </c>
      <c r="I294" s="192"/>
      <c r="J294" s="193">
        <f t="shared" si="65"/>
        <v>0</v>
      </c>
      <c r="K294" s="194"/>
      <c r="L294" s="195"/>
      <c r="M294" s="196" t="s">
        <v>1</v>
      </c>
      <c r="N294" s="197" t="s">
        <v>43</v>
      </c>
      <c r="O294" s="60"/>
      <c r="P294" s="184">
        <f t="shared" si="66"/>
        <v>0</v>
      </c>
      <c r="Q294" s="184">
        <v>1</v>
      </c>
      <c r="R294" s="184">
        <f t="shared" si="67"/>
        <v>1.7000000000000001E-2</v>
      </c>
      <c r="S294" s="184">
        <v>0</v>
      </c>
      <c r="T294" s="185">
        <f t="shared" si="68"/>
        <v>0</v>
      </c>
      <c r="U294" s="31"/>
      <c r="V294" s="31"/>
      <c r="W294" s="31"/>
      <c r="X294" s="31"/>
      <c r="Y294" s="31"/>
      <c r="Z294" s="31"/>
      <c r="AA294" s="31"/>
      <c r="AB294" s="31"/>
      <c r="AC294" s="31"/>
      <c r="AD294" s="31"/>
      <c r="AE294" s="31"/>
      <c r="AR294" s="186" t="s">
        <v>362</v>
      </c>
      <c r="AT294" s="186" t="s">
        <v>357</v>
      </c>
      <c r="AU294" s="186" t="s">
        <v>88</v>
      </c>
      <c r="AY294" s="14" t="s">
        <v>232</v>
      </c>
      <c r="BE294" s="104">
        <f t="shared" si="69"/>
        <v>0</v>
      </c>
      <c r="BF294" s="104">
        <f t="shared" si="70"/>
        <v>0</v>
      </c>
      <c r="BG294" s="104">
        <f t="shared" si="71"/>
        <v>0</v>
      </c>
      <c r="BH294" s="104">
        <f t="shared" si="72"/>
        <v>0</v>
      </c>
      <c r="BI294" s="104">
        <f t="shared" si="73"/>
        <v>0</v>
      </c>
      <c r="BJ294" s="14" t="s">
        <v>88</v>
      </c>
      <c r="BK294" s="104">
        <f t="shared" si="74"/>
        <v>0</v>
      </c>
      <c r="BL294" s="14" t="s">
        <v>297</v>
      </c>
      <c r="BM294" s="186" t="s">
        <v>2814</v>
      </c>
    </row>
    <row r="295" spans="1:65" s="2" customFormat="1" ht="37.9" customHeight="1">
      <c r="A295" s="31"/>
      <c r="B295" s="142"/>
      <c r="C295" s="174" t="s">
        <v>738</v>
      </c>
      <c r="D295" s="174" t="s">
        <v>234</v>
      </c>
      <c r="E295" s="175" t="s">
        <v>1265</v>
      </c>
      <c r="F295" s="176" t="s">
        <v>1266</v>
      </c>
      <c r="G295" s="177" t="s">
        <v>256</v>
      </c>
      <c r="H295" s="178">
        <v>40.82</v>
      </c>
      <c r="I295" s="179"/>
      <c r="J295" s="180">
        <f t="shared" si="65"/>
        <v>0</v>
      </c>
      <c r="K295" s="181"/>
      <c r="L295" s="32"/>
      <c r="M295" s="182" t="s">
        <v>1</v>
      </c>
      <c r="N295" s="183" t="s">
        <v>43</v>
      </c>
      <c r="O295" s="60"/>
      <c r="P295" s="184">
        <f t="shared" si="66"/>
        <v>0</v>
      </c>
      <c r="Q295" s="184">
        <v>0</v>
      </c>
      <c r="R295" s="184">
        <f t="shared" si="67"/>
        <v>0</v>
      </c>
      <c r="S295" s="184">
        <v>0</v>
      </c>
      <c r="T295" s="185">
        <f t="shared" si="68"/>
        <v>0</v>
      </c>
      <c r="U295" s="31"/>
      <c r="V295" s="31"/>
      <c r="W295" s="31"/>
      <c r="X295" s="31"/>
      <c r="Y295" s="31"/>
      <c r="Z295" s="31"/>
      <c r="AA295" s="31"/>
      <c r="AB295" s="31"/>
      <c r="AC295" s="31"/>
      <c r="AD295" s="31"/>
      <c r="AE295" s="31"/>
      <c r="AR295" s="186" t="s">
        <v>297</v>
      </c>
      <c r="AT295" s="186" t="s">
        <v>234</v>
      </c>
      <c r="AU295" s="186" t="s">
        <v>88</v>
      </c>
      <c r="AY295" s="14" t="s">
        <v>232</v>
      </c>
      <c r="BE295" s="104">
        <f t="shared" si="69"/>
        <v>0</v>
      </c>
      <c r="BF295" s="104">
        <f t="shared" si="70"/>
        <v>0</v>
      </c>
      <c r="BG295" s="104">
        <f t="shared" si="71"/>
        <v>0</v>
      </c>
      <c r="BH295" s="104">
        <f t="shared" si="72"/>
        <v>0</v>
      </c>
      <c r="BI295" s="104">
        <f t="shared" si="73"/>
        <v>0</v>
      </c>
      <c r="BJ295" s="14" t="s">
        <v>88</v>
      </c>
      <c r="BK295" s="104">
        <f t="shared" si="74"/>
        <v>0</v>
      </c>
      <c r="BL295" s="14" t="s">
        <v>297</v>
      </c>
      <c r="BM295" s="186" t="s">
        <v>2815</v>
      </c>
    </row>
    <row r="296" spans="1:65" s="2" customFormat="1" ht="16.5" customHeight="1">
      <c r="A296" s="31"/>
      <c r="B296" s="142"/>
      <c r="C296" s="187" t="s">
        <v>742</v>
      </c>
      <c r="D296" s="187" t="s">
        <v>357</v>
      </c>
      <c r="E296" s="188" t="s">
        <v>1268</v>
      </c>
      <c r="F296" s="189" t="s">
        <v>1269</v>
      </c>
      <c r="G296" s="190" t="s">
        <v>394</v>
      </c>
      <c r="H296" s="191">
        <v>5</v>
      </c>
      <c r="I296" s="192"/>
      <c r="J296" s="193">
        <f t="shared" si="65"/>
        <v>0</v>
      </c>
      <c r="K296" s="194"/>
      <c r="L296" s="195"/>
      <c r="M296" s="196" t="s">
        <v>1</v>
      </c>
      <c r="N296" s="197" t="s">
        <v>43</v>
      </c>
      <c r="O296" s="60"/>
      <c r="P296" s="184">
        <f t="shared" si="66"/>
        <v>0</v>
      </c>
      <c r="Q296" s="184">
        <v>1E-3</v>
      </c>
      <c r="R296" s="184">
        <f t="shared" si="67"/>
        <v>5.0000000000000001E-3</v>
      </c>
      <c r="S296" s="184">
        <v>0</v>
      </c>
      <c r="T296" s="185">
        <f t="shared" si="68"/>
        <v>0</v>
      </c>
      <c r="U296" s="31"/>
      <c r="V296" s="31"/>
      <c r="W296" s="31"/>
      <c r="X296" s="31"/>
      <c r="Y296" s="31"/>
      <c r="Z296" s="31"/>
      <c r="AA296" s="31"/>
      <c r="AB296" s="31"/>
      <c r="AC296" s="31"/>
      <c r="AD296" s="31"/>
      <c r="AE296" s="31"/>
      <c r="AR296" s="186" t="s">
        <v>263</v>
      </c>
      <c r="AT296" s="186" t="s">
        <v>357</v>
      </c>
      <c r="AU296" s="186" t="s">
        <v>88</v>
      </c>
      <c r="AY296" s="14" t="s">
        <v>232</v>
      </c>
      <c r="BE296" s="104">
        <f t="shared" si="69"/>
        <v>0</v>
      </c>
      <c r="BF296" s="104">
        <f t="shared" si="70"/>
        <v>0</v>
      </c>
      <c r="BG296" s="104">
        <f t="shared" si="71"/>
        <v>0</v>
      </c>
      <c r="BH296" s="104">
        <f t="shared" si="72"/>
        <v>0</v>
      </c>
      <c r="BI296" s="104">
        <f t="shared" si="73"/>
        <v>0</v>
      </c>
      <c r="BJ296" s="14" t="s">
        <v>88</v>
      </c>
      <c r="BK296" s="104">
        <f t="shared" si="74"/>
        <v>0</v>
      </c>
      <c r="BL296" s="14" t="s">
        <v>238</v>
      </c>
      <c r="BM296" s="186" t="s">
        <v>2816</v>
      </c>
    </row>
    <row r="297" spans="1:65" s="2" customFormat="1" ht="16.5" customHeight="1">
      <c r="A297" s="31"/>
      <c r="B297" s="142"/>
      <c r="C297" s="187" t="s">
        <v>468</v>
      </c>
      <c r="D297" s="187" t="s">
        <v>357</v>
      </c>
      <c r="E297" s="188" t="s">
        <v>1271</v>
      </c>
      <c r="F297" s="189" t="s">
        <v>1272</v>
      </c>
      <c r="G297" s="190" t="s">
        <v>394</v>
      </c>
      <c r="H297" s="191">
        <v>5</v>
      </c>
      <c r="I297" s="192"/>
      <c r="J297" s="193">
        <f t="shared" si="65"/>
        <v>0</v>
      </c>
      <c r="K297" s="194"/>
      <c r="L297" s="195"/>
      <c r="M297" s="196" t="s">
        <v>1</v>
      </c>
      <c r="N297" s="197" t="s">
        <v>43</v>
      </c>
      <c r="O297" s="60"/>
      <c r="P297" s="184">
        <f t="shared" si="66"/>
        <v>0</v>
      </c>
      <c r="Q297" s="184">
        <v>1E-3</v>
      </c>
      <c r="R297" s="184">
        <f t="shared" si="67"/>
        <v>5.0000000000000001E-3</v>
      </c>
      <c r="S297" s="184">
        <v>0</v>
      </c>
      <c r="T297" s="185">
        <f t="shared" si="68"/>
        <v>0</v>
      </c>
      <c r="U297" s="31"/>
      <c r="V297" s="31"/>
      <c r="W297" s="31"/>
      <c r="X297" s="31"/>
      <c r="Y297" s="31"/>
      <c r="Z297" s="31"/>
      <c r="AA297" s="31"/>
      <c r="AB297" s="31"/>
      <c r="AC297" s="31"/>
      <c r="AD297" s="31"/>
      <c r="AE297" s="31"/>
      <c r="AR297" s="186" t="s">
        <v>263</v>
      </c>
      <c r="AT297" s="186" t="s">
        <v>357</v>
      </c>
      <c r="AU297" s="186" t="s">
        <v>88</v>
      </c>
      <c r="AY297" s="14" t="s">
        <v>232</v>
      </c>
      <c r="BE297" s="104">
        <f t="shared" si="69"/>
        <v>0</v>
      </c>
      <c r="BF297" s="104">
        <f t="shared" si="70"/>
        <v>0</v>
      </c>
      <c r="BG297" s="104">
        <f t="shared" si="71"/>
        <v>0</v>
      </c>
      <c r="BH297" s="104">
        <f t="shared" si="72"/>
        <v>0</v>
      </c>
      <c r="BI297" s="104">
        <f t="shared" si="73"/>
        <v>0</v>
      </c>
      <c r="BJ297" s="14" t="s">
        <v>88</v>
      </c>
      <c r="BK297" s="104">
        <f t="shared" si="74"/>
        <v>0</v>
      </c>
      <c r="BL297" s="14" t="s">
        <v>238</v>
      </c>
      <c r="BM297" s="186" t="s">
        <v>2817</v>
      </c>
    </row>
    <row r="298" spans="1:65" s="2" customFormat="1" ht="24.2" customHeight="1">
      <c r="A298" s="31"/>
      <c r="B298" s="142"/>
      <c r="C298" s="174" t="s">
        <v>749</v>
      </c>
      <c r="D298" s="174" t="s">
        <v>234</v>
      </c>
      <c r="E298" s="175" t="s">
        <v>1080</v>
      </c>
      <c r="F298" s="176" t="s">
        <v>1081</v>
      </c>
      <c r="G298" s="177" t="s">
        <v>360</v>
      </c>
      <c r="H298" s="178">
        <v>3.4000000000000002E-2</v>
      </c>
      <c r="I298" s="179"/>
      <c r="J298" s="180">
        <f t="shared" si="65"/>
        <v>0</v>
      </c>
      <c r="K298" s="181"/>
      <c r="L298" s="32"/>
      <c r="M298" s="182" t="s">
        <v>1</v>
      </c>
      <c r="N298" s="183" t="s">
        <v>43</v>
      </c>
      <c r="O298" s="60"/>
      <c r="P298" s="184">
        <f t="shared" si="66"/>
        <v>0</v>
      </c>
      <c r="Q298" s="184">
        <v>0</v>
      </c>
      <c r="R298" s="184">
        <f t="shared" si="67"/>
        <v>0</v>
      </c>
      <c r="S298" s="184">
        <v>0</v>
      </c>
      <c r="T298" s="185">
        <f t="shared" si="68"/>
        <v>0</v>
      </c>
      <c r="U298" s="31"/>
      <c r="V298" s="31"/>
      <c r="W298" s="31"/>
      <c r="X298" s="31"/>
      <c r="Y298" s="31"/>
      <c r="Z298" s="31"/>
      <c r="AA298" s="31"/>
      <c r="AB298" s="31"/>
      <c r="AC298" s="31"/>
      <c r="AD298" s="31"/>
      <c r="AE298" s="31"/>
      <c r="AR298" s="186" t="s">
        <v>297</v>
      </c>
      <c r="AT298" s="186" t="s">
        <v>234</v>
      </c>
      <c r="AU298" s="186" t="s">
        <v>88</v>
      </c>
      <c r="AY298" s="14" t="s">
        <v>232</v>
      </c>
      <c r="BE298" s="104">
        <f t="shared" si="69"/>
        <v>0</v>
      </c>
      <c r="BF298" s="104">
        <f t="shared" si="70"/>
        <v>0</v>
      </c>
      <c r="BG298" s="104">
        <f t="shared" si="71"/>
        <v>0</v>
      </c>
      <c r="BH298" s="104">
        <f t="shared" si="72"/>
        <v>0</v>
      </c>
      <c r="BI298" s="104">
        <f t="shared" si="73"/>
        <v>0</v>
      </c>
      <c r="BJ298" s="14" t="s">
        <v>88</v>
      </c>
      <c r="BK298" s="104">
        <f t="shared" si="74"/>
        <v>0</v>
      </c>
      <c r="BL298" s="14" t="s">
        <v>297</v>
      </c>
      <c r="BM298" s="186" t="s">
        <v>2818</v>
      </c>
    </row>
    <row r="299" spans="1:65" s="12" customFormat="1" ht="22.9" customHeight="1">
      <c r="B299" s="161"/>
      <c r="D299" s="162" t="s">
        <v>76</v>
      </c>
      <c r="E299" s="172" t="s">
        <v>1094</v>
      </c>
      <c r="F299" s="172" t="s">
        <v>2146</v>
      </c>
      <c r="I299" s="164"/>
      <c r="J299" s="173">
        <f>BK299</f>
        <v>0</v>
      </c>
      <c r="L299" s="161"/>
      <c r="M299" s="166"/>
      <c r="N299" s="167"/>
      <c r="O299" s="167"/>
      <c r="P299" s="168">
        <f>SUM(P300:P329)</f>
        <v>0</v>
      </c>
      <c r="Q299" s="167"/>
      <c r="R299" s="168">
        <f>SUM(R300:R329)</f>
        <v>0.98908000000000018</v>
      </c>
      <c r="S299" s="167"/>
      <c r="T299" s="169">
        <f>SUM(T300:T329)</f>
        <v>0</v>
      </c>
      <c r="AR299" s="162" t="s">
        <v>88</v>
      </c>
      <c r="AT299" s="170" t="s">
        <v>76</v>
      </c>
      <c r="AU299" s="170" t="s">
        <v>81</v>
      </c>
      <c r="AY299" s="162" t="s">
        <v>232</v>
      </c>
      <c r="BK299" s="171">
        <f>SUM(BK300:BK329)</f>
        <v>0</v>
      </c>
    </row>
    <row r="300" spans="1:65" s="2" customFormat="1" ht="37.9" customHeight="1">
      <c r="A300" s="31"/>
      <c r="B300" s="142"/>
      <c r="C300" s="174" t="s">
        <v>753</v>
      </c>
      <c r="D300" s="174" t="s">
        <v>234</v>
      </c>
      <c r="E300" s="175" t="s">
        <v>1096</v>
      </c>
      <c r="F300" s="176" t="s">
        <v>2819</v>
      </c>
      <c r="G300" s="177" t="s">
        <v>394</v>
      </c>
      <c r="H300" s="178">
        <v>1</v>
      </c>
      <c r="I300" s="179"/>
      <c r="J300" s="180">
        <f t="shared" ref="J300:J329" si="75">ROUND(I300*H300,2)</f>
        <v>0</v>
      </c>
      <c r="K300" s="181"/>
      <c r="L300" s="32"/>
      <c r="M300" s="182" t="s">
        <v>1</v>
      </c>
      <c r="N300" s="183" t="s">
        <v>43</v>
      </c>
      <c r="O300" s="60"/>
      <c r="P300" s="184">
        <f t="shared" ref="P300:P329" si="76">O300*H300</f>
        <v>0</v>
      </c>
      <c r="Q300" s="184">
        <v>0.1</v>
      </c>
      <c r="R300" s="184">
        <f t="shared" ref="R300:R329" si="77">Q300*H300</f>
        <v>0.1</v>
      </c>
      <c r="S300" s="184">
        <v>0</v>
      </c>
      <c r="T300" s="185">
        <f t="shared" ref="T300:T329" si="78">S300*H300</f>
        <v>0</v>
      </c>
      <c r="U300" s="31"/>
      <c r="V300" s="31"/>
      <c r="W300" s="31"/>
      <c r="X300" s="31"/>
      <c r="Y300" s="31"/>
      <c r="Z300" s="31"/>
      <c r="AA300" s="31"/>
      <c r="AB300" s="31"/>
      <c r="AC300" s="31"/>
      <c r="AD300" s="31"/>
      <c r="AE300" s="31"/>
      <c r="AR300" s="186" t="s">
        <v>297</v>
      </c>
      <c r="AT300" s="186" t="s">
        <v>234</v>
      </c>
      <c r="AU300" s="186" t="s">
        <v>88</v>
      </c>
      <c r="AY300" s="14" t="s">
        <v>232</v>
      </c>
      <c r="BE300" s="104">
        <f t="shared" ref="BE300:BE329" si="79">IF(N300="základná",J300,0)</f>
        <v>0</v>
      </c>
      <c r="BF300" s="104">
        <f t="shared" ref="BF300:BF329" si="80">IF(N300="znížená",J300,0)</f>
        <v>0</v>
      </c>
      <c r="BG300" s="104">
        <f t="shared" ref="BG300:BG329" si="81">IF(N300="zákl. prenesená",J300,0)</f>
        <v>0</v>
      </c>
      <c r="BH300" s="104">
        <f t="shared" ref="BH300:BH329" si="82">IF(N300="zníž. prenesená",J300,0)</f>
        <v>0</v>
      </c>
      <c r="BI300" s="104">
        <f t="shared" ref="BI300:BI329" si="83">IF(N300="nulová",J300,0)</f>
        <v>0</v>
      </c>
      <c r="BJ300" s="14" t="s">
        <v>88</v>
      </c>
      <c r="BK300" s="104">
        <f t="shared" ref="BK300:BK329" si="84">ROUND(I300*H300,2)</f>
        <v>0</v>
      </c>
      <c r="BL300" s="14" t="s">
        <v>297</v>
      </c>
      <c r="BM300" s="186" t="s">
        <v>2820</v>
      </c>
    </row>
    <row r="301" spans="1:65" s="2" customFormat="1" ht="16.5" customHeight="1">
      <c r="A301" s="31"/>
      <c r="B301" s="142"/>
      <c r="C301" s="174" t="s">
        <v>758</v>
      </c>
      <c r="D301" s="174" t="s">
        <v>234</v>
      </c>
      <c r="E301" s="175" t="s">
        <v>2147</v>
      </c>
      <c r="F301" s="176" t="s">
        <v>2148</v>
      </c>
      <c r="G301" s="177" t="s">
        <v>394</v>
      </c>
      <c r="H301" s="178">
        <v>1</v>
      </c>
      <c r="I301" s="179"/>
      <c r="J301" s="180">
        <f t="shared" si="75"/>
        <v>0</v>
      </c>
      <c r="K301" s="181"/>
      <c r="L301" s="32"/>
      <c r="M301" s="182" t="s">
        <v>1</v>
      </c>
      <c r="N301" s="183" t="s">
        <v>43</v>
      </c>
      <c r="O301" s="60"/>
      <c r="P301" s="184">
        <f t="shared" si="76"/>
        <v>0</v>
      </c>
      <c r="Q301" s="184">
        <v>0</v>
      </c>
      <c r="R301" s="184">
        <f t="shared" si="77"/>
        <v>0</v>
      </c>
      <c r="S301" s="184">
        <v>0</v>
      </c>
      <c r="T301" s="185">
        <f t="shared" si="78"/>
        <v>0</v>
      </c>
      <c r="U301" s="31"/>
      <c r="V301" s="31"/>
      <c r="W301" s="31"/>
      <c r="X301" s="31"/>
      <c r="Y301" s="31"/>
      <c r="Z301" s="31"/>
      <c r="AA301" s="31"/>
      <c r="AB301" s="31"/>
      <c r="AC301" s="31"/>
      <c r="AD301" s="31"/>
      <c r="AE301" s="31"/>
      <c r="AR301" s="186" t="s">
        <v>297</v>
      </c>
      <c r="AT301" s="186" t="s">
        <v>234</v>
      </c>
      <c r="AU301" s="186" t="s">
        <v>88</v>
      </c>
      <c r="AY301" s="14" t="s">
        <v>232</v>
      </c>
      <c r="BE301" s="104">
        <f t="shared" si="79"/>
        <v>0</v>
      </c>
      <c r="BF301" s="104">
        <f t="shared" si="80"/>
        <v>0</v>
      </c>
      <c r="BG301" s="104">
        <f t="shared" si="81"/>
        <v>0</v>
      </c>
      <c r="BH301" s="104">
        <f t="shared" si="82"/>
        <v>0</v>
      </c>
      <c r="BI301" s="104">
        <f t="shared" si="83"/>
        <v>0</v>
      </c>
      <c r="BJ301" s="14" t="s">
        <v>88</v>
      </c>
      <c r="BK301" s="104">
        <f t="shared" si="84"/>
        <v>0</v>
      </c>
      <c r="BL301" s="14" t="s">
        <v>297</v>
      </c>
      <c r="BM301" s="186" t="s">
        <v>2821</v>
      </c>
    </row>
    <row r="302" spans="1:65" s="2" customFormat="1" ht="62.65" customHeight="1">
      <c r="A302" s="31"/>
      <c r="B302" s="142"/>
      <c r="C302" s="187" t="s">
        <v>762</v>
      </c>
      <c r="D302" s="187" t="s">
        <v>357</v>
      </c>
      <c r="E302" s="188" t="s">
        <v>2150</v>
      </c>
      <c r="F302" s="189" t="s">
        <v>3026</v>
      </c>
      <c r="G302" s="190" t="s">
        <v>394</v>
      </c>
      <c r="H302" s="191">
        <v>1</v>
      </c>
      <c r="I302" s="192"/>
      <c r="J302" s="193">
        <f t="shared" si="75"/>
        <v>0</v>
      </c>
      <c r="K302" s="194"/>
      <c r="L302" s="195"/>
      <c r="M302" s="196" t="s">
        <v>1</v>
      </c>
      <c r="N302" s="197" t="s">
        <v>43</v>
      </c>
      <c r="O302" s="60"/>
      <c r="P302" s="184">
        <f t="shared" si="76"/>
        <v>0</v>
      </c>
      <c r="Q302" s="184">
        <v>5.8999999999999997E-2</v>
      </c>
      <c r="R302" s="184">
        <f t="shared" si="77"/>
        <v>5.8999999999999997E-2</v>
      </c>
      <c r="S302" s="184">
        <v>0</v>
      </c>
      <c r="T302" s="185">
        <f t="shared" si="78"/>
        <v>0</v>
      </c>
      <c r="U302" s="31"/>
      <c r="V302" s="31"/>
      <c r="W302" s="31"/>
      <c r="X302" s="31"/>
      <c r="Y302" s="31"/>
      <c r="Z302" s="31"/>
      <c r="AA302" s="31"/>
      <c r="AB302" s="31"/>
      <c r="AC302" s="31"/>
      <c r="AD302" s="31"/>
      <c r="AE302" s="31"/>
      <c r="AR302" s="186" t="s">
        <v>362</v>
      </c>
      <c r="AT302" s="186" t="s">
        <v>357</v>
      </c>
      <c r="AU302" s="186" t="s">
        <v>88</v>
      </c>
      <c r="AY302" s="14" t="s">
        <v>232</v>
      </c>
      <c r="BE302" s="104">
        <f t="shared" si="79"/>
        <v>0</v>
      </c>
      <c r="BF302" s="104">
        <f t="shared" si="80"/>
        <v>0</v>
      </c>
      <c r="BG302" s="104">
        <f t="shared" si="81"/>
        <v>0</v>
      </c>
      <c r="BH302" s="104">
        <f t="shared" si="82"/>
        <v>0</v>
      </c>
      <c r="BI302" s="104">
        <f t="shared" si="83"/>
        <v>0</v>
      </c>
      <c r="BJ302" s="14" t="s">
        <v>88</v>
      </c>
      <c r="BK302" s="104">
        <f t="shared" si="84"/>
        <v>0</v>
      </c>
      <c r="BL302" s="14" t="s">
        <v>297</v>
      </c>
      <c r="BM302" s="186" t="s">
        <v>2823</v>
      </c>
    </row>
    <row r="303" spans="1:65" s="2" customFormat="1" ht="24.2" customHeight="1">
      <c r="A303" s="31"/>
      <c r="B303" s="142"/>
      <c r="C303" s="174" t="s">
        <v>1959</v>
      </c>
      <c r="D303" s="174" t="s">
        <v>234</v>
      </c>
      <c r="E303" s="175" t="s">
        <v>2153</v>
      </c>
      <c r="F303" s="176" t="s">
        <v>2154</v>
      </c>
      <c r="G303" s="177" t="s">
        <v>394</v>
      </c>
      <c r="H303" s="178">
        <v>1</v>
      </c>
      <c r="I303" s="179"/>
      <c r="J303" s="180">
        <f t="shared" si="75"/>
        <v>0</v>
      </c>
      <c r="K303" s="181"/>
      <c r="L303" s="32"/>
      <c r="M303" s="182" t="s">
        <v>1</v>
      </c>
      <c r="N303" s="183" t="s">
        <v>43</v>
      </c>
      <c r="O303" s="60"/>
      <c r="P303" s="184">
        <f t="shared" si="76"/>
        <v>0</v>
      </c>
      <c r="Q303" s="184">
        <v>1.4999999999999999E-4</v>
      </c>
      <c r="R303" s="184">
        <f t="shared" si="77"/>
        <v>1.4999999999999999E-4</v>
      </c>
      <c r="S303" s="184">
        <v>0</v>
      </c>
      <c r="T303" s="185">
        <f t="shared" si="78"/>
        <v>0</v>
      </c>
      <c r="U303" s="31"/>
      <c r="V303" s="31"/>
      <c r="W303" s="31"/>
      <c r="X303" s="31"/>
      <c r="Y303" s="31"/>
      <c r="Z303" s="31"/>
      <c r="AA303" s="31"/>
      <c r="AB303" s="31"/>
      <c r="AC303" s="31"/>
      <c r="AD303" s="31"/>
      <c r="AE303" s="31"/>
      <c r="AR303" s="186" t="s">
        <v>297</v>
      </c>
      <c r="AT303" s="186" t="s">
        <v>234</v>
      </c>
      <c r="AU303" s="186" t="s">
        <v>88</v>
      </c>
      <c r="AY303" s="14" t="s">
        <v>232</v>
      </c>
      <c r="BE303" s="104">
        <f t="shared" si="79"/>
        <v>0</v>
      </c>
      <c r="BF303" s="104">
        <f t="shared" si="80"/>
        <v>0</v>
      </c>
      <c r="BG303" s="104">
        <f t="shared" si="81"/>
        <v>0</v>
      </c>
      <c r="BH303" s="104">
        <f t="shared" si="82"/>
        <v>0</v>
      </c>
      <c r="BI303" s="104">
        <f t="shared" si="83"/>
        <v>0</v>
      </c>
      <c r="BJ303" s="14" t="s">
        <v>88</v>
      </c>
      <c r="BK303" s="104">
        <f t="shared" si="84"/>
        <v>0</v>
      </c>
      <c r="BL303" s="14" t="s">
        <v>297</v>
      </c>
      <c r="BM303" s="186" t="s">
        <v>2824</v>
      </c>
    </row>
    <row r="304" spans="1:65" s="2" customFormat="1" ht="49.15" customHeight="1">
      <c r="A304" s="31"/>
      <c r="B304" s="142"/>
      <c r="C304" s="187" t="s">
        <v>1963</v>
      </c>
      <c r="D304" s="187" t="s">
        <v>357</v>
      </c>
      <c r="E304" s="188" t="s">
        <v>2156</v>
      </c>
      <c r="F304" s="189" t="s">
        <v>3027</v>
      </c>
      <c r="G304" s="190" t="s">
        <v>394</v>
      </c>
      <c r="H304" s="191">
        <v>1</v>
      </c>
      <c r="I304" s="192"/>
      <c r="J304" s="193">
        <f t="shared" si="75"/>
        <v>0</v>
      </c>
      <c r="K304" s="194"/>
      <c r="L304" s="195"/>
      <c r="M304" s="196" t="s">
        <v>1</v>
      </c>
      <c r="N304" s="197" t="s">
        <v>43</v>
      </c>
      <c r="O304" s="60"/>
      <c r="P304" s="184">
        <f t="shared" si="76"/>
        <v>0</v>
      </c>
      <c r="Q304" s="184">
        <v>0.25</v>
      </c>
      <c r="R304" s="184">
        <f t="shared" si="77"/>
        <v>0.25</v>
      </c>
      <c r="S304" s="184">
        <v>0</v>
      </c>
      <c r="T304" s="185">
        <f t="shared" si="78"/>
        <v>0</v>
      </c>
      <c r="U304" s="31"/>
      <c r="V304" s="31"/>
      <c r="W304" s="31"/>
      <c r="X304" s="31"/>
      <c r="Y304" s="31"/>
      <c r="Z304" s="31"/>
      <c r="AA304" s="31"/>
      <c r="AB304" s="31"/>
      <c r="AC304" s="31"/>
      <c r="AD304" s="31"/>
      <c r="AE304" s="31"/>
      <c r="AR304" s="186" t="s">
        <v>362</v>
      </c>
      <c r="AT304" s="186" t="s">
        <v>357</v>
      </c>
      <c r="AU304" s="186" t="s">
        <v>88</v>
      </c>
      <c r="AY304" s="14" t="s">
        <v>232</v>
      </c>
      <c r="BE304" s="104">
        <f t="shared" si="79"/>
        <v>0</v>
      </c>
      <c r="BF304" s="104">
        <f t="shared" si="80"/>
        <v>0</v>
      </c>
      <c r="BG304" s="104">
        <f t="shared" si="81"/>
        <v>0</v>
      </c>
      <c r="BH304" s="104">
        <f t="shared" si="82"/>
        <v>0</v>
      </c>
      <c r="BI304" s="104">
        <f t="shared" si="83"/>
        <v>0</v>
      </c>
      <c r="BJ304" s="14" t="s">
        <v>88</v>
      </c>
      <c r="BK304" s="104">
        <f t="shared" si="84"/>
        <v>0</v>
      </c>
      <c r="BL304" s="14" t="s">
        <v>297</v>
      </c>
      <c r="BM304" s="186" t="s">
        <v>2826</v>
      </c>
    </row>
    <row r="305" spans="1:65" s="2" customFormat="1" ht="16.5" customHeight="1">
      <c r="A305" s="31"/>
      <c r="B305" s="142"/>
      <c r="C305" s="174" t="s">
        <v>770</v>
      </c>
      <c r="D305" s="174" t="s">
        <v>234</v>
      </c>
      <c r="E305" s="175" t="s">
        <v>1112</v>
      </c>
      <c r="F305" s="176" t="s">
        <v>1277</v>
      </c>
      <c r="G305" s="177" t="s">
        <v>256</v>
      </c>
      <c r="H305" s="178">
        <v>1.5</v>
      </c>
      <c r="I305" s="179"/>
      <c r="J305" s="180">
        <f t="shared" si="75"/>
        <v>0</v>
      </c>
      <c r="K305" s="181"/>
      <c r="L305" s="32"/>
      <c r="M305" s="182" t="s">
        <v>1</v>
      </c>
      <c r="N305" s="183" t="s">
        <v>43</v>
      </c>
      <c r="O305" s="60"/>
      <c r="P305" s="184">
        <f t="shared" si="76"/>
        <v>0</v>
      </c>
      <c r="Q305" s="184">
        <v>9.0000000000000006E-5</v>
      </c>
      <c r="R305" s="184">
        <f t="shared" si="77"/>
        <v>1.35E-4</v>
      </c>
      <c r="S305" s="184">
        <v>0</v>
      </c>
      <c r="T305" s="185">
        <f t="shared" si="78"/>
        <v>0</v>
      </c>
      <c r="U305" s="31"/>
      <c r="V305" s="31"/>
      <c r="W305" s="31"/>
      <c r="X305" s="31"/>
      <c r="Y305" s="31"/>
      <c r="Z305" s="31"/>
      <c r="AA305" s="31"/>
      <c r="AB305" s="31"/>
      <c r="AC305" s="31"/>
      <c r="AD305" s="31"/>
      <c r="AE305" s="31"/>
      <c r="AR305" s="186" t="s">
        <v>238</v>
      </c>
      <c r="AT305" s="186" t="s">
        <v>234</v>
      </c>
      <c r="AU305" s="186" t="s">
        <v>88</v>
      </c>
      <c r="AY305" s="14" t="s">
        <v>232</v>
      </c>
      <c r="BE305" s="104">
        <f t="shared" si="79"/>
        <v>0</v>
      </c>
      <c r="BF305" s="104">
        <f t="shared" si="80"/>
        <v>0</v>
      </c>
      <c r="BG305" s="104">
        <f t="shared" si="81"/>
        <v>0</v>
      </c>
      <c r="BH305" s="104">
        <f t="shared" si="82"/>
        <v>0</v>
      </c>
      <c r="BI305" s="104">
        <f t="shared" si="83"/>
        <v>0</v>
      </c>
      <c r="BJ305" s="14" t="s">
        <v>88</v>
      </c>
      <c r="BK305" s="104">
        <f t="shared" si="84"/>
        <v>0</v>
      </c>
      <c r="BL305" s="14" t="s">
        <v>238</v>
      </c>
      <c r="BM305" s="186" t="s">
        <v>2827</v>
      </c>
    </row>
    <row r="306" spans="1:65" s="2" customFormat="1" ht="24.2" customHeight="1">
      <c r="A306" s="31"/>
      <c r="B306" s="142"/>
      <c r="C306" s="187" t="s">
        <v>774</v>
      </c>
      <c r="D306" s="187" t="s">
        <v>357</v>
      </c>
      <c r="E306" s="188" t="s">
        <v>1279</v>
      </c>
      <c r="F306" s="189" t="s">
        <v>1280</v>
      </c>
      <c r="G306" s="190" t="s">
        <v>256</v>
      </c>
      <c r="H306" s="191">
        <v>1.5</v>
      </c>
      <c r="I306" s="192"/>
      <c r="J306" s="193">
        <f t="shared" si="75"/>
        <v>0</v>
      </c>
      <c r="K306" s="194"/>
      <c r="L306" s="195"/>
      <c r="M306" s="196" t="s">
        <v>1</v>
      </c>
      <c r="N306" s="197" t="s">
        <v>43</v>
      </c>
      <c r="O306" s="60"/>
      <c r="P306" s="184">
        <f t="shared" si="76"/>
        <v>0</v>
      </c>
      <c r="Q306" s="184">
        <v>1.9300000000000001E-3</v>
      </c>
      <c r="R306" s="184">
        <f t="shared" si="77"/>
        <v>2.895E-3</v>
      </c>
      <c r="S306" s="184">
        <v>0</v>
      </c>
      <c r="T306" s="185">
        <f t="shared" si="78"/>
        <v>0</v>
      </c>
      <c r="U306" s="31"/>
      <c r="V306" s="31"/>
      <c r="W306" s="31"/>
      <c r="X306" s="31"/>
      <c r="Y306" s="31"/>
      <c r="Z306" s="31"/>
      <c r="AA306" s="31"/>
      <c r="AB306" s="31"/>
      <c r="AC306" s="31"/>
      <c r="AD306" s="31"/>
      <c r="AE306" s="31"/>
      <c r="AR306" s="186" t="s">
        <v>263</v>
      </c>
      <c r="AT306" s="186" t="s">
        <v>357</v>
      </c>
      <c r="AU306" s="186" t="s">
        <v>88</v>
      </c>
      <c r="AY306" s="14" t="s">
        <v>232</v>
      </c>
      <c r="BE306" s="104">
        <f t="shared" si="79"/>
        <v>0</v>
      </c>
      <c r="BF306" s="104">
        <f t="shared" si="80"/>
        <v>0</v>
      </c>
      <c r="BG306" s="104">
        <f t="shared" si="81"/>
        <v>0</v>
      </c>
      <c r="BH306" s="104">
        <f t="shared" si="82"/>
        <v>0</v>
      </c>
      <c r="BI306" s="104">
        <f t="shared" si="83"/>
        <v>0</v>
      </c>
      <c r="BJ306" s="14" t="s">
        <v>88</v>
      </c>
      <c r="BK306" s="104">
        <f t="shared" si="84"/>
        <v>0</v>
      </c>
      <c r="BL306" s="14" t="s">
        <v>238</v>
      </c>
      <c r="BM306" s="186" t="s">
        <v>2828</v>
      </c>
    </row>
    <row r="307" spans="1:65" s="2" customFormat="1" ht="37.9" customHeight="1">
      <c r="A307" s="31"/>
      <c r="B307" s="142"/>
      <c r="C307" s="174" t="s">
        <v>778</v>
      </c>
      <c r="D307" s="174" t="s">
        <v>234</v>
      </c>
      <c r="E307" s="175" t="s">
        <v>2159</v>
      </c>
      <c r="F307" s="176" t="s">
        <v>3028</v>
      </c>
      <c r="G307" s="177" t="s">
        <v>1139</v>
      </c>
      <c r="H307" s="178">
        <v>350</v>
      </c>
      <c r="I307" s="179"/>
      <c r="J307" s="180">
        <f t="shared" si="75"/>
        <v>0</v>
      </c>
      <c r="K307" s="181"/>
      <c r="L307" s="32"/>
      <c r="M307" s="182" t="s">
        <v>1</v>
      </c>
      <c r="N307" s="183" t="s">
        <v>43</v>
      </c>
      <c r="O307" s="60"/>
      <c r="P307" s="184">
        <f t="shared" si="76"/>
        <v>0</v>
      </c>
      <c r="Q307" s="184">
        <v>5.0000000000000002E-5</v>
      </c>
      <c r="R307" s="184">
        <f t="shared" si="77"/>
        <v>1.7500000000000002E-2</v>
      </c>
      <c r="S307" s="184">
        <v>0</v>
      </c>
      <c r="T307" s="185">
        <f t="shared" si="78"/>
        <v>0</v>
      </c>
      <c r="U307" s="31"/>
      <c r="V307" s="31"/>
      <c r="W307" s="31"/>
      <c r="X307" s="31"/>
      <c r="Y307" s="31"/>
      <c r="Z307" s="31"/>
      <c r="AA307" s="31"/>
      <c r="AB307" s="31"/>
      <c r="AC307" s="31"/>
      <c r="AD307" s="31"/>
      <c r="AE307" s="31"/>
      <c r="AR307" s="186" t="s">
        <v>297</v>
      </c>
      <c r="AT307" s="186" t="s">
        <v>234</v>
      </c>
      <c r="AU307" s="186" t="s">
        <v>88</v>
      </c>
      <c r="AY307" s="14" t="s">
        <v>232</v>
      </c>
      <c r="BE307" s="104">
        <f t="shared" si="79"/>
        <v>0</v>
      </c>
      <c r="BF307" s="104">
        <f t="shared" si="80"/>
        <v>0</v>
      </c>
      <c r="BG307" s="104">
        <f t="shared" si="81"/>
        <v>0</v>
      </c>
      <c r="BH307" s="104">
        <f t="shared" si="82"/>
        <v>0</v>
      </c>
      <c r="BI307" s="104">
        <f t="shared" si="83"/>
        <v>0</v>
      </c>
      <c r="BJ307" s="14" t="s">
        <v>88</v>
      </c>
      <c r="BK307" s="104">
        <f t="shared" si="84"/>
        <v>0</v>
      </c>
      <c r="BL307" s="14" t="s">
        <v>297</v>
      </c>
      <c r="BM307" s="186" t="s">
        <v>2830</v>
      </c>
    </row>
    <row r="308" spans="1:65" s="2" customFormat="1" ht="16.5" customHeight="1">
      <c r="A308" s="31"/>
      <c r="B308" s="142"/>
      <c r="C308" s="187" t="s">
        <v>785</v>
      </c>
      <c r="D308" s="187" t="s">
        <v>357</v>
      </c>
      <c r="E308" s="188" t="s">
        <v>1656</v>
      </c>
      <c r="F308" s="189" t="s">
        <v>2162</v>
      </c>
      <c r="G308" s="190" t="s">
        <v>394</v>
      </c>
      <c r="H308" s="191">
        <v>2</v>
      </c>
      <c r="I308" s="192"/>
      <c r="J308" s="193">
        <f t="shared" si="75"/>
        <v>0</v>
      </c>
      <c r="K308" s="194"/>
      <c r="L308" s="195"/>
      <c r="M308" s="196" t="s">
        <v>1</v>
      </c>
      <c r="N308" s="197" t="s">
        <v>43</v>
      </c>
      <c r="O308" s="60"/>
      <c r="P308" s="184">
        <f t="shared" si="76"/>
        <v>0</v>
      </c>
      <c r="Q308" s="184">
        <v>0.12</v>
      </c>
      <c r="R308" s="184">
        <f t="shared" si="77"/>
        <v>0.24</v>
      </c>
      <c r="S308" s="184">
        <v>0</v>
      </c>
      <c r="T308" s="185">
        <f t="shared" si="78"/>
        <v>0</v>
      </c>
      <c r="U308" s="31"/>
      <c r="V308" s="31"/>
      <c r="W308" s="31"/>
      <c r="X308" s="31"/>
      <c r="Y308" s="31"/>
      <c r="Z308" s="31"/>
      <c r="AA308" s="31"/>
      <c r="AB308" s="31"/>
      <c r="AC308" s="31"/>
      <c r="AD308" s="31"/>
      <c r="AE308" s="31"/>
      <c r="AR308" s="186" t="s">
        <v>362</v>
      </c>
      <c r="AT308" s="186" t="s">
        <v>357</v>
      </c>
      <c r="AU308" s="186" t="s">
        <v>88</v>
      </c>
      <c r="AY308" s="14" t="s">
        <v>232</v>
      </c>
      <c r="BE308" s="104">
        <f t="shared" si="79"/>
        <v>0</v>
      </c>
      <c r="BF308" s="104">
        <f t="shared" si="80"/>
        <v>0</v>
      </c>
      <c r="BG308" s="104">
        <f t="shared" si="81"/>
        <v>0</v>
      </c>
      <c r="BH308" s="104">
        <f t="shared" si="82"/>
        <v>0</v>
      </c>
      <c r="BI308" s="104">
        <f t="shared" si="83"/>
        <v>0</v>
      </c>
      <c r="BJ308" s="14" t="s">
        <v>88</v>
      </c>
      <c r="BK308" s="104">
        <f t="shared" si="84"/>
        <v>0</v>
      </c>
      <c r="BL308" s="14" t="s">
        <v>297</v>
      </c>
      <c r="BM308" s="186" t="s">
        <v>2831</v>
      </c>
    </row>
    <row r="309" spans="1:65" s="2" customFormat="1" ht="24.2" customHeight="1">
      <c r="A309" s="31"/>
      <c r="B309" s="142"/>
      <c r="C309" s="187" t="s">
        <v>521</v>
      </c>
      <c r="D309" s="187" t="s">
        <v>357</v>
      </c>
      <c r="E309" s="188" t="s">
        <v>1659</v>
      </c>
      <c r="F309" s="189" t="s">
        <v>2164</v>
      </c>
      <c r="G309" s="190" t="s">
        <v>394</v>
      </c>
      <c r="H309" s="191">
        <v>2</v>
      </c>
      <c r="I309" s="192"/>
      <c r="J309" s="193">
        <f t="shared" si="75"/>
        <v>0</v>
      </c>
      <c r="K309" s="194"/>
      <c r="L309" s="195"/>
      <c r="M309" s="196" t="s">
        <v>1</v>
      </c>
      <c r="N309" s="197" t="s">
        <v>43</v>
      </c>
      <c r="O309" s="60"/>
      <c r="P309" s="184">
        <f t="shared" si="76"/>
        <v>0</v>
      </c>
      <c r="Q309" s="184">
        <v>0</v>
      </c>
      <c r="R309" s="184">
        <f t="shared" si="77"/>
        <v>0</v>
      </c>
      <c r="S309" s="184">
        <v>0</v>
      </c>
      <c r="T309" s="185">
        <f t="shared" si="78"/>
        <v>0</v>
      </c>
      <c r="U309" s="31"/>
      <c r="V309" s="31"/>
      <c r="W309" s="31"/>
      <c r="X309" s="31"/>
      <c r="Y309" s="31"/>
      <c r="Z309" s="31"/>
      <c r="AA309" s="31"/>
      <c r="AB309" s="31"/>
      <c r="AC309" s="31"/>
      <c r="AD309" s="31"/>
      <c r="AE309" s="31"/>
      <c r="AR309" s="186" t="s">
        <v>362</v>
      </c>
      <c r="AT309" s="186" t="s">
        <v>357</v>
      </c>
      <c r="AU309" s="186" t="s">
        <v>88</v>
      </c>
      <c r="AY309" s="14" t="s">
        <v>232</v>
      </c>
      <c r="BE309" s="104">
        <f t="shared" si="79"/>
        <v>0</v>
      </c>
      <c r="BF309" s="104">
        <f t="shared" si="80"/>
        <v>0</v>
      </c>
      <c r="BG309" s="104">
        <f t="shared" si="81"/>
        <v>0</v>
      </c>
      <c r="BH309" s="104">
        <f t="shared" si="82"/>
        <v>0</v>
      </c>
      <c r="BI309" s="104">
        <f t="shared" si="83"/>
        <v>0</v>
      </c>
      <c r="BJ309" s="14" t="s">
        <v>88</v>
      </c>
      <c r="BK309" s="104">
        <f t="shared" si="84"/>
        <v>0</v>
      </c>
      <c r="BL309" s="14" t="s">
        <v>297</v>
      </c>
      <c r="BM309" s="186" t="s">
        <v>2832</v>
      </c>
    </row>
    <row r="310" spans="1:65" s="2" customFormat="1" ht="24.2" customHeight="1">
      <c r="A310" s="31"/>
      <c r="B310" s="142"/>
      <c r="C310" s="187" t="s">
        <v>1982</v>
      </c>
      <c r="D310" s="187" t="s">
        <v>357</v>
      </c>
      <c r="E310" s="188" t="s">
        <v>1662</v>
      </c>
      <c r="F310" s="189" t="s">
        <v>2166</v>
      </c>
      <c r="G310" s="190" t="s">
        <v>394</v>
      </c>
      <c r="H310" s="191">
        <v>2</v>
      </c>
      <c r="I310" s="192"/>
      <c r="J310" s="193">
        <f t="shared" si="75"/>
        <v>0</v>
      </c>
      <c r="K310" s="194"/>
      <c r="L310" s="195"/>
      <c r="M310" s="196" t="s">
        <v>1</v>
      </c>
      <c r="N310" s="197" t="s">
        <v>43</v>
      </c>
      <c r="O310" s="60"/>
      <c r="P310" s="184">
        <f t="shared" si="76"/>
        <v>0</v>
      </c>
      <c r="Q310" s="184">
        <v>0</v>
      </c>
      <c r="R310" s="184">
        <f t="shared" si="77"/>
        <v>0</v>
      </c>
      <c r="S310" s="184">
        <v>0</v>
      </c>
      <c r="T310" s="185">
        <f t="shared" si="78"/>
        <v>0</v>
      </c>
      <c r="U310" s="31"/>
      <c r="V310" s="31"/>
      <c r="W310" s="31"/>
      <c r="X310" s="31"/>
      <c r="Y310" s="31"/>
      <c r="Z310" s="31"/>
      <c r="AA310" s="31"/>
      <c r="AB310" s="31"/>
      <c r="AC310" s="31"/>
      <c r="AD310" s="31"/>
      <c r="AE310" s="31"/>
      <c r="AR310" s="186" t="s">
        <v>362</v>
      </c>
      <c r="AT310" s="186" t="s">
        <v>357</v>
      </c>
      <c r="AU310" s="186" t="s">
        <v>88</v>
      </c>
      <c r="AY310" s="14" t="s">
        <v>232</v>
      </c>
      <c r="BE310" s="104">
        <f t="shared" si="79"/>
        <v>0</v>
      </c>
      <c r="BF310" s="104">
        <f t="shared" si="80"/>
        <v>0</v>
      </c>
      <c r="BG310" s="104">
        <f t="shared" si="81"/>
        <v>0</v>
      </c>
      <c r="BH310" s="104">
        <f t="shared" si="82"/>
        <v>0</v>
      </c>
      <c r="BI310" s="104">
        <f t="shared" si="83"/>
        <v>0</v>
      </c>
      <c r="BJ310" s="14" t="s">
        <v>88</v>
      </c>
      <c r="BK310" s="104">
        <f t="shared" si="84"/>
        <v>0</v>
      </c>
      <c r="BL310" s="14" t="s">
        <v>297</v>
      </c>
      <c r="BM310" s="186" t="s">
        <v>2833</v>
      </c>
    </row>
    <row r="311" spans="1:65" s="2" customFormat="1" ht="24.2" customHeight="1">
      <c r="A311" s="31"/>
      <c r="B311" s="142"/>
      <c r="C311" s="187" t="s">
        <v>1986</v>
      </c>
      <c r="D311" s="187" t="s">
        <v>357</v>
      </c>
      <c r="E311" s="188" t="s">
        <v>1665</v>
      </c>
      <c r="F311" s="189" t="s">
        <v>2168</v>
      </c>
      <c r="G311" s="190" t="s">
        <v>394</v>
      </c>
      <c r="H311" s="191">
        <v>2</v>
      </c>
      <c r="I311" s="192"/>
      <c r="J311" s="193">
        <f t="shared" si="75"/>
        <v>0</v>
      </c>
      <c r="K311" s="194"/>
      <c r="L311" s="195"/>
      <c r="M311" s="196" t="s">
        <v>1</v>
      </c>
      <c r="N311" s="197" t="s">
        <v>43</v>
      </c>
      <c r="O311" s="60"/>
      <c r="P311" s="184">
        <f t="shared" si="76"/>
        <v>0</v>
      </c>
      <c r="Q311" s="184">
        <v>0.01</v>
      </c>
      <c r="R311" s="184">
        <f t="shared" si="77"/>
        <v>0.02</v>
      </c>
      <c r="S311" s="184">
        <v>0</v>
      </c>
      <c r="T311" s="185">
        <f t="shared" si="78"/>
        <v>0</v>
      </c>
      <c r="U311" s="31"/>
      <c r="V311" s="31"/>
      <c r="W311" s="31"/>
      <c r="X311" s="31"/>
      <c r="Y311" s="31"/>
      <c r="Z311" s="31"/>
      <c r="AA311" s="31"/>
      <c r="AB311" s="31"/>
      <c r="AC311" s="31"/>
      <c r="AD311" s="31"/>
      <c r="AE311" s="31"/>
      <c r="AR311" s="186" t="s">
        <v>362</v>
      </c>
      <c r="AT311" s="186" t="s">
        <v>357</v>
      </c>
      <c r="AU311" s="186" t="s">
        <v>88</v>
      </c>
      <c r="AY311" s="14" t="s">
        <v>232</v>
      </c>
      <c r="BE311" s="104">
        <f t="shared" si="79"/>
        <v>0</v>
      </c>
      <c r="BF311" s="104">
        <f t="shared" si="80"/>
        <v>0</v>
      </c>
      <c r="BG311" s="104">
        <f t="shared" si="81"/>
        <v>0</v>
      </c>
      <c r="BH311" s="104">
        <f t="shared" si="82"/>
        <v>0</v>
      </c>
      <c r="BI311" s="104">
        <f t="shared" si="83"/>
        <v>0</v>
      </c>
      <c r="BJ311" s="14" t="s">
        <v>88</v>
      </c>
      <c r="BK311" s="104">
        <f t="shared" si="84"/>
        <v>0</v>
      </c>
      <c r="BL311" s="14" t="s">
        <v>297</v>
      </c>
      <c r="BM311" s="186" t="s">
        <v>2834</v>
      </c>
    </row>
    <row r="312" spans="1:65" s="2" customFormat="1" ht="16.5" customHeight="1">
      <c r="A312" s="31"/>
      <c r="B312" s="142"/>
      <c r="C312" s="187" t="s">
        <v>1990</v>
      </c>
      <c r="D312" s="187" t="s">
        <v>357</v>
      </c>
      <c r="E312" s="188" t="s">
        <v>2170</v>
      </c>
      <c r="F312" s="189" t="s">
        <v>1669</v>
      </c>
      <c r="G312" s="190" t="s">
        <v>1139</v>
      </c>
      <c r="H312" s="191">
        <v>100</v>
      </c>
      <c r="I312" s="192"/>
      <c r="J312" s="193">
        <f t="shared" si="75"/>
        <v>0</v>
      </c>
      <c r="K312" s="194"/>
      <c r="L312" s="195"/>
      <c r="M312" s="196" t="s">
        <v>1</v>
      </c>
      <c r="N312" s="197" t="s">
        <v>43</v>
      </c>
      <c r="O312" s="60"/>
      <c r="P312" s="184">
        <f t="shared" si="76"/>
        <v>0</v>
      </c>
      <c r="Q312" s="184">
        <v>1E-3</v>
      </c>
      <c r="R312" s="184">
        <f t="shared" si="77"/>
        <v>0.1</v>
      </c>
      <c r="S312" s="184">
        <v>0</v>
      </c>
      <c r="T312" s="185">
        <f t="shared" si="78"/>
        <v>0</v>
      </c>
      <c r="U312" s="31"/>
      <c r="V312" s="31"/>
      <c r="W312" s="31"/>
      <c r="X312" s="31"/>
      <c r="Y312" s="31"/>
      <c r="Z312" s="31"/>
      <c r="AA312" s="31"/>
      <c r="AB312" s="31"/>
      <c r="AC312" s="31"/>
      <c r="AD312" s="31"/>
      <c r="AE312" s="31"/>
      <c r="AR312" s="186" t="s">
        <v>362</v>
      </c>
      <c r="AT312" s="186" t="s">
        <v>357</v>
      </c>
      <c r="AU312" s="186" t="s">
        <v>88</v>
      </c>
      <c r="AY312" s="14" t="s">
        <v>232</v>
      </c>
      <c r="BE312" s="104">
        <f t="shared" si="79"/>
        <v>0</v>
      </c>
      <c r="BF312" s="104">
        <f t="shared" si="80"/>
        <v>0</v>
      </c>
      <c r="BG312" s="104">
        <f t="shared" si="81"/>
        <v>0</v>
      </c>
      <c r="BH312" s="104">
        <f t="shared" si="82"/>
        <v>0</v>
      </c>
      <c r="BI312" s="104">
        <f t="shared" si="83"/>
        <v>0</v>
      </c>
      <c r="BJ312" s="14" t="s">
        <v>88</v>
      </c>
      <c r="BK312" s="104">
        <f t="shared" si="84"/>
        <v>0</v>
      </c>
      <c r="BL312" s="14" t="s">
        <v>297</v>
      </c>
      <c r="BM312" s="186" t="s">
        <v>2835</v>
      </c>
    </row>
    <row r="313" spans="1:65" s="2" customFormat="1" ht="33" customHeight="1">
      <c r="A313" s="31"/>
      <c r="B313" s="142"/>
      <c r="C313" s="187" t="s">
        <v>1994</v>
      </c>
      <c r="D313" s="187" t="s">
        <v>357</v>
      </c>
      <c r="E313" s="188" t="s">
        <v>2172</v>
      </c>
      <c r="F313" s="189" t="s">
        <v>2173</v>
      </c>
      <c r="G313" s="190" t="s">
        <v>394</v>
      </c>
      <c r="H313" s="191">
        <v>2</v>
      </c>
      <c r="I313" s="192"/>
      <c r="J313" s="193">
        <f t="shared" si="75"/>
        <v>0</v>
      </c>
      <c r="K313" s="194"/>
      <c r="L313" s="195"/>
      <c r="M313" s="196" t="s">
        <v>1</v>
      </c>
      <c r="N313" s="197" t="s">
        <v>43</v>
      </c>
      <c r="O313" s="60"/>
      <c r="P313" s="184">
        <f t="shared" si="76"/>
        <v>0</v>
      </c>
      <c r="Q313" s="184">
        <v>5.0000000000000001E-3</v>
      </c>
      <c r="R313" s="184">
        <f t="shared" si="77"/>
        <v>0.01</v>
      </c>
      <c r="S313" s="184">
        <v>0</v>
      </c>
      <c r="T313" s="185">
        <f t="shared" si="78"/>
        <v>0</v>
      </c>
      <c r="U313" s="31"/>
      <c r="V313" s="31"/>
      <c r="W313" s="31"/>
      <c r="X313" s="31"/>
      <c r="Y313" s="31"/>
      <c r="Z313" s="31"/>
      <c r="AA313" s="31"/>
      <c r="AB313" s="31"/>
      <c r="AC313" s="31"/>
      <c r="AD313" s="31"/>
      <c r="AE313" s="31"/>
      <c r="AR313" s="186" t="s">
        <v>362</v>
      </c>
      <c r="AT313" s="186" t="s">
        <v>357</v>
      </c>
      <c r="AU313" s="186" t="s">
        <v>88</v>
      </c>
      <c r="AY313" s="14" t="s">
        <v>232</v>
      </c>
      <c r="BE313" s="104">
        <f t="shared" si="79"/>
        <v>0</v>
      </c>
      <c r="BF313" s="104">
        <f t="shared" si="80"/>
        <v>0</v>
      </c>
      <c r="BG313" s="104">
        <f t="shared" si="81"/>
        <v>0</v>
      </c>
      <c r="BH313" s="104">
        <f t="shared" si="82"/>
        <v>0</v>
      </c>
      <c r="BI313" s="104">
        <f t="shared" si="83"/>
        <v>0</v>
      </c>
      <c r="BJ313" s="14" t="s">
        <v>88</v>
      </c>
      <c r="BK313" s="104">
        <f t="shared" si="84"/>
        <v>0</v>
      </c>
      <c r="BL313" s="14" t="s">
        <v>297</v>
      </c>
      <c r="BM313" s="186" t="s">
        <v>2836</v>
      </c>
    </row>
    <row r="314" spans="1:65" s="2" customFormat="1" ht="16.5" customHeight="1">
      <c r="A314" s="31"/>
      <c r="B314" s="142"/>
      <c r="C314" s="187" t="s">
        <v>2000</v>
      </c>
      <c r="D314" s="187" t="s">
        <v>357</v>
      </c>
      <c r="E314" s="188" t="s">
        <v>2175</v>
      </c>
      <c r="F314" s="189" t="s">
        <v>2176</v>
      </c>
      <c r="G314" s="190" t="s">
        <v>394</v>
      </c>
      <c r="H314" s="191">
        <v>2</v>
      </c>
      <c r="I314" s="192"/>
      <c r="J314" s="193">
        <f t="shared" si="75"/>
        <v>0</v>
      </c>
      <c r="K314" s="194"/>
      <c r="L314" s="195"/>
      <c r="M314" s="196" t="s">
        <v>1</v>
      </c>
      <c r="N314" s="197" t="s">
        <v>43</v>
      </c>
      <c r="O314" s="60"/>
      <c r="P314" s="184">
        <f t="shared" si="76"/>
        <v>0</v>
      </c>
      <c r="Q314" s="184">
        <v>0</v>
      </c>
      <c r="R314" s="184">
        <f t="shared" si="77"/>
        <v>0</v>
      </c>
      <c r="S314" s="184">
        <v>0</v>
      </c>
      <c r="T314" s="185">
        <f t="shared" si="78"/>
        <v>0</v>
      </c>
      <c r="U314" s="31"/>
      <c r="V314" s="31"/>
      <c r="W314" s="31"/>
      <c r="X314" s="31"/>
      <c r="Y314" s="31"/>
      <c r="Z314" s="31"/>
      <c r="AA314" s="31"/>
      <c r="AB314" s="31"/>
      <c r="AC314" s="31"/>
      <c r="AD314" s="31"/>
      <c r="AE314" s="31"/>
      <c r="AR314" s="186" t="s">
        <v>362</v>
      </c>
      <c r="AT314" s="186" t="s">
        <v>357</v>
      </c>
      <c r="AU314" s="186" t="s">
        <v>88</v>
      </c>
      <c r="AY314" s="14" t="s">
        <v>232</v>
      </c>
      <c r="BE314" s="104">
        <f t="shared" si="79"/>
        <v>0</v>
      </c>
      <c r="BF314" s="104">
        <f t="shared" si="80"/>
        <v>0</v>
      </c>
      <c r="BG314" s="104">
        <f t="shared" si="81"/>
        <v>0</v>
      </c>
      <c r="BH314" s="104">
        <f t="shared" si="82"/>
        <v>0</v>
      </c>
      <c r="BI314" s="104">
        <f t="shared" si="83"/>
        <v>0</v>
      </c>
      <c r="BJ314" s="14" t="s">
        <v>88</v>
      </c>
      <c r="BK314" s="104">
        <f t="shared" si="84"/>
        <v>0</v>
      </c>
      <c r="BL314" s="14" t="s">
        <v>297</v>
      </c>
      <c r="BM314" s="186" t="s">
        <v>2837</v>
      </c>
    </row>
    <row r="315" spans="1:65" s="2" customFormat="1" ht="21.75" customHeight="1">
      <c r="A315" s="31"/>
      <c r="B315" s="142"/>
      <c r="C315" s="187" t="s">
        <v>2004</v>
      </c>
      <c r="D315" s="187" t="s">
        <v>357</v>
      </c>
      <c r="E315" s="188" t="s">
        <v>2178</v>
      </c>
      <c r="F315" s="189" t="s">
        <v>2179</v>
      </c>
      <c r="G315" s="190" t="s">
        <v>394</v>
      </c>
      <c r="H315" s="191">
        <v>1</v>
      </c>
      <c r="I315" s="192"/>
      <c r="J315" s="193">
        <f t="shared" si="75"/>
        <v>0</v>
      </c>
      <c r="K315" s="194"/>
      <c r="L315" s="195"/>
      <c r="M315" s="196" t="s">
        <v>1</v>
      </c>
      <c r="N315" s="197" t="s">
        <v>43</v>
      </c>
      <c r="O315" s="60"/>
      <c r="P315" s="184">
        <f t="shared" si="76"/>
        <v>0</v>
      </c>
      <c r="Q315" s="184">
        <v>2.1000000000000001E-2</v>
      </c>
      <c r="R315" s="184">
        <f t="shared" si="77"/>
        <v>2.1000000000000001E-2</v>
      </c>
      <c r="S315" s="184">
        <v>0</v>
      </c>
      <c r="T315" s="185">
        <f t="shared" si="78"/>
        <v>0</v>
      </c>
      <c r="U315" s="31"/>
      <c r="V315" s="31"/>
      <c r="W315" s="31"/>
      <c r="X315" s="31"/>
      <c r="Y315" s="31"/>
      <c r="Z315" s="31"/>
      <c r="AA315" s="31"/>
      <c r="AB315" s="31"/>
      <c r="AC315" s="31"/>
      <c r="AD315" s="31"/>
      <c r="AE315" s="31"/>
      <c r="AR315" s="186" t="s">
        <v>362</v>
      </c>
      <c r="AT315" s="186" t="s">
        <v>357</v>
      </c>
      <c r="AU315" s="186" t="s">
        <v>88</v>
      </c>
      <c r="AY315" s="14" t="s">
        <v>232</v>
      </c>
      <c r="BE315" s="104">
        <f t="shared" si="79"/>
        <v>0</v>
      </c>
      <c r="BF315" s="104">
        <f t="shared" si="80"/>
        <v>0</v>
      </c>
      <c r="BG315" s="104">
        <f t="shared" si="81"/>
        <v>0</v>
      </c>
      <c r="BH315" s="104">
        <f t="shared" si="82"/>
        <v>0</v>
      </c>
      <c r="BI315" s="104">
        <f t="shared" si="83"/>
        <v>0</v>
      </c>
      <c r="BJ315" s="14" t="s">
        <v>88</v>
      </c>
      <c r="BK315" s="104">
        <f t="shared" si="84"/>
        <v>0</v>
      </c>
      <c r="BL315" s="14" t="s">
        <v>297</v>
      </c>
      <c r="BM315" s="186" t="s">
        <v>2838</v>
      </c>
    </row>
    <row r="316" spans="1:65" s="2" customFormat="1" ht="24.2" customHeight="1">
      <c r="A316" s="31"/>
      <c r="B316" s="142"/>
      <c r="C316" s="187" t="s">
        <v>2008</v>
      </c>
      <c r="D316" s="187" t="s">
        <v>357</v>
      </c>
      <c r="E316" s="188" t="s">
        <v>2181</v>
      </c>
      <c r="F316" s="189" t="s">
        <v>2182</v>
      </c>
      <c r="G316" s="190" t="s">
        <v>394</v>
      </c>
      <c r="H316" s="191">
        <v>2</v>
      </c>
      <c r="I316" s="192"/>
      <c r="J316" s="193">
        <f t="shared" si="75"/>
        <v>0</v>
      </c>
      <c r="K316" s="194"/>
      <c r="L316" s="195"/>
      <c r="M316" s="196" t="s">
        <v>1</v>
      </c>
      <c r="N316" s="197" t="s">
        <v>43</v>
      </c>
      <c r="O316" s="60"/>
      <c r="P316" s="184">
        <f t="shared" si="76"/>
        <v>0</v>
      </c>
      <c r="Q316" s="184">
        <v>2.1000000000000001E-2</v>
      </c>
      <c r="R316" s="184">
        <f t="shared" si="77"/>
        <v>4.2000000000000003E-2</v>
      </c>
      <c r="S316" s="184">
        <v>0</v>
      </c>
      <c r="T316" s="185">
        <f t="shared" si="78"/>
        <v>0</v>
      </c>
      <c r="U316" s="31"/>
      <c r="V316" s="31"/>
      <c r="W316" s="31"/>
      <c r="X316" s="31"/>
      <c r="Y316" s="31"/>
      <c r="Z316" s="31"/>
      <c r="AA316" s="31"/>
      <c r="AB316" s="31"/>
      <c r="AC316" s="31"/>
      <c r="AD316" s="31"/>
      <c r="AE316" s="31"/>
      <c r="AR316" s="186" t="s">
        <v>362</v>
      </c>
      <c r="AT316" s="186" t="s">
        <v>357</v>
      </c>
      <c r="AU316" s="186" t="s">
        <v>88</v>
      </c>
      <c r="AY316" s="14" t="s">
        <v>232</v>
      </c>
      <c r="BE316" s="104">
        <f t="shared" si="79"/>
        <v>0</v>
      </c>
      <c r="BF316" s="104">
        <f t="shared" si="80"/>
        <v>0</v>
      </c>
      <c r="BG316" s="104">
        <f t="shared" si="81"/>
        <v>0</v>
      </c>
      <c r="BH316" s="104">
        <f t="shared" si="82"/>
        <v>0</v>
      </c>
      <c r="BI316" s="104">
        <f t="shared" si="83"/>
        <v>0</v>
      </c>
      <c r="BJ316" s="14" t="s">
        <v>88</v>
      </c>
      <c r="BK316" s="104">
        <f t="shared" si="84"/>
        <v>0</v>
      </c>
      <c r="BL316" s="14" t="s">
        <v>297</v>
      </c>
      <c r="BM316" s="186" t="s">
        <v>2839</v>
      </c>
    </row>
    <row r="317" spans="1:65" s="2" customFormat="1" ht="21.75" customHeight="1">
      <c r="A317" s="31"/>
      <c r="B317" s="142"/>
      <c r="C317" s="187" t="s">
        <v>2014</v>
      </c>
      <c r="D317" s="187" t="s">
        <v>357</v>
      </c>
      <c r="E317" s="188" t="s">
        <v>2184</v>
      </c>
      <c r="F317" s="189" t="s">
        <v>2185</v>
      </c>
      <c r="G317" s="190" t="s">
        <v>256</v>
      </c>
      <c r="H317" s="191">
        <v>8</v>
      </c>
      <c r="I317" s="192"/>
      <c r="J317" s="193">
        <f t="shared" si="75"/>
        <v>0</v>
      </c>
      <c r="K317" s="194"/>
      <c r="L317" s="195"/>
      <c r="M317" s="196" t="s">
        <v>1</v>
      </c>
      <c r="N317" s="197" t="s">
        <v>43</v>
      </c>
      <c r="O317" s="60"/>
      <c r="P317" s="184">
        <f t="shared" si="76"/>
        <v>0</v>
      </c>
      <c r="Q317" s="184">
        <v>3.5000000000000001E-3</v>
      </c>
      <c r="R317" s="184">
        <f t="shared" si="77"/>
        <v>2.8000000000000001E-2</v>
      </c>
      <c r="S317" s="184">
        <v>0</v>
      </c>
      <c r="T317" s="185">
        <f t="shared" si="78"/>
        <v>0</v>
      </c>
      <c r="U317" s="31"/>
      <c r="V317" s="31"/>
      <c r="W317" s="31"/>
      <c r="X317" s="31"/>
      <c r="Y317" s="31"/>
      <c r="Z317" s="31"/>
      <c r="AA317" s="31"/>
      <c r="AB317" s="31"/>
      <c r="AC317" s="31"/>
      <c r="AD317" s="31"/>
      <c r="AE317" s="31"/>
      <c r="AR317" s="186" t="s">
        <v>362</v>
      </c>
      <c r="AT317" s="186" t="s">
        <v>357</v>
      </c>
      <c r="AU317" s="186" t="s">
        <v>88</v>
      </c>
      <c r="AY317" s="14" t="s">
        <v>232</v>
      </c>
      <c r="BE317" s="104">
        <f t="shared" si="79"/>
        <v>0</v>
      </c>
      <c r="BF317" s="104">
        <f t="shared" si="80"/>
        <v>0</v>
      </c>
      <c r="BG317" s="104">
        <f t="shared" si="81"/>
        <v>0</v>
      </c>
      <c r="BH317" s="104">
        <f t="shared" si="82"/>
        <v>0</v>
      </c>
      <c r="BI317" s="104">
        <f t="shared" si="83"/>
        <v>0</v>
      </c>
      <c r="BJ317" s="14" t="s">
        <v>88</v>
      </c>
      <c r="BK317" s="104">
        <f t="shared" si="84"/>
        <v>0</v>
      </c>
      <c r="BL317" s="14" t="s">
        <v>297</v>
      </c>
      <c r="BM317" s="186" t="s">
        <v>2840</v>
      </c>
    </row>
    <row r="318" spans="1:65" s="2" customFormat="1" ht="16.5" customHeight="1">
      <c r="A318" s="31"/>
      <c r="B318" s="142"/>
      <c r="C318" s="187" t="s">
        <v>2018</v>
      </c>
      <c r="D318" s="187" t="s">
        <v>357</v>
      </c>
      <c r="E318" s="188" t="s">
        <v>2187</v>
      </c>
      <c r="F318" s="189" t="s">
        <v>2841</v>
      </c>
      <c r="G318" s="190" t="s">
        <v>256</v>
      </c>
      <c r="H318" s="191">
        <v>2</v>
      </c>
      <c r="I318" s="192"/>
      <c r="J318" s="193">
        <f t="shared" si="75"/>
        <v>0</v>
      </c>
      <c r="K318" s="194"/>
      <c r="L318" s="195"/>
      <c r="M318" s="196" t="s">
        <v>1</v>
      </c>
      <c r="N318" s="197" t="s">
        <v>43</v>
      </c>
      <c r="O318" s="60"/>
      <c r="P318" s="184">
        <f t="shared" si="76"/>
        <v>0</v>
      </c>
      <c r="Q318" s="184">
        <v>3.5000000000000001E-3</v>
      </c>
      <c r="R318" s="184">
        <f t="shared" si="77"/>
        <v>7.0000000000000001E-3</v>
      </c>
      <c r="S318" s="184">
        <v>0</v>
      </c>
      <c r="T318" s="185">
        <f t="shared" si="78"/>
        <v>0</v>
      </c>
      <c r="U318" s="31"/>
      <c r="V318" s="31"/>
      <c r="W318" s="31"/>
      <c r="X318" s="31"/>
      <c r="Y318" s="31"/>
      <c r="Z318" s="31"/>
      <c r="AA318" s="31"/>
      <c r="AB318" s="31"/>
      <c r="AC318" s="31"/>
      <c r="AD318" s="31"/>
      <c r="AE318" s="31"/>
      <c r="AR318" s="186" t="s">
        <v>362</v>
      </c>
      <c r="AT318" s="186" t="s">
        <v>357</v>
      </c>
      <c r="AU318" s="186" t="s">
        <v>88</v>
      </c>
      <c r="AY318" s="14" t="s">
        <v>232</v>
      </c>
      <c r="BE318" s="104">
        <f t="shared" si="79"/>
        <v>0</v>
      </c>
      <c r="BF318" s="104">
        <f t="shared" si="80"/>
        <v>0</v>
      </c>
      <c r="BG318" s="104">
        <f t="shared" si="81"/>
        <v>0</v>
      </c>
      <c r="BH318" s="104">
        <f t="shared" si="82"/>
        <v>0</v>
      </c>
      <c r="BI318" s="104">
        <f t="shared" si="83"/>
        <v>0</v>
      </c>
      <c r="BJ318" s="14" t="s">
        <v>88</v>
      </c>
      <c r="BK318" s="104">
        <f t="shared" si="84"/>
        <v>0</v>
      </c>
      <c r="BL318" s="14" t="s">
        <v>297</v>
      </c>
      <c r="BM318" s="186" t="s">
        <v>2842</v>
      </c>
    </row>
    <row r="319" spans="1:65" s="2" customFormat="1" ht="16.5" customHeight="1">
      <c r="A319" s="31"/>
      <c r="B319" s="142"/>
      <c r="C319" s="187" t="s">
        <v>2022</v>
      </c>
      <c r="D319" s="187" t="s">
        <v>357</v>
      </c>
      <c r="E319" s="188" t="s">
        <v>2190</v>
      </c>
      <c r="F319" s="189" t="s">
        <v>2843</v>
      </c>
      <c r="G319" s="190" t="s">
        <v>1307</v>
      </c>
      <c r="H319" s="191">
        <v>2</v>
      </c>
      <c r="I319" s="192"/>
      <c r="J319" s="193">
        <f t="shared" si="75"/>
        <v>0</v>
      </c>
      <c r="K319" s="194"/>
      <c r="L319" s="195"/>
      <c r="M319" s="196" t="s">
        <v>1</v>
      </c>
      <c r="N319" s="197" t="s">
        <v>43</v>
      </c>
      <c r="O319" s="60"/>
      <c r="P319" s="184">
        <f t="shared" si="76"/>
        <v>0</v>
      </c>
      <c r="Q319" s="184">
        <v>0</v>
      </c>
      <c r="R319" s="184">
        <f t="shared" si="77"/>
        <v>0</v>
      </c>
      <c r="S319" s="184">
        <v>0</v>
      </c>
      <c r="T319" s="185">
        <f t="shared" si="78"/>
        <v>0</v>
      </c>
      <c r="U319" s="31"/>
      <c r="V319" s="31"/>
      <c r="W319" s="31"/>
      <c r="X319" s="31"/>
      <c r="Y319" s="31"/>
      <c r="Z319" s="31"/>
      <c r="AA319" s="31"/>
      <c r="AB319" s="31"/>
      <c r="AC319" s="31"/>
      <c r="AD319" s="31"/>
      <c r="AE319" s="31"/>
      <c r="AR319" s="186" t="s">
        <v>362</v>
      </c>
      <c r="AT319" s="186" t="s">
        <v>357</v>
      </c>
      <c r="AU319" s="186" t="s">
        <v>88</v>
      </c>
      <c r="AY319" s="14" t="s">
        <v>232</v>
      </c>
      <c r="BE319" s="104">
        <f t="shared" si="79"/>
        <v>0</v>
      </c>
      <c r="BF319" s="104">
        <f t="shared" si="80"/>
        <v>0</v>
      </c>
      <c r="BG319" s="104">
        <f t="shared" si="81"/>
        <v>0</v>
      </c>
      <c r="BH319" s="104">
        <f t="shared" si="82"/>
        <v>0</v>
      </c>
      <c r="BI319" s="104">
        <f t="shared" si="83"/>
        <v>0</v>
      </c>
      <c r="BJ319" s="14" t="s">
        <v>88</v>
      </c>
      <c r="BK319" s="104">
        <f t="shared" si="84"/>
        <v>0</v>
      </c>
      <c r="BL319" s="14" t="s">
        <v>297</v>
      </c>
      <c r="BM319" s="186" t="s">
        <v>2844</v>
      </c>
    </row>
    <row r="320" spans="1:65" s="2" customFormat="1" ht="16.5" customHeight="1">
      <c r="A320" s="31"/>
      <c r="B320" s="142"/>
      <c r="C320" s="187" t="s">
        <v>2027</v>
      </c>
      <c r="D320" s="187" t="s">
        <v>357</v>
      </c>
      <c r="E320" s="188" t="s">
        <v>2193</v>
      </c>
      <c r="F320" s="189" t="s">
        <v>3029</v>
      </c>
      <c r="G320" s="190" t="s">
        <v>394</v>
      </c>
      <c r="H320" s="191">
        <v>1</v>
      </c>
      <c r="I320" s="192"/>
      <c r="J320" s="193">
        <f t="shared" si="75"/>
        <v>0</v>
      </c>
      <c r="K320" s="194"/>
      <c r="L320" s="195"/>
      <c r="M320" s="196" t="s">
        <v>1</v>
      </c>
      <c r="N320" s="197" t="s">
        <v>43</v>
      </c>
      <c r="O320" s="60"/>
      <c r="P320" s="184">
        <f t="shared" si="76"/>
        <v>0</v>
      </c>
      <c r="Q320" s="184">
        <v>1.78E-2</v>
      </c>
      <c r="R320" s="184">
        <f t="shared" si="77"/>
        <v>1.78E-2</v>
      </c>
      <c r="S320" s="184">
        <v>0</v>
      </c>
      <c r="T320" s="185">
        <f t="shared" si="78"/>
        <v>0</v>
      </c>
      <c r="U320" s="31"/>
      <c r="V320" s="31"/>
      <c r="W320" s="31"/>
      <c r="X320" s="31"/>
      <c r="Y320" s="31"/>
      <c r="Z320" s="31"/>
      <c r="AA320" s="31"/>
      <c r="AB320" s="31"/>
      <c r="AC320" s="31"/>
      <c r="AD320" s="31"/>
      <c r="AE320" s="31"/>
      <c r="AR320" s="186" t="s">
        <v>362</v>
      </c>
      <c r="AT320" s="186" t="s">
        <v>357</v>
      </c>
      <c r="AU320" s="186" t="s">
        <v>88</v>
      </c>
      <c r="AY320" s="14" t="s">
        <v>232</v>
      </c>
      <c r="BE320" s="104">
        <f t="shared" si="79"/>
        <v>0</v>
      </c>
      <c r="BF320" s="104">
        <f t="shared" si="80"/>
        <v>0</v>
      </c>
      <c r="BG320" s="104">
        <f t="shared" si="81"/>
        <v>0</v>
      </c>
      <c r="BH320" s="104">
        <f t="shared" si="82"/>
        <v>0</v>
      </c>
      <c r="BI320" s="104">
        <f t="shared" si="83"/>
        <v>0</v>
      </c>
      <c r="BJ320" s="14" t="s">
        <v>88</v>
      </c>
      <c r="BK320" s="104">
        <f t="shared" si="84"/>
        <v>0</v>
      </c>
      <c r="BL320" s="14" t="s">
        <v>297</v>
      </c>
      <c r="BM320" s="186" t="s">
        <v>2845</v>
      </c>
    </row>
    <row r="321" spans="1:65" s="2" customFormat="1" ht="16.5" customHeight="1">
      <c r="A321" s="31"/>
      <c r="B321" s="142"/>
      <c r="C321" s="187" t="s">
        <v>2031</v>
      </c>
      <c r="D321" s="187" t="s">
        <v>357</v>
      </c>
      <c r="E321" s="188" t="s">
        <v>2196</v>
      </c>
      <c r="F321" s="189" t="s">
        <v>3030</v>
      </c>
      <c r="G321" s="190" t="s">
        <v>394</v>
      </c>
      <c r="H321" s="191">
        <v>2</v>
      </c>
      <c r="I321" s="192"/>
      <c r="J321" s="193">
        <f t="shared" si="75"/>
        <v>0</v>
      </c>
      <c r="K321" s="194"/>
      <c r="L321" s="195"/>
      <c r="M321" s="196" t="s">
        <v>1</v>
      </c>
      <c r="N321" s="197" t="s">
        <v>43</v>
      </c>
      <c r="O321" s="60"/>
      <c r="P321" s="184">
        <f t="shared" si="76"/>
        <v>0</v>
      </c>
      <c r="Q321" s="184">
        <v>1.78E-2</v>
      </c>
      <c r="R321" s="184">
        <f t="shared" si="77"/>
        <v>3.56E-2</v>
      </c>
      <c r="S321" s="184">
        <v>0</v>
      </c>
      <c r="T321" s="185">
        <f t="shared" si="78"/>
        <v>0</v>
      </c>
      <c r="U321" s="31"/>
      <c r="V321" s="31"/>
      <c r="W321" s="31"/>
      <c r="X321" s="31"/>
      <c r="Y321" s="31"/>
      <c r="Z321" s="31"/>
      <c r="AA321" s="31"/>
      <c r="AB321" s="31"/>
      <c r="AC321" s="31"/>
      <c r="AD321" s="31"/>
      <c r="AE321" s="31"/>
      <c r="AR321" s="186" t="s">
        <v>362</v>
      </c>
      <c r="AT321" s="186" t="s">
        <v>357</v>
      </c>
      <c r="AU321" s="186" t="s">
        <v>88</v>
      </c>
      <c r="AY321" s="14" t="s">
        <v>232</v>
      </c>
      <c r="BE321" s="104">
        <f t="shared" si="79"/>
        <v>0</v>
      </c>
      <c r="BF321" s="104">
        <f t="shared" si="80"/>
        <v>0</v>
      </c>
      <c r="BG321" s="104">
        <f t="shared" si="81"/>
        <v>0</v>
      </c>
      <c r="BH321" s="104">
        <f t="shared" si="82"/>
        <v>0</v>
      </c>
      <c r="BI321" s="104">
        <f t="shared" si="83"/>
        <v>0</v>
      </c>
      <c r="BJ321" s="14" t="s">
        <v>88</v>
      </c>
      <c r="BK321" s="104">
        <f t="shared" si="84"/>
        <v>0</v>
      </c>
      <c r="BL321" s="14" t="s">
        <v>297</v>
      </c>
      <c r="BM321" s="186" t="s">
        <v>2847</v>
      </c>
    </row>
    <row r="322" spans="1:65" s="2" customFormat="1" ht="16.5" customHeight="1">
      <c r="A322" s="31"/>
      <c r="B322" s="142"/>
      <c r="C322" s="187" t="s">
        <v>2035</v>
      </c>
      <c r="D322" s="187" t="s">
        <v>357</v>
      </c>
      <c r="E322" s="188" t="s">
        <v>2199</v>
      </c>
      <c r="F322" s="189" t="s">
        <v>3031</v>
      </c>
      <c r="G322" s="190" t="s">
        <v>394</v>
      </c>
      <c r="H322" s="191">
        <v>1</v>
      </c>
      <c r="I322" s="192"/>
      <c r="J322" s="193">
        <f t="shared" si="75"/>
        <v>0</v>
      </c>
      <c r="K322" s="194"/>
      <c r="L322" s="195"/>
      <c r="M322" s="196" t="s">
        <v>1</v>
      </c>
      <c r="N322" s="197" t="s">
        <v>43</v>
      </c>
      <c r="O322" s="60"/>
      <c r="P322" s="184">
        <f t="shared" si="76"/>
        <v>0</v>
      </c>
      <c r="Q322" s="184">
        <v>1.78E-2</v>
      </c>
      <c r="R322" s="184">
        <f t="shared" si="77"/>
        <v>1.78E-2</v>
      </c>
      <c r="S322" s="184">
        <v>0</v>
      </c>
      <c r="T322" s="185">
        <f t="shared" si="78"/>
        <v>0</v>
      </c>
      <c r="U322" s="31"/>
      <c r="V322" s="31"/>
      <c r="W322" s="31"/>
      <c r="X322" s="31"/>
      <c r="Y322" s="31"/>
      <c r="Z322" s="31"/>
      <c r="AA322" s="31"/>
      <c r="AB322" s="31"/>
      <c r="AC322" s="31"/>
      <c r="AD322" s="31"/>
      <c r="AE322" s="31"/>
      <c r="AR322" s="186" t="s">
        <v>362</v>
      </c>
      <c r="AT322" s="186" t="s">
        <v>357</v>
      </c>
      <c r="AU322" s="186" t="s">
        <v>88</v>
      </c>
      <c r="AY322" s="14" t="s">
        <v>232</v>
      </c>
      <c r="BE322" s="104">
        <f t="shared" si="79"/>
        <v>0</v>
      </c>
      <c r="BF322" s="104">
        <f t="shared" si="80"/>
        <v>0</v>
      </c>
      <c r="BG322" s="104">
        <f t="shared" si="81"/>
        <v>0</v>
      </c>
      <c r="BH322" s="104">
        <f t="shared" si="82"/>
        <v>0</v>
      </c>
      <c r="BI322" s="104">
        <f t="shared" si="83"/>
        <v>0</v>
      </c>
      <c r="BJ322" s="14" t="s">
        <v>88</v>
      </c>
      <c r="BK322" s="104">
        <f t="shared" si="84"/>
        <v>0</v>
      </c>
      <c r="BL322" s="14" t="s">
        <v>297</v>
      </c>
      <c r="BM322" s="186" t="s">
        <v>2849</v>
      </c>
    </row>
    <row r="323" spans="1:65" s="2" customFormat="1" ht="44.25" customHeight="1">
      <c r="A323" s="31"/>
      <c r="B323" s="142"/>
      <c r="C323" s="187" t="s">
        <v>2039</v>
      </c>
      <c r="D323" s="187" t="s">
        <v>357</v>
      </c>
      <c r="E323" s="188" t="s">
        <v>1599</v>
      </c>
      <c r="F323" s="189" t="s">
        <v>2205</v>
      </c>
      <c r="G323" s="190" t="s">
        <v>1307</v>
      </c>
      <c r="H323" s="191">
        <v>10</v>
      </c>
      <c r="I323" s="192"/>
      <c r="J323" s="193">
        <f t="shared" si="75"/>
        <v>0</v>
      </c>
      <c r="K323" s="194"/>
      <c r="L323" s="195"/>
      <c r="M323" s="196" t="s">
        <v>1</v>
      </c>
      <c r="N323" s="197" t="s">
        <v>43</v>
      </c>
      <c r="O323" s="60"/>
      <c r="P323" s="184">
        <f t="shared" si="76"/>
        <v>0</v>
      </c>
      <c r="Q323" s="184">
        <v>0</v>
      </c>
      <c r="R323" s="184">
        <f t="shared" si="77"/>
        <v>0</v>
      </c>
      <c r="S323" s="184">
        <v>0</v>
      </c>
      <c r="T323" s="185">
        <f t="shared" si="78"/>
        <v>0</v>
      </c>
      <c r="U323" s="31"/>
      <c r="V323" s="31"/>
      <c r="W323" s="31"/>
      <c r="X323" s="31"/>
      <c r="Y323" s="31"/>
      <c r="Z323" s="31"/>
      <c r="AA323" s="31"/>
      <c r="AB323" s="31"/>
      <c r="AC323" s="31"/>
      <c r="AD323" s="31"/>
      <c r="AE323" s="31"/>
      <c r="AR323" s="186" t="s">
        <v>362</v>
      </c>
      <c r="AT323" s="186" t="s">
        <v>357</v>
      </c>
      <c r="AU323" s="186" t="s">
        <v>88</v>
      </c>
      <c r="AY323" s="14" t="s">
        <v>232</v>
      </c>
      <c r="BE323" s="104">
        <f t="shared" si="79"/>
        <v>0</v>
      </c>
      <c r="BF323" s="104">
        <f t="shared" si="80"/>
        <v>0</v>
      </c>
      <c r="BG323" s="104">
        <f t="shared" si="81"/>
        <v>0</v>
      </c>
      <c r="BH323" s="104">
        <f t="shared" si="82"/>
        <v>0</v>
      </c>
      <c r="BI323" s="104">
        <f t="shared" si="83"/>
        <v>0</v>
      </c>
      <c r="BJ323" s="14" t="s">
        <v>88</v>
      </c>
      <c r="BK323" s="104">
        <f t="shared" si="84"/>
        <v>0</v>
      </c>
      <c r="BL323" s="14" t="s">
        <v>297</v>
      </c>
      <c r="BM323" s="186" t="s">
        <v>2850</v>
      </c>
    </row>
    <row r="324" spans="1:65" s="2" customFormat="1" ht="44.25" customHeight="1">
      <c r="A324" s="31"/>
      <c r="B324" s="142"/>
      <c r="C324" s="187" t="s">
        <v>2043</v>
      </c>
      <c r="D324" s="187" t="s">
        <v>357</v>
      </c>
      <c r="E324" s="188" t="s">
        <v>1602</v>
      </c>
      <c r="F324" s="189" t="s">
        <v>2207</v>
      </c>
      <c r="G324" s="190" t="s">
        <v>1307</v>
      </c>
      <c r="H324" s="191">
        <v>10</v>
      </c>
      <c r="I324" s="192"/>
      <c r="J324" s="193">
        <f t="shared" si="75"/>
        <v>0</v>
      </c>
      <c r="K324" s="194"/>
      <c r="L324" s="195"/>
      <c r="M324" s="196" t="s">
        <v>1</v>
      </c>
      <c r="N324" s="197" t="s">
        <v>43</v>
      </c>
      <c r="O324" s="60"/>
      <c r="P324" s="184">
        <f t="shared" si="76"/>
        <v>0</v>
      </c>
      <c r="Q324" s="184">
        <v>0</v>
      </c>
      <c r="R324" s="184">
        <f t="shared" si="77"/>
        <v>0</v>
      </c>
      <c r="S324" s="184">
        <v>0</v>
      </c>
      <c r="T324" s="185">
        <f t="shared" si="78"/>
        <v>0</v>
      </c>
      <c r="U324" s="31"/>
      <c r="V324" s="31"/>
      <c r="W324" s="31"/>
      <c r="X324" s="31"/>
      <c r="Y324" s="31"/>
      <c r="Z324" s="31"/>
      <c r="AA324" s="31"/>
      <c r="AB324" s="31"/>
      <c r="AC324" s="31"/>
      <c r="AD324" s="31"/>
      <c r="AE324" s="31"/>
      <c r="AR324" s="186" t="s">
        <v>362</v>
      </c>
      <c r="AT324" s="186" t="s">
        <v>357</v>
      </c>
      <c r="AU324" s="186" t="s">
        <v>88</v>
      </c>
      <c r="AY324" s="14" t="s">
        <v>232</v>
      </c>
      <c r="BE324" s="104">
        <f t="shared" si="79"/>
        <v>0</v>
      </c>
      <c r="BF324" s="104">
        <f t="shared" si="80"/>
        <v>0</v>
      </c>
      <c r="BG324" s="104">
        <f t="shared" si="81"/>
        <v>0</v>
      </c>
      <c r="BH324" s="104">
        <f t="shared" si="82"/>
        <v>0</v>
      </c>
      <c r="BI324" s="104">
        <f t="shared" si="83"/>
        <v>0</v>
      </c>
      <c r="BJ324" s="14" t="s">
        <v>88</v>
      </c>
      <c r="BK324" s="104">
        <f t="shared" si="84"/>
        <v>0</v>
      </c>
      <c r="BL324" s="14" t="s">
        <v>297</v>
      </c>
      <c r="BM324" s="186" t="s">
        <v>2851</v>
      </c>
    </row>
    <row r="325" spans="1:65" s="2" customFormat="1" ht="49.15" customHeight="1">
      <c r="A325" s="31"/>
      <c r="B325" s="142"/>
      <c r="C325" s="187" t="s">
        <v>2047</v>
      </c>
      <c r="D325" s="187" t="s">
        <v>357</v>
      </c>
      <c r="E325" s="188" t="s">
        <v>1605</v>
      </c>
      <c r="F325" s="189" t="s">
        <v>2209</v>
      </c>
      <c r="G325" s="190" t="s">
        <v>1307</v>
      </c>
      <c r="H325" s="191">
        <v>80</v>
      </c>
      <c r="I325" s="192"/>
      <c r="J325" s="193">
        <f t="shared" si="75"/>
        <v>0</v>
      </c>
      <c r="K325" s="194"/>
      <c r="L325" s="195"/>
      <c r="M325" s="196" t="s">
        <v>1</v>
      </c>
      <c r="N325" s="197" t="s">
        <v>43</v>
      </c>
      <c r="O325" s="60"/>
      <c r="P325" s="184">
        <f t="shared" si="76"/>
        <v>0</v>
      </c>
      <c r="Q325" s="184">
        <v>0</v>
      </c>
      <c r="R325" s="184">
        <f t="shared" si="77"/>
        <v>0</v>
      </c>
      <c r="S325" s="184">
        <v>0</v>
      </c>
      <c r="T325" s="185">
        <f t="shared" si="78"/>
        <v>0</v>
      </c>
      <c r="U325" s="31"/>
      <c r="V325" s="31"/>
      <c r="W325" s="31"/>
      <c r="X325" s="31"/>
      <c r="Y325" s="31"/>
      <c r="Z325" s="31"/>
      <c r="AA325" s="31"/>
      <c r="AB325" s="31"/>
      <c r="AC325" s="31"/>
      <c r="AD325" s="31"/>
      <c r="AE325" s="31"/>
      <c r="AR325" s="186" t="s">
        <v>362</v>
      </c>
      <c r="AT325" s="186" t="s">
        <v>357</v>
      </c>
      <c r="AU325" s="186" t="s">
        <v>88</v>
      </c>
      <c r="AY325" s="14" t="s">
        <v>232</v>
      </c>
      <c r="BE325" s="104">
        <f t="shared" si="79"/>
        <v>0</v>
      </c>
      <c r="BF325" s="104">
        <f t="shared" si="80"/>
        <v>0</v>
      </c>
      <c r="BG325" s="104">
        <f t="shared" si="81"/>
        <v>0</v>
      </c>
      <c r="BH325" s="104">
        <f t="shared" si="82"/>
        <v>0</v>
      </c>
      <c r="BI325" s="104">
        <f t="shared" si="83"/>
        <v>0</v>
      </c>
      <c r="BJ325" s="14" t="s">
        <v>88</v>
      </c>
      <c r="BK325" s="104">
        <f t="shared" si="84"/>
        <v>0</v>
      </c>
      <c r="BL325" s="14" t="s">
        <v>297</v>
      </c>
      <c r="BM325" s="186" t="s">
        <v>2852</v>
      </c>
    </row>
    <row r="326" spans="1:65" s="2" customFormat="1" ht="16.5" customHeight="1">
      <c r="A326" s="31"/>
      <c r="B326" s="142"/>
      <c r="C326" s="174" t="s">
        <v>2051</v>
      </c>
      <c r="D326" s="174" t="s">
        <v>234</v>
      </c>
      <c r="E326" s="175" t="s">
        <v>2211</v>
      </c>
      <c r="F326" s="176" t="s">
        <v>3032</v>
      </c>
      <c r="G326" s="177" t="s">
        <v>1307</v>
      </c>
      <c r="H326" s="178">
        <v>4</v>
      </c>
      <c r="I326" s="179"/>
      <c r="J326" s="180">
        <f t="shared" si="75"/>
        <v>0</v>
      </c>
      <c r="K326" s="181"/>
      <c r="L326" s="32"/>
      <c r="M326" s="182" t="s">
        <v>1</v>
      </c>
      <c r="N326" s="183" t="s">
        <v>43</v>
      </c>
      <c r="O326" s="60"/>
      <c r="P326" s="184">
        <f t="shared" si="76"/>
        <v>0</v>
      </c>
      <c r="Q326" s="184">
        <v>5.0000000000000002E-5</v>
      </c>
      <c r="R326" s="184">
        <f t="shared" si="77"/>
        <v>2.0000000000000001E-4</v>
      </c>
      <c r="S326" s="184">
        <v>0</v>
      </c>
      <c r="T326" s="185">
        <f t="shared" si="78"/>
        <v>0</v>
      </c>
      <c r="U326" s="31"/>
      <c r="V326" s="31"/>
      <c r="W326" s="31"/>
      <c r="X326" s="31"/>
      <c r="Y326" s="31"/>
      <c r="Z326" s="31"/>
      <c r="AA326" s="31"/>
      <c r="AB326" s="31"/>
      <c r="AC326" s="31"/>
      <c r="AD326" s="31"/>
      <c r="AE326" s="31"/>
      <c r="AR326" s="186" t="s">
        <v>297</v>
      </c>
      <c r="AT326" s="186" t="s">
        <v>234</v>
      </c>
      <c r="AU326" s="186" t="s">
        <v>88</v>
      </c>
      <c r="AY326" s="14" t="s">
        <v>232</v>
      </c>
      <c r="BE326" s="104">
        <f t="shared" si="79"/>
        <v>0</v>
      </c>
      <c r="BF326" s="104">
        <f t="shared" si="80"/>
        <v>0</v>
      </c>
      <c r="BG326" s="104">
        <f t="shared" si="81"/>
        <v>0</v>
      </c>
      <c r="BH326" s="104">
        <f t="shared" si="82"/>
        <v>0</v>
      </c>
      <c r="BI326" s="104">
        <f t="shared" si="83"/>
        <v>0</v>
      </c>
      <c r="BJ326" s="14" t="s">
        <v>88</v>
      </c>
      <c r="BK326" s="104">
        <f t="shared" si="84"/>
        <v>0</v>
      </c>
      <c r="BL326" s="14" t="s">
        <v>297</v>
      </c>
      <c r="BM326" s="186" t="s">
        <v>2854</v>
      </c>
    </row>
    <row r="327" spans="1:65" s="2" customFormat="1" ht="62.65" customHeight="1">
      <c r="A327" s="31"/>
      <c r="B327" s="142"/>
      <c r="C327" s="187" t="s">
        <v>2055</v>
      </c>
      <c r="D327" s="187" t="s">
        <v>357</v>
      </c>
      <c r="E327" s="188" t="s">
        <v>2217</v>
      </c>
      <c r="F327" s="189" t="s">
        <v>2218</v>
      </c>
      <c r="G327" s="190" t="s">
        <v>1307</v>
      </c>
      <c r="H327" s="191">
        <v>2</v>
      </c>
      <c r="I327" s="192"/>
      <c r="J327" s="193">
        <f t="shared" si="75"/>
        <v>0</v>
      </c>
      <c r="K327" s="194"/>
      <c r="L327" s="195"/>
      <c r="M327" s="196" t="s">
        <v>1</v>
      </c>
      <c r="N327" s="197" t="s">
        <v>43</v>
      </c>
      <c r="O327" s="60"/>
      <c r="P327" s="184">
        <f t="shared" si="76"/>
        <v>0</v>
      </c>
      <c r="Q327" s="184">
        <v>0.01</v>
      </c>
      <c r="R327" s="184">
        <f t="shared" si="77"/>
        <v>0.02</v>
      </c>
      <c r="S327" s="184">
        <v>0</v>
      </c>
      <c r="T327" s="185">
        <f t="shared" si="78"/>
        <v>0</v>
      </c>
      <c r="U327" s="31"/>
      <c r="V327" s="31"/>
      <c r="W327" s="31"/>
      <c r="X327" s="31"/>
      <c r="Y327" s="31"/>
      <c r="Z327" s="31"/>
      <c r="AA327" s="31"/>
      <c r="AB327" s="31"/>
      <c r="AC327" s="31"/>
      <c r="AD327" s="31"/>
      <c r="AE327" s="31"/>
      <c r="AR327" s="186" t="s">
        <v>362</v>
      </c>
      <c r="AT327" s="186" t="s">
        <v>357</v>
      </c>
      <c r="AU327" s="186" t="s">
        <v>88</v>
      </c>
      <c r="AY327" s="14" t="s">
        <v>232</v>
      </c>
      <c r="BE327" s="104">
        <f t="shared" si="79"/>
        <v>0</v>
      </c>
      <c r="BF327" s="104">
        <f t="shared" si="80"/>
        <v>0</v>
      </c>
      <c r="BG327" s="104">
        <f t="shared" si="81"/>
        <v>0</v>
      </c>
      <c r="BH327" s="104">
        <f t="shared" si="82"/>
        <v>0</v>
      </c>
      <c r="BI327" s="104">
        <f t="shared" si="83"/>
        <v>0</v>
      </c>
      <c r="BJ327" s="14" t="s">
        <v>88</v>
      </c>
      <c r="BK327" s="104">
        <f t="shared" si="84"/>
        <v>0</v>
      </c>
      <c r="BL327" s="14" t="s">
        <v>297</v>
      </c>
      <c r="BM327" s="186" t="s">
        <v>2855</v>
      </c>
    </row>
    <row r="328" spans="1:65" s="2" customFormat="1" ht="24.2" customHeight="1">
      <c r="A328" s="31"/>
      <c r="B328" s="142"/>
      <c r="C328" s="187" t="s">
        <v>2057</v>
      </c>
      <c r="D328" s="187" t="s">
        <v>357</v>
      </c>
      <c r="E328" s="188" t="s">
        <v>2220</v>
      </c>
      <c r="F328" s="189" t="s">
        <v>2221</v>
      </c>
      <c r="G328" s="190" t="s">
        <v>1307</v>
      </c>
      <c r="H328" s="191">
        <v>2</v>
      </c>
      <c r="I328" s="192"/>
      <c r="J328" s="193">
        <f t="shared" si="75"/>
        <v>0</v>
      </c>
      <c r="K328" s="194"/>
      <c r="L328" s="195"/>
      <c r="M328" s="196" t="s">
        <v>1</v>
      </c>
      <c r="N328" s="197" t="s">
        <v>43</v>
      </c>
      <c r="O328" s="60"/>
      <c r="P328" s="184">
        <f t="shared" si="76"/>
        <v>0</v>
      </c>
      <c r="Q328" s="184">
        <v>0</v>
      </c>
      <c r="R328" s="184">
        <f t="shared" si="77"/>
        <v>0</v>
      </c>
      <c r="S328" s="184">
        <v>0</v>
      </c>
      <c r="T328" s="185">
        <f t="shared" si="78"/>
        <v>0</v>
      </c>
      <c r="U328" s="31"/>
      <c r="V328" s="31"/>
      <c r="W328" s="31"/>
      <c r="X328" s="31"/>
      <c r="Y328" s="31"/>
      <c r="Z328" s="31"/>
      <c r="AA328" s="31"/>
      <c r="AB328" s="31"/>
      <c r="AC328" s="31"/>
      <c r="AD328" s="31"/>
      <c r="AE328" s="31"/>
      <c r="AR328" s="186" t="s">
        <v>362</v>
      </c>
      <c r="AT328" s="186" t="s">
        <v>357</v>
      </c>
      <c r="AU328" s="186" t="s">
        <v>88</v>
      </c>
      <c r="AY328" s="14" t="s">
        <v>232</v>
      </c>
      <c r="BE328" s="104">
        <f t="shared" si="79"/>
        <v>0</v>
      </c>
      <c r="BF328" s="104">
        <f t="shared" si="80"/>
        <v>0</v>
      </c>
      <c r="BG328" s="104">
        <f t="shared" si="81"/>
        <v>0</v>
      </c>
      <c r="BH328" s="104">
        <f t="shared" si="82"/>
        <v>0</v>
      </c>
      <c r="BI328" s="104">
        <f t="shared" si="83"/>
        <v>0</v>
      </c>
      <c r="BJ328" s="14" t="s">
        <v>88</v>
      </c>
      <c r="BK328" s="104">
        <f t="shared" si="84"/>
        <v>0</v>
      </c>
      <c r="BL328" s="14" t="s">
        <v>297</v>
      </c>
      <c r="BM328" s="186" t="s">
        <v>2856</v>
      </c>
    </row>
    <row r="329" spans="1:65" s="2" customFormat="1" ht="24.2" customHeight="1">
      <c r="A329" s="31"/>
      <c r="B329" s="142"/>
      <c r="C329" s="174" t="s">
        <v>2061</v>
      </c>
      <c r="D329" s="174" t="s">
        <v>234</v>
      </c>
      <c r="E329" s="175" t="s">
        <v>1141</v>
      </c>
      <c r="F329" s="176" t="s">
        <v>1142</v>
      </c>
      <c r="G329" s="177" t="s">
        <v>360</v>
      </c>
      <c r="H329" s="178">
        <v>1.536</v>
      </c>
      <c r="I329" s="179"/>
      <c r="J329" s="180">
        <f t="shared" si="75"/>
        <v>0</v>
      </c>
      <c r="K329" s="181"/>
      <c r="L329" s="32"/>
      <c r="M329" s="182" t="s">
        <v>1</v>
      </c>
      <c r="N329" s="183" t="s">
        <v>43</v>
      </c>
      <c r="O329" s="60"/>
      <c r="P329" s="184">
        <f t="shared" si="76"/>
        <v>0</v>
      </c>
      <c r="Q329" s="184">
        <v>0</v>
      </c>
      <c r="R329" s="184">
        <f t="shared" si="77"/>
        <v>0</v>
      </c>
      <c r="S329" s="184">
        <v>0</v>
      </c>
      <c r="T329" s="185">
        <f t="shared" si="78"/>
        <v>0</v>
      </c>
      <c r="U329" s="31"/>
      <c r="V329" s="31"/>
      <c r="W329" s="31"/>
      <c r="X329" s="31"/>
      <c r="Y329" s="31"/>
      <c r="Z329" s="31"/>
      <c r="AA329" s="31"/>
      <c r="AB329" s="31"/>
      <c r="AC329" s="31"/>
      <c r="AD329" s="31"/>
      <c r="AE329" s="31"/>
      <c r="AR329" s="186" t="s">
        <v>297</v>
      </c>
      <c r="AT329" s="186" t="s">
        <v>234</v>
      </c>
      <c r="AU329" s="186" t="s">
        <v>88</v>
      </c>
      <c r="AY329" s="14" t="s">
        <v>232</v>
      </c>
      <c r="BE329" s="104">
        <f t="shared" si="79"/>
        <v>0</v>
      </c>
      <c r="BF329" s="104">
        <f t="shared" si="80"/>
        <v>0</v>
      </c>
      <c r="BG329" s="104">
        <f t="shared" si="81"/>
        <v>0</v>
      </c>
      <c r="BH329" s="104">
        <f t="shared" si="82"/>
        <v>0</v>
      </c>
      <c r="BI329" s="104">
        <f t="shared" si="83"/>
        <v>0</v>
      </c>
      <c r="BJ329" s="14" t="s">
        <v>88</v>
      </c>
      <c r="BK329" s="104">
        <f t="shared" si="84"/>
        <v>0</v>
      </c>
      <c r="BL329" s="14" t="s">
        <v>297</v>
      </c>
      <c r="BM329" s="186" t="s">
        <v>2857</v>
      </c>
    </row>
    <row r="330" spans="1:65" s="12" customFormat="1" ht="22.9" customHeight="1">
      <c r="B330" s="161"/>
      <c r="D330" s="162" t="s">
        <v>76</v>
      </c>
      <c r="E330" s="172" t="s">
        <v>768</v>
      </c>
      <c r="F330" s="172" t="s">
        <v>769</v>
      </c>
      <c r="I330" s="164"/>
      <c r="J330" s="173">
        <f>BK330</f>
        <v>0</v>
      </c>
      <c r="L330" s="161"/>
      <c r="M330" s="166"/>
      <c r="N330" s="167"/>
      <c r="O330" s="167"/>
      <c r="P330" s="168">
        <f>SUM(P331:P333)</f>
        <v>0</v>
      </c>
      <c r="Q330" s="167"/>
      <c r="R330" s="168">
        <f>SUM(R331:R333)</f>
        <v>0.67869375700000012</v>
      </c>
      <c r="S330" s="167"/>
      <c r="T330" s="169">
        <f>SUM(T331:T333)</f>
        <v>0</v>
      </c>
      <c r="AR330" s="162" t="s">
        <v>88</v>
      </c>
      <c r="AT330" s="170" t="s">
        <v>76</v>
      </c>
      <c r="AU330" s="170" t="s">
        <v>81</v>
      </c>
      <c r="AY330" s="162" t="s">
        <v>232</v>
      </c>
      <c r="BK330" s="171">
        <f>SUM(BK331:BK333)</f>
        <v>0</v>
      </c>
    </row>
    <row r="331" spans="1:65" s="2" customFormat="1" ht="33" customHeight="1">
      <c r="A331" s="31"/>
      <c r="B331" s="142"/>
      <c r="C331" s="174" t="s">
        <v>2065</v>
      </c>
      <c r="D331" s="174" t="s">
        <v>234</v>
      </c>
      <c r="E331" s="175" t="s">
        <v>771</v>
      </c>
      <c r="F331" s="176" t="s">
        <v>772</v>
      </c>
      <c r="G331" s="177" t="s">
        <v>237</v>
      </c>
      <c r="H331" s="178">
        <v>1</v>
      </c>
      <c r="I331" s="179"/>
      <c r="J331" s="180">
        <f>ROUND(I331*H331,2)</f>
        <v>0</v>
      </c>
      <c r="K331" s="181"/>
      <c r="L331" s="32"/>
      <c r="M331" s="182" t="s">
        <v>1</v>
      </c>
      <c r="N331" s="183" t="s">
        <v>43</v>
      </c>
      <c r="O331" s="60"/>
      <c r="P331" s="184">
        <f>O331*H331</f>
        <v>0</v>
      </c>
      <c r="Q331" s="184">
        <v>6.2693757000000003E-2</v>
      </c>
      <c r="R331" s="184">
        <f>Q331*H331</f>
        <v>6.2693757000000003E-2</v>
      </c>
      <c r="S331" s="184">
        <v>0</v>
      </c>
      <c r="T331" s="185">
        <f>S331*H331</f>
        <v>0</v>
      </c>
      <c r="U331" s="31"/>
      <c r="V331" s="31"/>
      <c r="W331" s="31"/>
      <c r="X331" s="31"/>
      <c r="Y331" s="31"/>
      <c r="Z331" s="31"/>
      <c r="AA331" s="31"/>
      <c r="AB331" s="31"/>
      <c r="AC331" s="31"/>
      <c r="AD331" s="31"/>
      <c r="AE331" s="31"/>
      <c r="AR331" s="186" t="s">
        <v>297</v>
      </c>
      <c r="AT331" s="186" t="s">
        <v>234</v>
      </c>
      <c r="AU331" s="186" t="s">
        <v>88</v>
      </c>
      <c r="AY331" s="14" t="s">
        <v>232</v>
      </c>
      <c r="BE331" s="104">
        <f>IF(N331="základná",J331,0)</f>
        <v>0</v>
      </c>
      <c r="BF331" s="104">
        <f>IF(N331="znížená",J331,0)</f>
        <v>0</v>
      </c>
      <c r="BG331" s="104">
        <f>IF(N331="zákl. prenesená",J331,0)</f>
        <v>0</v>
      </c>
      <c r="BH331" s="104">
        <f>IF(N331="zníž. prenesená",J331,0)</f>
        <v>0</v>
      </c>
      <c r="BI331" s="104">
        <f>IF(N331="nulová",J331,0)</f>
        <v>0</v>
      </c>
      <c r="BJ331" s="14" t="s">
        <v>88</v>
      </c>
      <c r="BK331" s="104">
        <f>ROUND(I331*H331,2)</f>
        <v>0</v>
      </c>
      <c r="BL331" s="14" t="s">
        <v>297</v>
      </c>
      <c r="BM331" s="186" t="s">
        <v>2858</v>
      </c>
    </row>
    <row r="332" spans="1:65" s="2" customFormat="1" ht="24.2" customHeight="1">
      <c r="A332" s="31"/>
      <c r="B332" s="142"/>
      <c r="C332" s="187" t="s">
        <v>2069</v>
      </c>
      <c r="D332" s="187" t="s">
        <v>357</v>
      </c>
      <c r="E332" s="188" t="s">
        <v>775</v>
      </c>
      <c r="F332" s="189" t="s">
        <v>776</v>
      </c>
      <c r="G332" s="190" t="s">
        <v>287</v>
      </c>
      <c r="H332" s="191">
        <v>0.38500000000000001</v>
      </c>
      <c r="I332" s="192"/>
      <c r="J332" s="193">
        <f>ROUND(I332*H332,2)</f>
        <v>0</v>
      </c>
      <c r="K332" s="194"/>
      <c r="L332" s="195"/>
      <c r="M332" s="196" t="s">
        <v>1</v>
      </c>
      <c r="N332" s="197" t="s">
        <v>43</v>
      </c>
      <c r="O332" s="60"/>
      <c r="P332" s="184">
        <f>O332*H332</f>
        <v>0</v>
      </c>
      <c r="Q332" s="184">
        <v>1.6</v>
      </c>
      <c r="R332" s="184">
        <f>Q332*H332</f>
        <v>0.6160000000000001</v>
      </c>
      <c r="S332" s="184">
        <v>0</v>
      </c>
      <c r="T332" s="185">
        <f>S332*H332</f>
        <v>0</v>
      </c>
      <c r="U332" s="31"/>
      <c r="V332" s="31"/>
      <c r="W332" s="31"/>
      <c r="X332" s="31"/>
      <c r="Y332" s="31"/>
      <c r="Z332" s="31"/>
      <c r="AA332" s="31"/>
      <c r="AB332" s="31"/>
      <c r="AC332" s="31"/>
      <c r="AD332" s="31"/>
      <c r="AE332" s="31"/>
      <c r="AR332" s="186" t="s">
        <v>362</v>
      </c>
      <c r="AT332" s="186" t="s">
        <v>357</v>
      </c>
      <c r="AU332" s="186" t="s">
        <v>88</v>
      </c>
      <c r="AY332" s="14" t="s">
        <v>232</v>
      </c>
      <c r="BE332" s="104">
        <f>IF(N332="základná",J332,0)</f>
        <v>0</v>
      </c>
      <c r="BF332" s="104">
        <f>IF(N332="znížená",J332,0)</f>
        <v>0</v>
      </c>
      <c r="BG332" s="104">
        <f>IF(N332="zákl. prenesená",J332,0)</f>
        <v>0</v>
      </c>
      <c r="BH332" s="104">
        <f>IF(N332="zníž. prenesená",J332,0)</f>
        <v>0</v>
      </c>
      <c r="BI332" s="104">
        <f>IF(N332="nulová",J332,0)</f>
        <v>0</v>
      </c>
      <c r="BJ332" s="14" t="s">
        <v>88</v>
      </c>
      <c r="BK332" s="104">
        <f>ROUND(I332*H332,2)</f>
        <v>0</v>
      </c>
      <c r="BL332" s="14" t="s">
        <v>297</v>
      </c>
      <c r="BM332" s="186" t="s">
        <v>2859</v>
      </c>
    </row>
    <row r="333" spans="1:65" s="2" customFormat="1" ht="24.2" customHeight="1">
      <c r="A333" s="31"/>
      <c r="B333" s="142"/>
      <c r="C333" s="174" t="s">
        <v>2075</v>
      </c>
      <c r="D333" s="174" t="s">
        <v>234</v>
      </c>
      <c r="E333" s="175" t="s">
        <v>779</v>
      </c>
      <c r="F333" s="176" t="s">
        <v>780</v>
      </c>
      <c r="G333" s="177" t="s">
        <v>360</v>
      </c>
      <c r="H333" s="178">
        <v>0.67900000000000005</v>
      </c>
      <c r="I333" s="179"/>
      <c r="J333" s="180">
        <f>ROUND(I333*H333,2)</f>
        <v>0</v>
      </c>
      <c r="K333" s="181"/>
      <c r="L333" s="32"/>
      <c r="M333" s="182" t="s">
        <v>1</v>
      </c>
      <c r="N333" s="183" t="s">
        <v>43</v>
      </c>
      <c r="O333" s="60"/>
      <c r="P333" s="184">
        <f>O333*H333</f>
        <v>0</v>
      </c>
      <c r="Q333" s="184">
        <v>0</v>
      </c>
      <c r="R333" s="184">
        <f>Q333*H333</f>
        <v>0</v>
      </c>
      <c r="S333" s="184">
        <v>0</v>
      </c>
      <c r="T333" s="185">
        <f>S333*H333</f>
        <v>0</v>
      </c>
      <c r="U333" s="31"/>
      <c r="V333" s="31"/>
      <c r="W333" s="31"/>
      <c r="X333" s="31"/>
      <c r="Y333" s="31"/>
      <c r="Z333" s="31"/>
      <c r="AA333" s="31"/>
      <c r="AB333" s="31"/>
      <c r="AC333" s="31"/>
      <c r="AD333" s="31"/>
      <c r="AE333" s="31"/>
      <c r="AR333" s="186" t="s">
        <v>297</v>
      </c>
      <c r="AT333" s="186" t="s">
        <v>234</v>
      </c>
      <c r="AU333" s="186" t="s">
        <v>88</v>
      </c>
      <c r="AY333" s="14" t="s">
        <v>232</v>
      </c>
      <c r="BE333" s="104">
        <f>IF(N333="základná",J333,0)</f>
        <v>0</v>
      </c>
      <c r="BF333" s="104">
        <f>IF(N333="znížená",J333,0)</f>
        <v>0</v>
      </c>
      <c r="BG333" s="104">
        <f>IF(N333="zákl. prenesená",J333,0)</f>
        <v>0</v>
      </c>
      <c r="BH333" s="104">
        <f>IF(N333="zníž. prenesená",J333,0)</f>
        <v>0</v>
      </c>
      <c r="BI333" s="104">
        <f>IF(N333="nulová",J333,0)</f>
        <v>0</v>
      </c>
      <c r="BJ333" s="14" t="s">
        <v>88</v>
      </c>
      <c r="BK333" s="104">
        <f>ROUND(I333*H333,2)</f>
        <v>0</v>
      </c>
      <c r="BL333" s="14" t="s">
        <v>297</v>
      </c>
      <c r="BM333" s="186" t="s">
        <v>2860</v>
      </c>
    </row>
    <row r="334" spans="1:65" s="12" customFormat="1" ht="25.9" customHeight="1">
      <c r="B334" s="161"/>
      <c r="D334" s="162" t="s">
        <v>76</v>
      </c>
      <c r="E334" s="163" t="s">
        <v>357</v>
      </c>
      <c r="F334" s="163" t="s">
        <v>782</v>
      </c>
      <c r="I334" s="164"/>
      <c r="J334" s="165">
        <f>BK334</f>
        <v>0</v>
      </c>
      <c r="L334" s="161"/>
      <c r="M334" s="166"/>
      <c r="N334" s="167"/>
      <c r="O334" s="167"/>
      <c r="P334" s="168">
        <f>P335+P376+P379+P381+P392+P398</f>
        <v>0</v>
      </c>
      <c r="Q334" s="167"/>
      <c r="R334" s="168">
        <f>R335+R376+R379+R381+R392+R398</f>
        <v>0.25671559999999999</v>
      </c>
      <c r="S334" s="167"/>
      <c r="T334" s="169">
        <f>T335+T376+T379+T381+T392+T398</f>
        <v>0</v>
      </c>
      <c r="AR334" s="162" t="s">
        <v>93</v>
      </c>
      <c r="AT334" s="170" t="s">
        <v>76</v>
      </c>
      <c r="AU334" s="170" t="s">
        <v>77</v>
      </c>
      <c r="AY334" s="162" t="s">
        <v>232</v>
      </c>
      <c r="BK334" s="171">
        <f>BK335+BK376+BK379+BK381+BK392+BK398</f>
        <v>0</v>
      </c>
    </row>
    <row r="335" spans="1:65" s="12" customFormat="1" ht="22.9" customHeight="1">
      <c r="B335" s="161"/>
      <c r="D335" s="162" t="s">
        <v>76</v>
      </c>
      <c r="E335" s="172" t="s">
        <v>1672</v>
      </c>
      <c r="F335" s="172" t="s">
        <v>2224</v>
      </c>
      <c r="I335" s="164"/>
      <c r="J335" s="173">
        <f>BK335</f>
        <v>0</v>
      </c>
      <c r="L335" s="161"/>
      <c r="M335" s="166"/>
      <c r="N335" s="167"/>
      <c r="O335" s="167"/>
      <c r="P335" s="168">
        <f>SUM(P336:P375)</f>
        <v>0</v>
      </c>
      <c r="Q335" s="167"/>
      <c r="R335" s="168">
        <f>SUM(R336:R375)</f>
        <v>2.0099999999999996E-2</v>
      </c>
      <c r="S335" s="167"/>
      <c r="T335" s="169">
        <f>SUM(T336:T375)</f>
        <v>0</v>
      </c>
      <c r="AR335" s="162" t="s">
        <v>93</v>
      </c>
      <c r="AT335" s="170" t="s">
        <v>76</v>
      </c>
      <c r="AU335" s="170" t="s">
        <v>81</v>
      </c>
      <c r="AY335" s="162" t="s">
        <v>232</v>
      </c>
      <c r="BK335" s="171">
        <f>SUM(BK336:BK375)</f>
        <v>0</v>
      </c>
    </row>
    <row r="336" spans="1:65" s="2" customFormat="1" ht="24.2" customHeight="1">
      <c r="A336" s="31"/>
      <c r="B336" s="142"/>
      <c r="C336" s="174" t="s">
        <v>2079</v>
      </c>
      <c r="D336" s="174" t="s">
        <v>234</v>
      </c>
      <c r="E336" s="175" t="s">
        <v>2225</v>
      </c>
      <c r="F336" s="176" t="s">
        <v>2226</v>
      </c>
      <c r="G336" s="177" t="s">
        <v>256</v>
      </c>
      <c r="H336" s="178">
        <v>16</v>
      </c>
      <c r="I336" s="179"/>
      <c r="J336" s="180">
        <f t="shared" ref="J336:J375" si="85">ROUND(I336*H336,2)</f>
        <v>0</v>
      </c>
      <c r="K336" s="181"/>
      <c r="L336" s="32"/>
      <c r="M336" s="182" t="s">
        <v>1</v>
      </c>
      <c r="N336" s="183" t="s">
        <v>43</v>
      </c>
      <c r="O336" s="60"/>
      <c r="P336" s="184">
        <f t="shared" ref="P336:P375" si="86">O336*H336</f>
        <v>0</v>
      </c>
      <c r="Q336" s="184">
        <v>0</v>
      </c>
      <c r="R336" s="184">
        <f t="shared" ref="R336:R375" si="87">Q336*H336</f>
        <v>0</v>
      </c>
      <c r="S336" s="184">
        <v>0</v>
      </c>
      <c r="T336" s="185">
        <f t="shared" ref="T336:T375" si="88">S336*H336</f>
        <v>0</v>
      </c>
      <c r="U336" s="31"/>
      <c r="V336" s="31"/>
      <c r="W336" s="31"/>
      <c r="X336" s="31"/>
      <c r="Y336" s="31"/>
      <c r="Z336" s="31"/>
      <c r="AA336" s="31"/>
      <c r="AB336" s="31"/>
      <c r="AC336" s="31"/>
      <c r="AD336" s="31"/>
      <c r="AE336" s="31"/>
      <c r="AR336" s="186" t="s">
        <v>463</v>
      </c>
      <c r="AT336" s="186" t="s">
        <v>234</v>
      </c>
      <c r="AU336" s="186" t="s">
        <v>88</v>
      </c>
      <c r="AY336" s="14" t="s">
        <v>232</v>
      </c>
      <c r="BE336" s="104">
        <f t="shared" ref="BE336:BE375" si="89">IF(N336="základná",J336,0)</f>
        <v>0</v>
      </c>
      <c r="BF336" s="104">
        <f t="shared" ref="BF336:BF375" si="90">IF(N336="znížená",J336,0)</f>
        <v>0</v>
      </c>
      <c r="BG336" s="104">
        <f t="shared" ref="BG336:BG375" si="91">IF(N336="zákl. prenesená",J336,0)</f>
        <v>0</v>
      </c>
      <c r="BH336" s="104">
        <f t="shared" ref="BH336:BH375" si="92">IF(N336="zníž. prenesená",J336,0)</f>
        <v>0</v>
      </c>
      <c r="BI336" s="104">
        <f t="shared" ref="BI336:BI375" si="93">IF(N336="nulová",J336,0)</f>
        <v>0</v>
      </c>
      <c r="BJ336" s="14" t="s">
        <v>88</v>
      </c>
      <c r="BK336" s="104">
        <f t="shared" ref="BK336:BK375" si="94">ROUND(I336*H336,2)</f>
        <v>0</v>
      </c>
      <c r="BL336" s="14" t="s">
        <v>463</v>
      </c>
      <c r="BM336" s="186" t="s">
        <v>2861</v>
      </c>
    </row>
    <row r="337" spans="1:65" s="2" customFormat="1" ht="16.5" customHeight="1">
      <c r="A337" s="31"/>
      <c r="B337" s="142"/>
      <c r="C337" s="187" t="s">
        <v>2083</v>
      </c>
      <c r="D337" s="187" t="s">
        <v>357</v>
      </c>
      <c r="E337" s="188" t="s">
        <v>2228</v>
      </c>
      <c r="F337" s="189" t="s">
        <v>2229</v>
      </c>
      <c r="G337" s="190" t="s">
        <v>256</v>
      </c>
      <c r="H337" s="191">
        <v>16</v>
      </c>
      <c r="I337" s="192"/>
      <c r="J337" s="193">
        <f t="shared" si="85"/>
        <v>0</v>
      </c>
      <c r="K337" s="194"/>
      <c r="L337" s="195"/>
      <c r="M337" s="196" t="s">
        <v>1</v>
      </c>
      <c r="N337" s="197" t="s">
        <v>43</v>
      </c>
      <c r="O337" s="60"/>
      <c r="P337" s="184">
        <f t="shared" si="86"/>
        <v>0</v>
      </c>
      <c r="Q337" s="184">
        <v>0</v>
      </c>
      <c r="R337" s="184">
        <f t="shared" si="87"/>
        <v>0</v>
      </c>
      <c r="S337" s="184">
        <v>0</v>
      </c>
      <c r="T337" s="185">
        <f t="shared" si="88"/>
        <v>0</v>
      </c>
      <c r="U337" s="31"/>
      <c r="V337" s="31"/>
      <c r="W337" s="31"/>
      <c r="X337" s="31"/>
      <c r="Y337" s="31"/>
      <c r="Z337" s="31"/>
      <c r="AA337" s="31"/>
      <c r="AB337" s="31"/>
      <c r="AC337" s="31"/>
      <c r="AD337" s="31"/>
      <c r="AE337" s="31"/>
      <c r="AR337" s="186" t="s">
        <v>1292</v>
      </c>
      <c r="AT337" s="186" t="s">
        <v>357</v>
      </c>
      <c r="AU337" s="186" t="s">
        <v>88</v>
      </c>
      <c r="AY337" s="14" t="s">
        <v>232</v>
      </c>
      <c r="BE337" s="104">
        <f t="shared" si="89"/>
        <v>0</v>
      </c>
      <c r="BF337" s="104">
        <f t="shared" si="90"/>
        <v>0</v>
      </c>
      <c r="BG337" s="104">
        <f t="shared" si="91"/>
        <v>0</v>
      </c>
      <c r="BH337" s="104">
        <f t="shared" si="92"/>
        <v>0</v>
      </c>
      <c r="BI337" s="104">
        <f t="shared" si="93"/>
        <v>0</v>
      </c>
      <c r="BJ337" s="14" t="s">
        <v>88</v>
      </c>
      <c r="BK337" s="104">
        <f t="shared" si="94"/>
        <v>0</v>
      </c>
      <c r="BL337" s="14" t="s">
        <v>463</v>
      </c>
      <c r="BM337" s="186" t="s">
        <v>2862</v>
      </c>
    </row>
    <row r="338" spans="1:65" s="2" customFormat="1" ht="16.5" customHeight="1">
      <c r="A338" s="31"/>
      <c r="B338" s="142"/>
      <c r="C338" s="187" t="s">
        <v>2087</v>
      </c>
      <c r="D338" s="187" t="s">
        <v>357</v>
      </c>
      <c r="E338" s="188" t="s">
        <v>2231</v>
      </c>
      <c r="F338" s="189" t="s">
        <v>2232</v>
      </c>
      <c r="G338" s="190" t="s">
        <v>394</v>
      </c>
      <c r="H338" s="191">
        <v>60</v>
      </c>
      <c r="I338" s="192"/>
      <c r="J338" s="193">
        <f t="shared" si="85"/>
        <v>0</v>
      </c>
      <c r="K338" s="194"/>
      <c r="L338" s="195"/>
      <c r="M338" s="196" t="s">
        <v>1</v>
      </c>
      <c r="N338" s="197" t="s">
        <v>43</v>
      </c>
      <c r="O338" s="60"/>
      <c r="P338" s="184">
        <f t="shared" si="86"/>
        <v>0</v>
      </c>
      <c r="Q338" s="184">
        <v>0</v>
      </c>
      <c r="R338" s="184">
        <f t="shared" si="87"/>
        <v>0</v>
      </c>
      <c r="S338" s="184">
        <v>0</v>
      </c>
      <c r="T338" s="185">
        <f t="shared" si="88"/>
        <v>0</v>
      </c>
      <c r="U338" s="31"/>
      <c r="V338" s="31"/>
      <c r="W338" s="31"/>
      <c r="X338" s="31"/>
      <c r="Y338" s="31"/>
      <c r="Z338" s="31"/>
      <c r="AA338" s="31"/>
      <c r="AB338" s="31"/>
      <c r="AC338" s="31"/>
      <c r="AD338" s="31"/>
      <c r="AE338" s="31"/>
      <c r="AR338" s="186" t="s">
        <v>1292</v>
      </c>
      <c r="AT338" s="186" t="s">
        <v>357</v>
      </c>
      <c r="AU338" s="186" t="s">
        <v>88</v>
      </c>
      <c r="AY338" s="14" t="s">
        <v>232</v>
      </c>
      <c r="BE338" s="104">
        <f t="shared" si="89"/>
        <v>0</v>
      </c>
      <c r="BF338" s="104">
        <f t="shared" si="90"/>
        <v>0</v>
      </c>
      <c r="BG338" s="104">
        <f t="shared" si="91"/>
        <v>0</v>
      </c>
      <c r="BH338" s="104">
        <f t="shared" si="92"/>
        <v>0</v>
      </c>
      <c r="BI338" s="104">
        <f t="shared" si="93"/>
        <v>0</v>
      </c>
      <c r="BJ338" s="14" t="s">
        <v>88</v>
      </c>
      <c r="BK338" s="104">
        <f t="shared" si="94"/>
        <v>0</v>
      </c>
      <c r="BL338" s="14" t="s">
        <v>463</v>
      </c>
      <c r="BM338" s="186" t="s">
        <v>2863</v>
      </c>
    </row>
    <row r="339" spans="1:65" s="2" customFormat="1" ht="24.2" customHeight="1">
      <c r="A339" s="31"/>
      <c r="B339" s="142"/>
      <c r="C339" s="174" t="s">
        <v>2091</v>
      </c>
      <c r="D339" s="174" t="s">
        <v>234</v>
      </c>
      <c r="E339" s="175" t="s">
        <v>2234</v>
      </c>
      <c r="F339" s="176" t="s">
        <v>2235</v>
      </c>
      <c r="G339" s="177" t="s">
        <v>256</v>
      </c>
      <c r="H339" s="178">
        <v>16</v>
      </c>
      <c r="I339" s="179"/>
      <c r="J339" s="180">
        <f t="shared" si="85"/>
        <v>0</v>
      </c>
      <c r="K339" s="181"/>
      <c r="L339" s="32"/>
      <c r="M339" s="182" t="s">
        <v>1</v>
      </c>
      <c r="N339" s="183" t="s">
        <v>43</v>
      </c>
      <c r="O339" s="60"/>
      <c r="P339" s="184">
        <f t="shared" si="86"/>
        <v>0</v>
      </c>
      <c r="Q339" s="184">
        <v>0</v>
      </c>
      <c r="R339" s="184">
        <f t="shared" si="87"/>
        <v>0</v>
      </c>
      <c r="S339" s="184">
        <v>0</v>
      </c>
      <c r="T339" s="185">
        <f t="shared" si="88"/>
        <v>0</v>
      </c>
      <c r="U339" s="31"/>
      <c r="V339" s="31"/>
      <c r="W339" s="31"/>
      <c r="X339" s="31"/>
      <c r="Y339" s="31"/>
      <c r="Z339" s="31"/>
      <c r="AA339" s="31"/>
      <c r="AB339" s="31"/>
      <c r="AC339" s="31"/>
      <c r="AD339" s="31"/>
      <c r="AE339" s="31"/>
      <c r="AR339" s="186" t="s">
        <v>463</v>
      </c>
      <c r="AT339" s="186" t="s">
        <v>234</v>
      </c>
      <c r="AU339" s="186" t="s">
        <v>88</v>
      </c>
      <c r="AY339" s="14" t="s">
        <v>232</v>
      </c>
      <c r="BE339" s="104">
        <f t="shared" si="89"/>
        <v>0</v>
      </c>
      <c r="BF339" s="104">
        <f t="shared" si="90"/>
        <v>0</v>
      </c>
      <c r="BG339" s="104">
        <f t="shared" si="91"/>
        <v>0</v>
      </c>
      <c r="BH339" s="104">
        <f t="shared" si="92"/>
        <v>0</v>
      </c>
      <c r="BI339" s="104">
        <f t="shared" si="93"/>
        <v>0</v>
      </c>
      <c r="BJ339" s="14" t="s">
        <v>88</v>
      </c>
      <c r="BK339" s="104">
        <f t="shared" si="94"/>
        <v>0</v>
      </c>
      <c r="BL339" s="14" t="s">
        <v>463</v>
      </c>
      <c r="BM339" s="186" t="s">
        <v>2864</v>
      </c>
    </row>
    <row r="340" spans="1:65" s="2" customFormat="1" ht="44.25" customHeight="1">
      <c r="A340" s="31"/>
      <c r="B340" s="142"/>
      <c r="C340" s="187" t="s">
        <v>2097</v>
      </c>
      <c r="D340" s="187" t="s">
        <v>357</v>
      </c>
      <c r="E340" s="188" t="s">
        <v>2237</v>
      </c>
      <c r="F340" s="189" t="s">
        <v>2238</v>
      </c>
      <c r="G340" s="190" t="s">
        <v>256</v>
      </c>
      <c r="H340" s="191">
        <v>16</v>
      </c>
      <c r="I340" s="192"/>
      <c r="J340" s="193">
        <f t="shared" si="85"/>
        <v>0</v>
      </c>
      <c r="K340" s="194"/>
      <c r="L340" s="195"/>
      <c r="M340" s="196" t="s">
        <v>1</v>
      </c>
      <c r="N340" s="197" t="s">
        <v>43</v>
      </c>
      <c r="O340" s="60"/>
      <c r="P340" s="184">
        <f t="shared" si="86"/>
        <v>0</v>
      </c>
      <c r="Q340" s="184">
        <v>0</v>
      </c>
      <c r="R340" s="184">
        <f t="shared" si="87"/>
        <v>0</v>
      </c>
      <c r="S340" s="184">
        <v>0</v>
      </c>
      <c r="T340" s="185">
        <f t="shared" si="88"/>
        <v>0</v>
      </c>
      <c r="U340" s="31"/>
      <c r="V340" s="31"/>
      <c r="W340" s="31"/>
      <c r="X340" s="31"/>
      <c r="Y340" s="31"/>
      <c r="Z340" s="31"/>
      <c r="AA340" s="31"/>
      <c r="AB340" s="31"/>
      <c r="AC340" s="31"/>
      <c r="AD340" s="31"/>
      <c r="AE340" s="31"/>
      <c r="AR340" s="186" t="s">
        <v>1292</v>
      </c>
      <c r="AT340" s="186" t="s">
        <v>357</v>
      </c>
      <c r="AU340" s="186" t="s">
        <v>88</v>
      </c>
      <c r="AY340" s="14" t="s">
        <v>232</v>
      </c>
      <c r="BE340" s="104">
        <f t="shared" si="89"/>
        <v>0</v>
      </c>
      <c r="BF340" s="104">
        <f t="shared" si="90"/>
        <v>0</v>
      </c>
      <c r="BG340" s="104">
        <f t="shared" si="91"/>
        <v>0</v>
      </c>
      <c r="BH340" s="104">
        <f t="shared" si="92"/>
        <v>0</v>
      </c>
      <c r="BI340" s="104">
        <f t="shared" si="93"/>
        <v>0</v>
      </c>
      <c r="BJ340" s="14" t="s">
        <v>88</v>
      </c>
      <c r="BK340" s="104">
        <f t="shared" si="94"/>
        <v>0</v>
      </c>
      <c r="BL340" s="14" t="s">
        <v>463</v>
      </c>
      <c r="BM340" s="186" t="s">
        <v>2865</v>
      </c>
    </row>
    <row r="341" spans="1:65" s="2" customFormat="1" ht="24.2" customHeight="1">
      <c r="A341" s="31"/>
      <c r="B341" s="142"/>
      <c r="C341" s="174" t="s">
        <v>2101</v>
      </c>
      <c r="D341" s="174" t="s">
        <v>234</v>
      </c>
      <c r="E341" s="175" t="s">
        <v>1744</v>
      </c>
      <c r="F341" s="176" t="s">
        <v>1745</v>
      </c>
      <c r="G341" s="177" t="s">
        <v>394</v>
      </c>
      <c r="H341" s="178">
        <v>32</v>
      </c>
      <c r="I341" s="179"/>
      <c r="J341" s="180">
        <f t="shared" si="85"/>
        <v>0</v>
      </c>
      <c r="K341" s="181"/>
      <c r="L341" s="32"/>
      <c r="M341" s="182" t="s">
        <v>1</v>
      </c>
      <c r="N341" s="183" t="s">
        <v>43</v>
      </c>
      <c r="O341" s="60"/>
      <c r="P341" s="184">
        <f t="shared" si="86"/>
        <v>0</v>
      </c>
      <c r="Q341" s="184">
        <v>0</v>
      </c>
      <c r="R341" s="184">
        <f t="shared" si="87"/>
        <v>0</v>
      </c>
      <c r="S341" s="184">
        <v>0</v>
      </c>
      <c r="T341" s="185">
        <f t="shared" si="88"/>
        <v>0</v>
      </c>
      <c r="U341" s="31"/>
      <c r="V341" s="31"/>
      <c r="W341" s="31"/>
      <c r="X341" s="31"/>
      <c r="Y341" s="31"/>
      <c r="Z341" s="31"/>
      <c r="AA341" s="31"/>
      <c r="AB341" s="31"/>
      <c r="AC341" s="31"/>
      <c r="AD341" s="31"/>
      <c r="AE341" s="31"/>
      <c r="AR341" s="186" t="s">
        <v>463</v>
      </c>
      <c r="AT341" s="186" t="s">
        <v>234</v>
      </c>
      <c r="AU341" s="186" t="s">
        <v>88</v>
      </c>
      <c r="AY341" s="14" t="s">
        <v>232</v>
      </c>
      <c r="BE341" s="104">
        <f t="shared" si="89"/>
        <v>0</v>
      </c>
      <c r="BF341" s="104">
        <f t="shared" si="90"/>
        <v>0</v>
      </c>
      <c r="BG341" s="104">
        <f t="shared" si="91"/>
        <v>0</v>
      </c>
      <c r="BH341" s="104">
        <f t="shared" si="92"/>
        <v>0</v>
      </c>
      <c r="BI341" s="104">
        <f t="shared" si="93"/>
        <v>0</v>
      </c>
      <c r="BJ341" s="14" t="s">
        <v>88</v>
      </c>
      <c r="BK341" s="104">
        <f t="shared" si="94"/>
        <v>0</v>
      </c>
      <c r="BL341" s="14" t="s">
        <v>463</v>
      </c>
      <c r="BM341" s="186" t="s">
        <v>2866</v>
      </c>
    </row>
    <row r="342" spans="1:65" s="2" customFormat="1" ht="24.2" customHeight="1">
      <c r="A342" s="31"/>
      <c r="B342" s="142"/>
      <c r="C342" s="174" t="s">
        <v>2105</v>
      </c>
      <c r="D342" s="174" t="s">
        <v>234</v>
      </c>
      <c r="E342" s="175" t="s">
        <v>2241</v>
      </c>
      <c r="F342" s="176" t="s">
        <v>2242</v>
      </c>
      <c r="G342" s="177" t="s">
        <v>394</v>
      </c>
      <c r="H342" s="178">
        <v>2</v>
      </c>
      <c r="I342" s="179"/>
      <c r="J342" s="180">
        <f t="shared" si="85"/>
        <v>0</v>
      </c>
      <c r="K342" s="181"/>
      <c r="L342" s="32"/>
      <c r="M342" s="182" t="s">
        <v>1</v>
      </c>
      <c r="N342" s="183" t="s">
        <v>43</v>
      </c>
      <c r="O342" s="60"/>
      <c r="P342" s="184">
        <f t="shared" si="86"/>
        <v>0</v>
      </c>
      <c r="Q342" s="184">
        <v>0</v>
      </c>
      <c r="R342" s="184">
        <f t="shared" si="87"/>
        <v>0</v>
      </c>
      <c r="S342" s="184">
        <v>0</v>
      </c>
      <c r="T342" s="185">
        <f t="shared" si="88"/>
        <v>0</v>
      </c>
      <c r="U342" s="31"/>
      <c r="V342" s="31"/>
      <c r="W342" s="31"/>
      <c r="X342" s="31"/>
      <c r="Y342" s="31"/>
      <c r="Z342" s="31"/>
      <c r="AA342" s="31"/>
      <c r="AB342" s="31"/>
      <c r="AC342" s="31"/>
      <c r="AD342" s="31"/>
      <c r="AE342" s="31"/>
      <c r="AR342" s="186" t="s">
        <v>463</v>
      </c>
      <c r="AT342" s="186" t="s">
        <v>234</v>
      </c>
      <c r="AU342" s="186" t="s">
        <v>88</v>
      </c>
      <c r="AY342" s="14" t="s">
        <v>232</v>
      </c>
      <c r="BE342" s="104">
        <f t="shared" si="89"/>
        <v>0</v>
      </c>
      <c r="BF342" s="104">
        <f t="shared" si="90"/>
        <v>0</v>
      </c>
      <c r="BG342" s="104">
        <f t="shared" si="91"/>
        <v>0</v>
      </c>
      <c r="BH342" s="104">
        <f t="shared" si="92"/>
        <v>0</v>
      </c>
      <c r="BI342" s="104">
        <f t="shared" si="93"/>
        <v>0</v>
      </c>
      <c r="BJ342" s="14" t="s">
        <v>88</v>
      </c>
      <c r="BK342" s="104">
        <f t="shared" si="94"/>
        <v>0</v>
      </c>
      <c r="BL342" s="14" t="s">
        <v>463</v>
      </c>
      <c r="BM342" s="186" t="s">
        <v>2867</v>
      </c>
    </row>
    <row r="343" spans="1:65" s="2" customFormat="1" ht="24.2" customHeight="1">
      <c r="A343" s="31"/>
      <c r="B343" s="142"/>
      <c r="C343" s="174" t="s">
        <v>2109</v>
      </c>
      <c r="D343" s="174" t="s">
        <v>234</v>
      </c>
      <c r="E343" s="175" t="s">
        <v>1747</v>
      </c>
      <c r="F343" s="176" t="s">
        <v>1748</v>
      </c>
      <c r="G343" s="177" t="s">
        <v>394</v>
      </c>
      <c r="H343" s="178">
        <v>6</v>
      </c>
      <c r="I343" s="179"/>
      <c r="J343" s="180">
        <f t="shared" si="85"/>
        <v>0</v>
      </c>
      <c r="K343" s="181"/>
      <c r="L343" s="32"/>
      <c r="M343" s="182" t="s">
        <v>1</v>
      </c>
      <c r="N343" s="183" t="s">
        <v>43</v>
      </c>
      <c r="O343" s="60"/>
      <c r="P343" s="184">
        <f t="shared" si="86"/>
        <v>0</v>
      </c>
      <c r="Q343" s="184">
        <v>0</v>
      </c>
      <c r="R343" s="184">
        <f t="shared" si="87"/>
        <v>0</v>
      </c>
      <c r="S343" s="184">
        <v>0</v>
      </c>
      <c r="T343" s="185">
        <f t="shared" si="88"/>
        <v>0</v>
      </c>
      <c r="U343" s="31"/>
      <c r="V343" s="31"/>
      <c r="W343" s="31"/>
      <c r="X343" s="31"/>
      <c r="Y343" s="31"/>
      <c r="Z343" s="31"/>
      <c r="AA343" s="31"/>
      <c r="AB343" s="31"/>
      <c r="AC343" s="31"/>
      <c r="AD343" s="31"/>
      <c r="AE343" s="31"/>
      <c r="AR343" s="186" t="s">
        <v>463</v>
      </c>
      <c r="AT343" s="186" t="s">
        <v>234</v>
      </c>
      <c r="AU343" s="186" t="s">
        <v>88</v>
      </c>
      <c r="AY343" s="14" t="s">
        <v>232</v>
      </c>
      <c r="BE343" s="104">
        <f t="shared" si="89"/>
        <v>0</v>
      </c>
      <c r="BF343" s="104">
        <f t="shared" si="90"/>
        <v>0</v>
      </c>
      <c r="BG343" s="104">
        <f t="shared" si="91"/>
        <v>0</v>
      </c>
      <c r="BH343" s="104">
        <f t="shared" si="92"/>
        <v>0</v>
      </c>
      <c r="BI343" s="104">
        <f t="shared" si="93"/>
        <v>0</v>
      </c>
      <c r="BJ343" s="14" t="s">
        <v>88</v>
      </c>
      <c r="BK343" s="104">
        <f t="shared" si="94"/>
        <v>0</v>
      </c>
      <c r="BL343" s="14" t="s">
        <v>463</v>
      </c>
      <c r="BM343" s="186" t="s">
        <v>2868</v>
      </c>
    </row>
    <row r="344" spans="1:65" s="2" customFormat="1" ht="16.5" customHeight="1">
      <c r="A344" s="31"/>
      <c r="B344" s="142"/>
      <c r="C344" s="174" t="s">
        <v>2113</v>
      </c>
      <c r="D344" s="174" t="s">
        <v>234</v>
      </c>
      <c r="E344" s="175" t="s">
        <v>1753</v>
      </c>
      <c r="F344" s="176" t="s">
        <v>1754</v>
      </c>
      <c r="G344" s="177" t="s">
        <v>394</v>
      </c>
      <c r="H344" s="178">
        <v>3</v>
      </c>
      <c r="I344" s="179"/>
      <c r="J344" s="180">
        <f t="shared" si="85"/>
        <v>0</v>
      </c>
      <c r="K344" s="181"/>
      <c r="L344" s="32"/>
      <c r="M344" s="182" t="s">
        <v>1</v>
      </c>
      <c r="N344" s="183" t="s">
        <v>43</v>
      </c>
      <c r="O344" s="60"/>
      <c r="P344" s="184">
        <f t="shared" si="86"/>
        <v>0</v>
      </c>
      <c r="Q344" s="184">
        <v>0</v>
      </c>
      <c r="R344" s="184">
        <f t="shared" si="87"/>
        <v>0</v>
      </c>
      <c r="S344" s="184">
        <v>0</v>
      </c>
      <c r="T344" s="185">
        <f t="shared" si="88"/>
        <v>0</v>
      </c>
      <c r="U344" s="31"/>
      <c r="V344" s="31"/>
      <c r="W344" s="31"/>
      <c r="X344" s="31"/>
      <c r="Y344" s="31"/>
      <c r="Z344" s="31"/>
      <c r="AA344" s="31"/>
      <c r="AB344" s="31"/>
      <c r="AC344" s="31"/>
      <c r="AD344" s="31"/>
      <c r="AE344" s="31"/>
      <c r="AR344" s="186" t="s">
        <v>463</v>
      </c>
      <c r="AT344" s="186" t="s">
        <v>234</v>
      </c>
      <c r="AU344" s="186" t="s">
        <v>88</v>
      </c>
      <c r="AY344" s="14" t="s">
        <v>232</v>
      </c>
      <c r="BE344" s="104">
        <f t="shared" si="89"/>
        <v>0</v>
      </c>
      <c r="BF344" s="104">
        <f t="shared" si="90"/>
        <v>0</v>
      </c>
      <c r="BG344" s="104">
        <f t="shared" si="91"/>
        <v>0</v>
      </c>
      <c r="BH344" s="104">
        <f t="shared" si="92"/>
        <v>0</v>
      </c>
      <c r="BI344" s="104">
        <f t="shared" si="93"/>
        <v>0</v>
      </c>
      <c r="BJ344" s="14" t="s">
        <v>88</v>
      </c>
      <c r="BK344" s="104">
        <f t="shared" si="94"/>
        <v>0</v>
      </c>
      <c r="BL344" s="14" t="s">
        <v>463</v>
      </c>
      <c r="BM344" s="186" t="s">
        <v>2869</v>
      </c>
    </row>
    <row r="345" spans="1:65" s="2" customFormat="1" ht="24.2" customHeight="1">
      <c r="A345" s="31"/>
      <c r="B345" s="142"/>
      <c r="C345" s="187" t="s">
        <v>2119</v>
      </c>
      <c r="D345" s="187" t="s">
        <v>357</v>
      </c>
      <c r="E345" s="188" t="s">
        <v>1756</v>
      </c>
      <c r="F345" s="189" t="s">
        <v>1757</v>
      </c>
      <c r="G345" s="190" t="s">
        <v>394</v>
      </c>
      <c r="H345" s="191">
        <v>3</v>
      </c>
      <c r="I345" s="192"/>
      <c r="J345" s="193">
        <f t="shared" si="85"/>
        <v>0</v>
      </c>
      <c r="K345" s="194"/>
      <c r="L345" s="195"/>
      <c r="M345" s="196" t="s">
        <v>1</v>
      </c>
      <c r="N345" s="197" t="s">
        <v>43</v>
      </c>
      <c r="O345" s="60"/>
      <c r="P345" s="184">
        <f t="shared" si="86"/>
        <v>0</v>
      </c>
      <c r="Q345" s="184">
        <v>0</v>
      </c>
      <c r="R345" s="184">
        <f t="shared" si="87"/>
        <v>0</v>
      </c>
      <c r="S345" s="184">
        <v>0</v>
      </c>
      <c r="T345" s="185">
        <f t="shared" si="88"/>
        <v>0</v>
      </c>
      <c r="U345" s="31"/>
      <c r="V345" s="31"/>
      <c r="W345" s="31"/>
      <c r="X345" s="31"/>
      <c r="Y345" s="31"/>
      <c r="Z345" s="31"/>
      <c r="AA345" s="31"/>
      <c r="AB345" s="31"/>
      <c r="AC345" s="31"/>
      <c r="AD345" s="31"/>
      <c r="AE345" s="31"/>
      <c r="AR345" s="186" t="s">
        <v>1292</v>
      </c>
      <c r="AT345" s="186" t="s">
        <v>357</v>
      </c>
      <c r="AU345" s="186" t="s">
        <v>88</v>
      </c>
      <c r="AY345" s="14" t="s">
        <v>232</v>
      </c>
      <c r="BE345" s="104">
        <f t="shared" si="89"/>
        <v>0</v>
      </c>
      <c r="BF345" s="104">
        <f t="shared" si="90"/>
        <v>0</v>
      </c>
      <c r="BG345" s="104">
        <f t="shared" si="91"/>
        <v>0</v>
      </c>
      <c r="BH345" s="104">
        <f t="shared" si="92"/>
        <v>0</v>
      </c>
      <c r="BI345" s="104">
        <f t="shared" si="93"/>
        <v>0</v>
      </c>
      <c r="BJ345" s="14" t="s">
        <v>88</v>
      </c>
      <c r="BK345" s="104">
        <f t="shared" si="94"/>
        <v>0</v>
      </c>
      <c r="BL345" s="14" t="s">
        <v>463</v>
      </c>
      <c r="BM345" s="186" t="s">
        <v>2870</v>
      </c>
    </row>
    <row r="346" spans="1:65" s="2" customFormat="1" ht="16.5" customHeight="1">
      <c r="A346" s="31"/>
      <c r="B346" s="142"/>
      <c r="C346" s="174" t="s">
        <v>2126</v>
      </c>
      <c r="D346" s="174" t="s">
        <v>234</v>
      </c>
      <c r="E346" s="175" t="s">
        <v>1759</v>
      </c>
      <c r="F346" s="176" t="s">
        <v>1760</v>
      </c>
      <c r="G346" s="177" t="s">
        <v>394</v>
      </c>
      <c r="H346" s="178">
        <v>1</v>
      </c>
      <c r="I346" s="179"/>
      <c r="J346" s="180">
        <f t="shared" si="85"/>
        <v>0</v>
      </c>
      <c r="K346" s="181"/>
      <c r="L346" s="32"/>
      <c r="M346" s="182" t="s">
        <v>1</v>
      </c>
      <c r="N346" s="183" t="s">
        <v>43</v>
      </c>
      <c r="O346" s="60"/>
      <c r="P346" s="184">
        <f t="shared" si="86"/>
        <v>0</v>
      </c>
      <c r="Q346" s="184">
        <v>0</v>
      </c>
      <c r="R346" s="184">
        <f t="shared" si="87"/>
        <v>0</v>
      </c>
      <c r="S346" s="184">
        <v>0</v>
      </c>
      <c r="T346" s="185">
        <f t="shared" si="88"/>
        <v>0</v>
      </c>
      <c r="U346" s="31"/>
      <c r="V346" s="31"/>
      <c r="W346" s="31"/>
      <c r="X346" s="31"/>
      <c r="Y346" s="31"/>
      <c r="Z346" s="31"/>
      <c r="AA346" s="31"/>
      <c r="AB346" s="31"/>
      <c r="AC346" s="31"/>
      <c r="AD346" s="31"/>
      <c r="AE346" s="31"/>
      <c r="AR346" s="186" t="s">
        <v>463</v>
      </c>
      <c r="AT346" s="186" t="s">
        <v>234</v>
      </c>
      <c r="AU346" s="186" t="s">
        <v>88</v>
      </c>
      <c r="AY346" s="14" t="s">
        <v>232</v>
      </c>
      <c r="BE346" s="104">
        <f t="shared" si="89"/>
        <v>0</v>
      </c>
      <c r="BF346" s="104">
        <f t="shared" si="90"/>
        <v>0</v>
      </c>
      <c r="BG346" s="104">
        <f t="shared" si="91"/>
        <v>0</v>
      </c>
      <c r="BH346" s="104">
        <f t="shared" si="92"/>
        <v>0</v>
      </c>
      <c r="BI346" s="104">
        <f t="shared" si="93"/>
        <v>0</v>
      </c>
      <c r="BJ346" s="14" t="s">
        <v>88</v>
      </c>
      <c r="BK346" s="104">
        <f t="shared" si="94"/>
        <v>0</v>
      </c>
      <c r="BL346" s="14" t="s">
        <v>463</v>
      </c>
      <c r="BM346" s="186" t="s">
        <v>2871</v>
      </c>
    </row>
    <row r="347" spans="1:65" s="2" customFormat="1" ht="55.5" customHeight="1">
      <c r="A347" s="31"/>
      <c r="B347" s="142"/>
      <c r="C347" s="187" t="s">
        <v>2131</v>
      </c>
      <c r="D347" s="187" t="s">
        <v>357</v>
      </c>
      <c r="E347" s="188" t="s">
        <v>1762</v>
      </c>
      <c r="F347" s="189" t="s">
        <v>3033</v>
      </c>
      <c r="G347" s="190" t="s">
        <v>394</v>
      </c>
      <c r="H347" s="191">
        <v>1</v>
      </c>
      <c r="I347" s="192"/>
      <c r="J347" s="193">
        <f t="shared" si="85"/>
        <v>0</v>
      </c>
      <c r="K347" s="194"/>
      <c r="L347" s="195"/>
      <c r="M347" s="196" t="s">
        <v>1</v>
      </c>
      <c r="N347" s="197" t="s">
        <v>43</v>
      </c>
      <c r="O347" s="60"/>
      <c r="P347" s="184">
        <f t="shared" si="86"/>
        <v>0</v>
      </c>
      <c r="Q347" s="184">
        <v>0</v>
      </c>
      <c r="R347" s="184">
        <f t="shared" si="87"/>
        <v>0</v>
      </c>
      <c r="S347" s="184">
        <v>0</v>
      </c>
      <c r="T347" s="185">
        <f t="shared" si="88"/>
        <v>0</v>
      </c>
      <c r="U347" s="31"/>
      <c r="V347" s="31"/>
      <c r="W347" s="31"/>
      <c r="X347" s="31"/>
      <c r="Y347" s="31"/>
      <c r="Z347" s="31"/>
      <c r="AA347" s="31"/>
      <c r="AB347" s="31"/>
      <c r="AC347" s="31"/>
      <c r="AD347" s="31"/>
      <c r="AE347" s="31"/>
      <c r="AR347" s="186" t="s">
        <v>1292</v>
      </c>
      <c r="AT347" s="186" t="s">
        <v>357</v>
      </c>
      <c r="AU347" s="186" t="s">
        <v>88</v>
      </c>
      <c r="AY347" s="14" t="s">
        <v>232</v>
      </c>
      <c r="BE347" s="104">
        <f t="shared" si="89"/>
        <v>0</v>
      </c>
      <c r="BF347" s="104">
        <f t="shared" si="90"/>
        <v>0</v>
      </c>
      <c r="BG347" s="104">
        <f t="shared" si="91"/>
        <v>0</v>
      </c>
      <c r="BH347" s="104">
        <f t="shared" si="92"/>
        <v>0</v>
      </c>
      <c r="BI347" s="104">
        <f t="shared" si="93"/>
        <v>0</v>
      </c>
      <c r="BJ347" s="14" t="s">
        <v>88</v>
      </c>
      <c r="BK347" s="104">
        <f t="shared" si="94"/>
        <v>0</v>
      </c>
      <c r="BL347" s="14" t="s">
        <v>463</v>
      </c>
      <c r="BM347" s="186" t="s">
        <v>2873</v>
      </c>
    </row>
    <row r="348" spans="1:65" s="2" customFormat="1" ht="24.2" customHeight="1">
      <c r="A348" s="31"/>
      <c r="B348" s="142"/>
      <c r="C348" s="174" t="s">
        <v>2891</v>
      </c>
      <c r="D348" s="174" t="s">
        <v>234</v>
      </c>
      <c r="E348" s="175" t="s">
        <v>1786</v>
      </c>
      <c r="F348" s="176" t="s">
        <v>1787</v>
      </c>
      <c r="G348" s="177" t="s">
        <v>256</v>
      </c>
      <c r="H348" s="178">
        <v>18</v>
      </c>
      <c r="I348" s="179"/>
      <c r="J348" s="180">
        <f t="shared" si="85"/>
        <v>0</v>
      </c>
      <c r="K348" s="181"/>
      <c r="L348" s="32"/>
      <c r="M348" s="182" t="s">
        <v>1</v>
      </c>
      <c r="N348" s="183" t="s">
        <v>43</v>
      </c>
      <c r="O348" s="60"/>
      <c r="P348" s="184">
        <f t="shared" si="86"/>
        <v>0</v>
      </c>
      <c r="Q348" s="184">
        <v>0</v>
      </c>
      <c r="R348" s="184">
        <f t="shared" si="87"/>
        <v>0</v>
      </c>
      <c r="S348" s="184">
        <v>0</v>
      </c>
      <c r="T348" s="185">
        <f t="shared" si="88"/>
        <v>0</v>
      </c>
      <c r="U348" s="31"/>
      <c r="V348" s="31"/>
      <c r="W348" s="31"/>
      <c r="X348" s="31"/>
      <c r="Y348" s="31"/>
      <c r="Z348" s="31"/>
      <c r="AA348" s="31"/>
      <c r="AB348" s="31"/>
      <c r="AC348" s="31"/>
      <c r="AD348" s="31"/>
      <c r="AE348" s="31"/>
      <c r="AR348" s="186" t="s">
        <v>463</v>
      </c>
      <c r="AT348" s="186" t="s">
        <v>234</v>
      </c>
      <c r="AU348" s="186" t="s">
        <v>88</v>
      </c>
      <c r="AY348" s="14" t="s">
        <v>232</v>
      </c>
      <c r="BE348" s="104">
        <f t="shared" si="89"/>
        <v>0</v>
      </c>
      <c r="BF348" s="104">
        <f t="shared" si="90"/>
        <v>0</v>
      </c>
      <c r="BG348" s="104">
        <f t="shared" si="91"/>
        <v>0</v>
      </c>
      <c r="BH348" s="104">
        <f t="shared" si="92"/>
        <v>0</v>
      </c>
      <c r="BI348" s="104">
        <f t="shared" si="93"/>
        <v>0</v>
      </c>
      <c r="BJ348" s="14" t="s">
        <v>88</v>
      </c>
      <c r="BK348" s="104">
        <f t="shared" si="94"/>
        <v>0</v>
      </c>
      <c r="BL348" s="14" t="s">
        <v>463</v>
      </c>
      <c r="BM348" s="186" t="s">
        <v>2874</v>
      </c>
    </row>
    <row r="349" spans="1:65" s="2" customFormat="1" ht="16.5" customHeight="1">
      <c r="A349" s="31"/>
      <c r="B349" s="142"/>
      <c r="C349" s="187" t="s">
        <v>2893</v>
      </c>
      <c r="D349" s="187" t="s">
        <v>357</v>
      </c>
      <c r="E349" s="188" t="s">
        <v>1789</v>
      </c>
      <c r="F349" s="189" t="s">
        <v>1790</v>
      </c>
      <c r="G349" s="190" t="s">
        <v>1139</v>
      </c>
      <c r="H349" s="191">
        <v>9.5</v>
      </c>
      <c r="I349" s="192"/>
      <c r="J349" s="193">
        <f t="shared" si="85"/>
        <v>0</v>
      </c>
      <c r="K349" s="194"/>
      <c r="L349" s="195"/>
      <c r="M349" s="196" t="s">
        <v>1</v>
      </c>
      <c r="N349" s="197" t="s">
        <v>43</v>
      </c>
      <c r="O349" s="60"/>
      <c r="P349" s="184">
        <f t="shared" si="86"/>
        <v>0</v>
      </c>
      <c r="Q349" s="184">
        <v>1E-3</v>
      </c>
      <c r="R349" s="184">
        <f t="shared" si="87"/>
        <v>9.4999999999999998E-3</v>
      </c>
      <c r="S349" s="184">
        <v>0</v>
      </c>
      <c r="T349" s="185">
        <f t="shared" si="88"/>
        <v>0</v>
      </c>
      <c r="U349" s="31"/>
      <c r="V349" s="31"/>
      <c r="W349" s="31"/>
      <c r="X349" s="31"/>
      <c r="Y349" s="31"/>
      <c r="Z349" s="31"/>
      <c r="AA349" s="31"/>
      <c r="AB349" s="31"/>
      <c r="AC349" s="31"/>
      <c r="AD349" s="31"/>
      <c r="AE349" s="31"/>
      <c r="AR349" s="186" t="s">
        <v>1292</v>
      </c>
      <c r="AT349" s="186" t="s">
        <v>357</v>
      </c>
      <c r="AU349" s="186" t="s">
        <v>88</v>
      </c>
      <c r="AY349" s="14" t="s">
        <v>232</v>
      </c>
      <c r="BE349" s="104">
        <f t="shared" si="89"/>
        <v>0</v>
      </c>
      <c r="BF349" s="104">
        <f t="shared" si="90"/>
        <v>0</v>
      </c>
      <c r="BG349" s="104">
        <f t="shared" si="91"/>
        <v>0</v>
      </c>
      <c r="BH349" s="104">
        <f t="shared" si="92"/>
        <v>0</v>
      </c>
      <c r="BI349" s="104">
        <f t="shared" si="93"/>
        <v>0</v>
      </c>
      <c r="BJ349" s="14" t="s">
        <v>88</v>
      </c>
      <c r="BK349" s="104">
        <f t="shared" si="94"/>
        <v>0</v>
      </c>
      <c r="BL349" s="14" t="s">
        <v>463</v>
      </c>
      <c r="BM349" s="186" t="s">
        <v>2875</v>
      </c>
    </row>
    <row r="350" spans="1:65" s="2" customFormat="1" ht="16.5" customHeight="1">
      <c r="A350" s="31"/>
      <c r="B350" s="142"/>
      <c r="C350" s="174" t="s">
        <v>2895</v>
      </c>
      <c r="D350" s="174" t="s">
        <v>234</v>
      </c>
      <c r="E350" s="175" t="s">
        <v>1801</v>
      </c>
      <c r="F350" s="176" t="s">
        <v>2253</v>
      </c>
      <c r="G350" s="177" t="s">
        <v>394</v>
      </c>
      <c r="H350" s="178">
        <v>15</v>
      </c>
      <c r="I350" s="179"/>
      <c r="J350" s="180">
        <f t="shared" si="85"/>
        <v>0</v>
      </c>
      <c r="K350" s="181"/>
      <c r="L350" s="32"/>
      <c r="M350" s="182" t="s">
        <v>1</v>
      </c>
      <c r="N350" s="183" t="s">
        <v>43</v>
      </c>
      <c r="O350" s="60"/>
      <c r="P350" s="184">
        <f t="shared" si="86"/>
        <v>0</v>
      </c>
      <c r="Q350" s="184">
        <v>0</v>
      </c>
      <c r="R350" s="184">
        <f t="shared" si="87"/>
        <v>0</v>
      </c>
      <c r="S350" s="184">
        <v>0</v>
      </c>
      <c r="T350" s="185">
        <f t="shared" si="88"/>
        <v>0</v>
      </c>
      <c r="U350" s="31"/>
      <c r="V350" s="31"/>
      <c r="W350" s="31"/>
      <c r="X350" s="31"/>
      <c r="Y350" s="31"/>
      <c r="Z350" s="31"/>
      <c r="AA350" s="31"/>
      <c r="AB350" s="31"/>
      <c r="AC350" s="31"/>
      <c r="AD350" s="31"/>
      <c r="AE350" s="31"/>
      <c r="AR350" s="186" t="s">
        <v>463</v>
      </c>
      <c r="AT350" s="186" t="s">
        <v>234</v>
      </c>
      <c r="AU350" s="186" t="s">
        <v>88</v>
      </c>
      <c r="AY350" s="14" t="s">
        <v>232</v>
      </c>
      <c r="BE350" s="104">
        <f t="shared" si="89"/>
        <v>0</v>
      </c>
      <c r="BF350" s="104">
        <f t="shared" si="90"/>
        <v>0</v>
      </c>
      <c r="BG350" s="104">
        <f t="shared" si="91"/>
        <v>0</v>
      </c>
      <c r="BH350" s="104">
        <f t="shared" si="92"/>
        <v>0</v>
      </c>
      <c r="BI350" s="104">
        <f t="shared" si="93"/>
        <v>0</v>
      </c>
      <c r="BJ350" s="14" t="s">
        <v>88</v>
      </c>
      <c r="BK350" s="104">
        <f t="shared" si="94"/>
        <v>0</v>
      </c>
      <c r="BL350" s="14" t="s">
        <v>463</v>
      </c>
      <c r="BM350" s="186" t="s">
        <v>2876</v>
      </c>
    </row>
    <row r="351" spans="1:65" s="2" customFormat="1" ht="24.2" customHeight="1">
      <c r="A351" s="31"/>
      <c r="B351" s="142"/>
      <c r="C351" s="187" t="s">
        <v>2897</v>
      </c>
      <c r="D351" s="187" t="s">
        <v>357</v>
      </c>
      <c r="E351" s="188" t="s">
        <v>1804</v>
      </c>
      <c r="F351" s="189" t="s">
        <v>2255</v>
      </c>
      <c r="G351" s="190" t="s">
        <v>394</v>
      </c>
      <c r="H351" s="191">
        <v>15</v>
      </c>
      <c r="I351" s="192"/>
      <c r="J351" s="193">
        <f t="shared" si="85"/>
        <v>0</v>
      </c>
      <c r="K351" s="194"/>
      <c r="L351" s="195"/>
      <c r="M351" s="196" t="s">
        <v>1</v>
      </c>
      <c r="N351" s="197" t="s">
        <v>43</v>
      </c>
      <c r="O351" s="60"/>
      <c r="P351" s="184">
        <f t="shared" si="86"/>
        <v>0</v>
      </c>
      <c r="Q351" s="184">
        <v>0</v>
      </c>
      <c r="R351" s="184">
        <f t="shared" si="87"/>
        <v>0</v>
      </c>
      <c r="S351" s="184">
        <v>0</v>
      </c>
      <c r="T351" s="185">
        <f t="shared" si="88"/>
        <v>0</v>
      </c>
      <c r="U351" s="31"/>
      <c r="V351" s="31"/>
      <c r="W351" s="31"/>
      <c r="X351" s="31"/>
      <c r="Y351" s="31"/>
      <c r="Z351" s="31"/>
      <c r="AA351" s="31"/>
      <c r="AB351" s="31"/>
      <c r="AC351" s="31"/>
      <c r="AD351" s="31"/>
      <c r="AE351" s="31"/>
      <c r="AR351" s="186" t="s">
        <v>1292</v>
      </c>
      <c r="AT351" s="186" t="s">
        <v>357</v>
      </c>
      <c r="AU351" s="186" t="s">
        <v>88</v>
      </c>
      <c r="AY351" s="14" t="s">
        <v>232</v>
      </c>
      <c r="BE351" s="104">
        <f t="shared" si="89"/>
        <v>0</v>
      </c>
      <c r="BF351" s="104">
        <f t="shared" si="90"/>
        <v>0</v>
      </c>
      <c r="BG351" s="104">
        <f t="shared" si="91"/>
        <v>0</v>
      </c>
      <c r="BH351" s="104">
        <f t="shared" si="92"/>
        <v>0</v>
      </c>
      <c r="BI351" s="104">
        <f t="shared" si="93"/>
        <v>0</v>
      </c>
      <c r="BJ351" s="14" t="s">
        <v>88</v>
      </c>
      <c r="BK351" s="104">
        <f t="shared" si="94"/>
        <v>0</v>
      </c>
      <c r="BL351" s="14" t="s">
        <v>463</v>
      </c>
      <c r="BM351" s="186" t="s">
        <v>2877</v>
      </c>
    </row>
    <row r="352" spans="1:65" s="2" customFormat="1" ht="16.5" customHeight="1">
      <c r="A352" s="31"/>
      <c r="B352" s="142"/>
      <c r="C352" s="187" t="s">
        <v>2899</v>
      </c>
      <c r="D352" s="187" t="s">
        <v>357</v>
      </c>
      <c r="E352" s="188" t="s">
        <v>1807</v>
      </c>
      <c r="F352" s="189" t="s">
        <v>2257</v>
      </c>
      <c r="G352" s="190" t="s">
        <v>394</v>
      </c>
      <c r="H352" s="191">
        <v>15</v>
      </c>
      <c r="I352" s="192"/>
      <c r="J352" s="193">
        <f t="shared" si="85"/>
        <v>0</v>
      </c>
      <c r="K352" s="194"/>
      <c r="L352" s="195"/>
      <c r="M352" s="196" t="s">
        <v>1</v>
      </c>
      <c r="N352" s="197" t="s">
        <v>43</v>
      </c>
      <c r="O352" s="60"/>
      <c r="P352" s="184">
        <f t="shared" si="86"/>
        <v>0</v>
      </c>
      <c r="Q352" s="184">
        <v>0</v>
      </c>
      <c r="R352" s="184">
        <f t="shared" si="87"/>
        <v>0</v>
      </c>
      <c r="S352" s="184">
        <v>0</v>
      </c>
      <c r="T352" s="185">
        <f t="shared" si="88"/>
        <v>0</v>
      </c>
      <c r="U352" s="31"/>
      <c r="V352" s="31"/>
      <c r="W352" s="31"/>
      <c r="X352" s="31"/>
      <c r="Y352" s="31"/>
      <c r="Z352" s="31"/>
      <c r="AA352" s="31"/>
      <c r="AB352" s="31"/>
      <c r="AC352" s="31"/>
      <c r="AD352" s="31"/>
      <c r="AE352" s="31"/>
      <c r="AR352" s="186" t="s">
        <v>1292</v>
      </c>
      <c r="AT352" s="186" t="s">
        <v>357</v>
      </c>
      <c r="AU352" s="186" t="s">
        <v>88</v>
      </c>
      <c r="AY352" s="14" t="s">
        <v>232</v>
      </c>
      <c r="BE352" s="104">
        <f t="shared" si="89"/>
        <v>0</v>
      </c>
      <c r="BF352" s="104">
        <f t="shared" si="90"/>
        <v>0</v>
      </c>
      <c r="BG352" s="104">
        <f t="shared" si="91"/>
        <v>0</v>
      </c>
      <c r="BH352" s="104">
        <f t="shared" si="92"/>
        <v>0</v>
      </c>
      <c r="BI352" s="104">
        <f t="shared" si="93"/>
        <v>0</v>
      </c>
      <c r="BJ352" s="14" t="s">
        <v>88</v>
      </c>
      <c r="BK352" s="104">
        <f t="shared" si="94"/>
        <v>0</v>
      </c>
      <c r="BL352" s="14" t="s">
        <v>463</v>
      </c>
      <c r="BM352" s="186" t="s">
        <v>2878</v>
      </c>
    </row>
    <row r="353" spans="1:65" s="2" customFormat="1" ht="21.75" customHeight="1">
      <c r="A353" s="31"/>
      <c r="B353" s="142"/>
      <c r="C353" s="174" t="s">
        <v>2901</v>
      </c>
      <c r="D353" s="174" t="s">
        <v>234</v>
      </c>
      <c r="E353" s="175" t="s">
        <v>2259</v>
      </c>
      <c r="F353" s="176" t="s">
        <v>2260</v>
      </c>
      <c r="G353" s="177" t="s">
        <v>394</v>
      </c>
      <c r="H353" s="178">
        <v>8</v>
      </c>
      <c r="I353" s="179"/>
      <c r="J353" s="180">
        <f t="shared" si="85"/>
        <v>0</v>
      </c>
      <c r="K353" s="181"/>
      <c r="L353" s="32"/>
      <c r="M353" s="182" t="s">
        <v>1</v>
      </c>
      <c r="N353" s="183" t="s">
        <v>43</v>
      </c>
      <c r="O353" s="60"/>
      <c r="P353" s="184">
        <f t="shared" si="86"/>
        <v>0</v>
      </c>
      <c r="Q353" s="184">
        <v>0</v>
      </c>
      <c r="R353" s="184">
        <f t="shared" si="87"/>
        <v>0</v>
      </c>
      <c r="S353" s="184">
        <v>0</v>
      </c>
      <c r="T353" s="185">
        <f t="shared" si="88"/>
        <v>0</v>
      </c>
      <c r="U353" s="31"/>
      <c r="V353" s="31"/>
      <c r="W353" s="31"/>
      <c r="X353" s="31"/>
      <c r="Y353" s="31"/>
      <c r="Z353" s="31"/>
      <c r="AA353" s="31"/>
      <c r="AB353" s="31"/>
      <c r="AC353" s="31"/>
      <c r="AD353" s="31"/>
      <c r="AE353" s="31"/>
      <c r="AR353" s="186" t="s">
        <v>463</v>
      </c>
      <c r="AT353" s="186" t="s">
        <v>234</v>
      </c>
      <c r="AU353" s="186" t="s">
        <v>88</v>
      </c>
      <c r="AY353" s="14" t="s">
        <v>232</v>
      </c>
      <c r="BE353" s="104">
        <f t="shared" si="89"/>
        <v>0</v>
      </c>
      <c r="BF353" s="104">
        <f t="shared" si="90"/>
        <v>0</v>
      </c>
      <c r="BG353" s="104">
        <f t="shared" si="91"/>
        <v>0</v>
      </c>
      <c r="BH353" s="104">
        <f t="shared" si="92"/>
        <v>0</v>
      </c>
      <c r="BI353" s="104">
        <f t="shared" si="93"/>
        <v>0</v>
      </c>
      <c r="BJ353" s="14" t="s">
        <v>88</v>
      </c>
      <c r="BK353" s="104">
        <f t="shared" si="94"/>
        <v>0</v>
      </c>
      <c r="BL353" s="14" t="s">
        <v>463</v>
      </c>
      <c r="BM353" s="186" t="s">
        <v>2879</v>
      </c>
    </row>
    <row r="354" spans="1:65" s="2" customFormat="1" ht="21.75" customHeight="1">
      <c r="A354" s="31"/>
      <c r="B354" s="142"/>
      <c r="C354" s="187" t="s">
        <v>2903</v>
      </c>
      <c r="D354" s="187" t="s">
        <v>357</v>
      </c>
      <c r="E354" s="188" t="s">
        <v>2262</v>
      </c>
      <c r="F354" s="189" t="s">
        <v>2263</v>
      </c>
      <c r="G354" s="190" t="s">
        <v>394</v>
      </c>
      <c r="H354" s="191">
        <v>8</v>
      </c>
      <c r="I354" s="192"/>
      <c r="J354" s="193">
        <f t="shared" si="85"/>
        <v>0</v>
      </c>
      <c r="K354" s="194"/>
      <c r="L354" s="195"/>
      <c r="M354" s="196" t="s">
        <v>1</v>
      </c>
      <c r="N354" s="197" t="s">
        <v>43</v>
      </c>
      <c r="O354" s="60"/>
      <c r="P354" s="184">
        <f t="shared" si="86"/>
        <v>0</v>
      </c>
      <c r="Q354" s="184">
        <v>4.0000000000000002E-4</v>
      </c>
      <c r="R354" s="184">
        <f t="shared" si="87"/>
        <v>3.2000000000000002E-3</v>
      </c>
      <c r="S354" s="184">
        <v>0</v>
      </c>
      <c r="T354" s="185">
        <f t="shared" si="88"/>
        <v>0</v>
      </c>
      <c r="U354" s="31"/>
      <c r="V354" s="31"/>
      <c r="W354" s="31"/>
      <c r="X354" s="31"/>
      <c r="Y354" s="31"/>
      <c r="Z354" s="31"/>
      <c r="AA354" s="31"/>
      <c r="AB354" s="31"/>
      <c r="AC354" s="31"/>
      <c r="AD354" s="31"/>
      <c r="AE354" s="31"/>
      <c r="AR354" s="186" t="s">
        <v>1292</v>
      </c>
      <c r="AT354" s="186" t="s">
        <v>357</v>
      </c>
      <c r="AU354" s="186" t="s">
        <v>88</v>
      </c>
      <c r="AY354" s="14" t="s">
        <v>232</v>
      </c>
      <c r="BE354" s="104">
        <f t="shared" si="89"/>
        <v>0</v>
      </c>
      <c r="BF354" s="104">
        <f t="shared" si="90"/>
        <v>0</v>
      </c>
      <c r="BG354" s="104">
        <f t="shared" si="91"/>
        <v>0</v>
      </c>
      <c r="BH354" s="104">
        <f t="shared" si="92"/>
        <v>0</v>
      </c>
      <c r="BI354" s="104">
        <f t="shared" si="93"/>
        <v>0</v>
      </c>
      <c r="BJ354" s="14" t="s">
        <v>88</v>
      </c>
      <c r="BK354" s="104">
        <f t="shared" si="94"/>
        <v>0</v>
      </c>
      <c r="BL354" s="14" t="s">
        <v>463</v>
      </c>
      <c r="BM354" s="186" t="s">
        <v>2880</v>
      </c>
    </row>
    <row r="355" spans="1:65" s="2" customFormat="1" ht="16.5" customHeight="1">
      <c r="A355" s="31"/>
      <c r="B355" s="142"/>
      <c r="C355" s="174" t="s">
        <v>2905</v>
      </c>
      <c r="D355" s="174" t="s">
        <v>234</v>
      </c>
      <c r="E355" s="175" t="s">
        <v>1852</v>
      </c>
      <c r="F355" s="176" t="s">
        <v>1853</v>
      </c>
      <c r="G355" s="177" t="s">
        <v>394</v>
      </c>
      <c r="H355" s="178">
        <v>1</v>
      </c>
      <c r="I355" s="179"/>
      <c r="J355" s="180">
        <f t="shared" si="85"/>
        <v>0</v>
      </c>
      <c r="K355" s="181"/>
      <c r="L355" s="32"/>
      <c r="M355" s="182" t="s">
        <v>1</v>
      </c>
      <c r="N355" s="183" t="s">
        <v>43</v>
      </c>
      <c r="O355" s="60"/>
      <c r="P355" s="184">
        <f t="shared" si="86"/>
        <v>0</v>
      </c>
      <c r="Q355" s="184">
        <v>0</v>
      </c>
      <c r="R355" s="184">
        <f t="shared" si="87"/>
        <v>0</v>
      </c>
      <c r="S355" s="184">
        <v>0</v>
      </c>
      <c r="T355" s="185">
        <f t="shared" si="88"/>
        <v>0</v>
      </c>
      <c r="U355" s="31"/>
      <c r="V355" s="31"/>
      <c r="W355" s="31"/>
      <c r="X355" s="31"/>
      <c r="Y355" s="31"/>
      <c r="Z355" s="31"/>
      <c r="AA355" s="31"/>
      <c r="AB355" s="31"/>
      <c r="AC355" s="31"/>
      <c r="AD355" s="31"/>
      <c r="AE355" s="31"/>
      <c r="AR355" s="186" t="s">
        <v>463</v>
      </c>
      <c r="AT355" s="186" t="s">
        <v>234</v>
      </c>
      <c r="AU355" s="186" t="s">
        <v>88</v>
      </c>
      <c r="AY355" s="14" t="s">
        <v>232</v>
      </c>
      <c r="BE355" s="104">
        <f t="shared" si="89"/>
        <v>0</v>
      </c>
      <c r="BF355" s="104">
        <f t="shared" si="90"/>
        <v>0</v>
      </c>
      <c r="BG355" s="104">
        <f t="shared" si="91"/>
        <v>0</v>
      </c>
      <c r="BH355" s="104">
        <f t="shared" si="92"/>
        <v>0</v>
      </c>
      <c r="BI355" s="104">
        <f t="shared" si="93"/>
        <v>0</v>
      </c>
      <c r="BJ355" s="14" t="s">
        <v>88</v>
      </c>
      <c r="BK355" s="104">
        <f t="shared" si="94"/>
        <v>0</v>
      </c>
      <c r="BL355" s="14" t="s">
        <v>463</v>
      </c>
      <c r="BM355" s="186" t="s">
        <v>2881</v>
      </c>
    </row>
    <row r="356" spans="1:65" s="2" customFormat="1" ht="33" customHeight="1">
      <c r="A356" s="31"/>
      <c r="B356" s="142"/>
      <c r="C356" s="187" t="s">
        <v>2907</v>
      </c>
      <c r="D356" s="187" t="s">
        <v>357</v>
      </c>
      <c r="E356" s="188" t="s">
        <v>1855</v>
      </c>
      <c r="F356" s="189" t="s">
        <v>1856</v>
      </c>
      <c r="G356" s="190" t="s">
        <v>394</v>
      </c>
      <c r="H356" s="191">
        <v>1</v>
      </c>
      <c r="I356" s="192"/>
      <c r="J356" s="193">
        <f t="shared" si="85"/>
        <v>0</v>
      </c>
      <c r="K356" s="194"/>
      <c r="L356" s="195"/>
      <c r="M356" s="196" t="s">
        <v>1</v>
      </c>
      <c r="N356" s="197" t="s">
        <v>43</v>
      </c>
      <c r="O356" s="60"/>
      <c r="P356" s="184">
        <f t="shared" si="86"/>
        <v>0</v>
      </c>
      <c r="Q356" s="184">
        <v>0</v>
      </c>
      <c r="R356" s="184">
        <f t="shared" si="87"/>
        <v>0</v>
      </c>
      <c r="S356" s="184">
        <v>0</v>
      </c>
      <c r="T356" s="185">
        <f t="shared" si="88"/>
        <v>0</v>
      </c>
      <c r="U356" s="31"/>
      <c r="V356" s="31"/>
      <c r="W356" s="31"/>
      <c r="X356" s="31"/>
      <c r="Y356" s="31"/>
      <c r="Z356" s="31"/>
      <c r="AA356" s="31"/>
      <c r="AB356" s="31"/>
      <c r="AC356" s="31"/>
      <c r="AD356" s="31"/>
      <c r="AE356" s="31"/>
      <c r="AR356" s="186" t="s">
        <v>1292</v>
      </c>
      <c r="AT356" s="186" t="s">
        <v>357</v>
      </c>
      <c r="AU356" s="186" t="s">
        <v>88</v>
      </c>
      <c r="AY356" s="14" t="s">
        <v>232</v>
      </c>
      <c r="BE356" s="104">
        <f t="shared" si="89"/>
        <v>0</v>
      </c>
      <c r="BF356" s="104">
        <f t="shared" si="90"/>
        <v>0</v>
      </c>
      <c r="BG356" s="104">
        <f t="shared" si="91"/>
        <v>0</v>
      </c>
      <c r="BH356" s="104">
        <f t="shared" si="92"/>
        <v>0</v>
      </c>
      <c r="BI356" s="104">
        <f t="shared" si="93"/>
        <v>0</v>
      </c>
      <c r="BJ356" s="14" t="s">
        <v>88</v>
      </c>
      <c r="BK356" s="104">
        <f t="shared" si="94"/>
        <v>0</v>
      </c>
      <c r="BL356" s="14" t="s">
        <v>463</v>
      </c>
      <c r="BM356" s="186" t="s">
        <v>2882</v>
      </c>
    </row>
    <row r="357" spans="1:65" s="2" customFormat="1" ht="16.5" customHeight="1">
      <c r="A357" s="31"/>
      <c r="B357" s="142"/>
      <c r="C357" s="174" t="s">
        <v>2909</v>
      </c>
      <c r="D357" s="174" t="s">
        <v>234</v>
      </c>
      <c r="E357" s="175" t="s">
        <v>2267</v>
      </c>
      <c r="F357" s="176" t="s">
        <v>2268</v>
      </c>
      <c r="G357" s="177" t="s">
        <v>256</v>
      </c>
      <c r="H357" s="178">
        <v>8</v>
      </c>
      <c r="I357" s="179"/>
      <c r="J357" s="180">
        <f t="shared" si="85"/>
        <v>0</v>
      </c>
      <c r="K357" s="181"/>
      <c r="L357" s="32"/>
      <c r="M357" s="182" t="s">
        <v>1</v>
      </c>
      <c r="N357" s="183" t="s">
        <v>43</v>
      </c>
      <c r="O357" s="60"/>
      <c r="P357" s="184">
        <f t="shared" si="86"/>
        <v>0</v>
      </c>
      <c r="Q357" s="184">
        <v>0</v>
      </c>
      <c r="R357" s="184">
        <f t="shared" si="87"/>
        <v>0</v>
      </c>
      <c r="S357" s="184">
        <v>0</v>
      </c>
      <c r="T357" s="185">
        <f t="shared" si="88"/>
        <v>0</v>
      </c>
      <c r="U357" s="31"/>
      <c r="V357" s="31"/>
      <c r="W357" s="31"/>
      <c r="X357" s="31"/>
      <c r="Y357" s="31"/>
      <c r="Z357" s="31"/>
      <c r="AA357" s="31"/>
      <c r="AB357" s="31"/>
      <c r="AC357" s="31"/>
      <c r="AD357" s="31"/>
      <c r="AE357" s="31"/>
      <c r="AR357" s="186" t="s">
        <v>463</v>
      </c>
      <c r="AT357" s="186" t="s">
        <v>234</v>
      </c>
      <c r="AU357" s="186" t="s">
        <v>88</v>
      </c>
      <c r="AY357" s="14" t="s">
        <v>232</v>
      </c>
      <c r="BE357" s="104">
        <f t="shared" si="89"/>
        <v>0</v>
      </c>
      <c r="BF357" s="104">
        <f t="shared" si="90"/>
        <v>0</v>
      </c>
      <c r="BG357" s="104">
        <f t="shared" si="91"/>
        <v>0</v>
      </c>
      <c r="BH357" s="104">
        <f t="shared" si="92"/>
        <v>0</v>
      </c>
      <c r="BI357" s="104">
        <f t="shared" si="93"/>
        <v>0</v>
      </c>
      <c r="BJ357" s="14" t="s">
        <v>88</v>
      </c>
      <c r="BK357" s="104">
        <f t="shared" si="94"/>
        <v>0</v>
      </c>
      <c r="BL357" s="14" t="s">
        <v>463</v>
      </c>
      <c r="BM357" s="186" t="s">
        <v>2883</v>
      </c>
    </row>
    <row r="358" spans="1:65" s="2" customFormat="1" ht="24.2" customHeight="1">
      <c r="A358" s="31"/>
      <c r="B358" s="142"/>
      <c r="C358" s="187" t="s">
        <v>2911</v>
      </c>
      <c r="D358" s="187" t="s">
        <v>357</v>
      </c>
      <c r="E358" s="188" t="s">
        <v>2270</v>
      </c>
      <c r="F358" s="189" t="s">
        <v>2271</v>
      </c>
      <c r="G358" s="190" t="s">
        <v>394</v>
      </c>
      <c r="H358" s="191">
        <v>4</v>
      </c>
      <c r="I358" s="192"/>
      <c r="J358" s="193">
        <f t="shared" si="85"/>
        <v>0</v>
      </c>
      <c r="K358" s="194"/>
      <c r="L358" s="195"/>
      <c r="M358" s="196" t="s">
        <v>1</v>
      </c>
      <c r="N358" s="197" t="s">
        <v>43</v>
      </c>
      <c r="O358" s="60"/>
      <c r="P358" s="184">
        <f t="shared" si="86"/>
        <v>0</v>
      </c>
      <c r="Q358" s="184">
        <v>0</v>
      </c>
      <c r="R358" s="184">
        <f t="shared" si="87"/>
        <v>0</v>
      </c>
      <c r="S358" s="184">
        <v>0</v>
      </c>
      <c r="T358" s="185">
        <f t="shared" si="88"/>
        <v>0</v>
      </c>
      <c r="U358" s="31"/>
      <c r="V358" s="31"/>
      <c r="W358" s="31"/>
      <c r="X358" s="31"/>
      <c r="Y358" s="31"/>
      <c r="Z358" s="31"/>
      <c r="AA358" s="31"/>
      <c r="AB358" s="31"/>
      <c r="AC358" s="31"/>
      <c r="AD358" s="31"/>
      <c r="AE358" s="31"/>
      <c r="AR358" s="186" t="s">
        <v>1292</v>
      </c>
      <c r="AT358" s="186" t="s">
        <v>357</v>
      </c>
      <c r="AU358" s="186" t="s">
        <v>88</v>
      </c>
      <c r="AY358" s="14" t="s">
        <v>232</v>
      </c>
      <c r="BE358" s="104">
        <f t="shared" si="89"/>
        <v>0</v>
      </c>
      <c r="BF358" s="104">
        <f t="shared" si="90"/>
        <v>0</v>
      </c>
      <c r="BG358" s="104">
        <f t="shared" si="91"/>
        <v>0</v>
      </c>
      <c r="BH358" s="104">
        <f t="shared" si="92"/>
        <v>0</v>
      </c>
      <c r="BI358" s="104">
        <f t="shared" si="93"/>
        <v>0</v>
      </c>
      <c r="BJ358" s="14" t="s">
        <v>88</v>
      </c>
      <c r="BK358" s="104">
        <f t="shared" si="94"/>
        <v>0</v>
      </c>
      <c r="BL358" s="14" t="s">
        <v>463</v>
      </c>
      <c r="BM358" s="186" t="s">
        <v>2884</v>
      </c>
    </row>
    <row r="359" spans="1:65" s="2" customFormat="1" ht="24.2" customHeight="1">
      <c r="A359" s="31"/>
      <c r="B359" s="142"/>
      <c r="C359" s="174" t="s">
        <v>2913</v>
      </c>
      <c r="D359" s="174" t="s">
        <v>234</v>
      </c>
      <c r="E359" s="175" t="s">
        <v>2273</v>
      </c>
      <c r="F359" s="176" t="s">
        <v>2274</v>
      </c>
      <c r="G359" s="177" t="s">
        <v>256</v>
      </c>
      <c r="H359" s="178">
        <v>15</v>
      </c>
      <c r="I359" s="179"/>
      <c r="J359" s="180">
        <f t="shared" si="85"/>
        <v>0</v>
      </c>
      <c r="K359" s="181"/>
      <c r="L359" s="32"/>
      <c r="M359" s="182" t="s">
        <v>1</v>
      </c>
      <c r="N359" s="183" t="s">
        <v>43</v>
      </c>
      <c r="O359" s="60"/>
      <c r="P359" s="184">
        <f t="shared" si="86"/>
        <v>0</v>
      </c>
      <c r="Q359" s="184">
        <v>0</v>
      </c>
      <c r="R359" s="184">
        <f t="shared" si="87"/>
        <v>0</v>
      </c>
      <c r="S359" s="184">
        <v>0</v>
      </c>
      <c r="T359" s="185">
        <f t="shared" si="88"/>
        <v>0</v>
      </c>
      <c r="U359" s="31"/>
      <c r="V359" s="31"/>
      <c r="W359" s="31"/>
      <c r="X359" s="31"/>
      <c r="Y359" s="31"/>
      <c r="Z359" s="31"/>
      <c r="AA359" s="31"/>
      <c r="AB359" s="31"/>
      <c r="AC359" s="31"/>
      <c r="AD359" s="31"/>
      <c r="AE359" s="31"/>
      <c r="AR359" s="186" t="s">
        <v>463</v>
      </c>
      <c r="AT359" s="186" t="s">
        <v>234</v>
      </c>
      <c r="AU359" s="186" t="s">
        <v>88</v>
      </c>
      <c r="AY359" s="14" t="s">
        <v>232</v>
      </c>
      <c r="BE359" s="104">
        <f t="shared" si="89"/>
        <v>0</v>
      </c>
      <c r="BF359" s="104">
        <f t="shared" si="90"/>
        <v>0</v>
      </c>
      <c r="BG359" s="104">
        <f t="shared" si="91"/>
        <v>0</v>
      </c>
      <c r="BH359" s="104">
        <f t="shared" si="92"/>
        <v>0</v>
      </c>
      <c r="BI359" s="104">
        <f t="shared" si="93"/>
        <v>0</v>
      </c>
      <c r="BJ359" s="14" t="s">
        <v>88</v>
      </c>
      <c r="BK359" s="104">
        <f t="shared" si="94"/>
        <v>0</v>
      </c>
      <c r="BL359" s="14" t="s">
        <v>463</v>
      </c>
      <c r="BM359" s="186" t="s">
        <v>2885</v>
      </c>
    </row>
    <row r="360" spans="1:65" s="2" customFormat="1" ht="16.5" customHeight="1">
      <c r="A360" s="31"/>
      <c r="B360" s="142"/>
      <c r="C360" s="187" t="s">
        <v>2915</v>
      </c>
      <c r="D360" s="187" t="s">
        <v>357</v>
      </c>
      <c r="E360" s="188" t="s">
        <v>2276</v>
      </c>
      <c r="F360" s="189" t="s">
        <v>2277</v>
      </c>
      <c r="G360" s="190" t="s">
        <v>256</v>
      </c>
      <c r="H360" s="191">
        <v>15</v>
      </c>
      <c r="I360" s="192"/>
      <c r="J360" s="193">
        <f t="shared" si="85"/>
        <v>0</v>
      </c>
      <c r="K360" s="194"/>
      <c r="L360" s="195"/>
      <c r="M360" s="196" t="s">
        <v>1</v>
      </c>
      <c r="N360" s="197" t="s">
        <v>43</v>
      </c>
      <c r="O360" s="60"/>
      <c r="P360" s="184">
        <f t="shared" si="86"/>
        <v>0</v>
      </c>
      <c r="Q360" s="184">
        <v>8.0000000000000007E-5</v>
      </c>
      <c r="R360" s="184">
        <f t="shared" si="87"/>
        <v>1.2000000000000001E-3</v>
      </c>
      <c r="S360" s="184">
        <v>0</v>
      </c>
      <c r="T360" s="185">
        <f t="shared" si="88"/>
        <v>0</v>
      </c>
      <c r="U360" s="31"/>
      <c r="V360" s="31"/>
      <c r="W360" s="31"/>
      <c r="X360" s="31"/>
      <c r="Y360" s="31"/>
      <c r="Z360" s="31"/>
      <c r="AA360" s="31"/>
      <c r="AB360" s="31"/>
      <c r="AC360" s="31"/>
      <c r="AD360" s="31"/>
      <c r="AE360" s="31"/>
      <c r="AR360" s="186" t="s">
        <v>1292</v>
      </c>
      <c r="AT360" s="186" t="s">
        <v>357</v>
      </c>
      <c r="AU360" s="186" t="s">
        <v>88</v>
      </c>
      <c r="AY360" s="14" t="s">
        <v>232</v>
      </c>
      <c r="BE360" s="104">
        <f t="shared" si="89"/>
        <v>0</v>
      </c>
      <c r="BF360" s="104">
        <f t="shared" si="90"/>
        <v>0</v>
      </c>
      <c r="BG360" s="104">
        <f t="shared" si="91"/>
        <v>0</v>
      </c>
      <c r="BH360" s="104">
        <f t="shared" si="92"/>
        <v>0</v>
      </c>
      <c r="BI360" s="104">
        <f t="shared" si="93"/>
        <v>0</v>
      </c>
      <c r="BJ360" s="14" t="s">
        <v>88</v>
      </c>
      <c r="BK360" s="104">
        <f t="shared" si="94"/>
        <v>0</v>
      </c>
      <c r="BL360" s="14" t="s">
        <v>463</v>
      </c>
      <c r="BM360" s="186" t="s">
        <v>2886</v>
      </c>
    </row>
    <row r="361" spans="1:65" s="2" customFormat="1" ht="24.2" customHeight="1">
      <c r="A361" s="31"/>
      <c r="B361" s="142"/>
      <c r="C361" s="174" t="s">
        <v>2917</v>
      </c>
      <c r="D361" s="174" t="s">
        <v>234</v>
      </c>
      <c r="E361" s="175" t="s">
        <v>2279</v>
      </c>
      <c r="F361" s="176" t="s">
        <v>2280</v>
      </c>
      <c r="G361" s="177" t="s">
        <v>256</v>
      </c>
      <c r="H361" s="178">
        <v>10</v>
      </c>
      <c r="I361" s="179"/>
      <c r="J361" s="180">
        <f t="shared" si="85"/>
        <v>0</v>
      </c>
      <c r="K361" s="181"/>
      <c r="L361" s="32"/>
      <c r="M361" s="182" t="s">
        <v>1</v>
      </c>
      <c r="N361" s="183" t="s">
        <v>43</v>
      </c>
      <c r="O361" s="60"/>
      <c r="P361" s="184">
        <f t="shared" si="86"/>
        <v>0</v>
      </c>
      <c r="Q361" s="184">
        <v>0</v>
      </c>
      <c r="R361" s="184">
        <f t="shared" si="87"/>
        <v>0</v>
      </c>
      <c r="S361" s="184">
        <v>0</v>
      </c>
      <c r="T361" s="185">
        <f t="shared" si="88"/>
        <v>0</v>
      </c>
      <c r="U361" s="31"/>
      <c r="V361" s="31"/>
      <c r="W361" s="31"/>
      <c r="X361" s="31"/>
      <c r="Y361" s="31"/>
      <c r="Z361" s="31"/>
      <c r="AA361" s="31"/>
      <c r="AB361" s="31"/>
      <c r="AC361" s="31"/>
      <c r="AD361" s="31"/>
      <c r="AE361" s="31"/>
      <c r="AR361" s="186" t="s">
        <v>463</v>
      </c>
      <c r="AT361" s="186" t="s">
        <v>234</v>
      </c>
      <c r="AU361" s="186" t="s">
        <v>88</v>
      </c>
      <c r="AY361" s="14" t="s">
        <v>232</v>
      </c>
      <c r="BE361" s="104">
        <f t="shared" si="89"/>
        <v>0</v>
      </c>
      <c r="BF361" s="104">
        <f t="shared" si="90"/>
        <v>0</v>
      </c>
      <c r="BG361" s="104">
        <f t="shared" si="91"/>
        <v>0</v>
      </c>
      <c r="BH361" s="104">
        <f t="shared" si="92"/>
        <v>0</v>
      </c>
      <c r="BI361" s="104">
        <f t="shared" si="93"/>
        <v>0</v>
      </c>
      <c r="BJ361" s="14" t="s">
        <v>88</v>
      </c>
      <c r="BK361" s="104">
        <f t="shared" si="94"/>
        <v>0</v>
      </c>
      <c r="BL361" s="14" t="s">
        <v>463</v>
      </c>
      <c r="BM361" s="186" t="s">
        <v>2887</v>
      </c>
    </row>
    <row r="362" spans="1:65" s="2" customFormat="1" ht="16.5" customHeight="1">
      <c r="A362" s="31"/>
      <c r="B362" s="142"/>
      <c r="C362" s="187" t="s">
        <v>2919</v>
      </c>
      <c r="D362" s="187" t="s">
        <v>357</v>
      </c>
      <c r="E362" s="188" t="s">
        <v>2282</v>
      </c>
      <c r="F362" s="189" t="s">
        <v>2283</v>
      </c>
      <c r="G362" s="190" t="s">
        <v>256</v>
      </c>
      <c r="H362" s="191">
        <v>10</v>
      </c>
      <c r="I362" s="192"/>
      <c r="J362" s="193">
        <f t="shared" si="85"/>
        <v>0</v>
      </c>
      <c r="K362" s="194"/>
      <c r="L362" s="195"/>
      <c r="M362" s="196" t="s">
        <v>1</v>
      </c>
      <c r="N362" s="197" t="s">
        <v>43</v>
      </c>
      <c r="O362" s="60"/>
      <c r="P362" s="184">
        <f t="shared" si="86"/>
        <v>0</v>
      </c>
      <c r="Q362" s="184">
        <v>2.0000000000000001E-4</v>
      </c>
      <c r="R362" s="184">
        <f t="shared" si="87"/>
        <v>2E-3</v>
      </c>
      <c r="S362" s="184">
        <v>0</v>
      </c>
      <c r="T362" s="185">
        <f t="shared" si="88"/>
        <v>0</v>
      </c>
      <c r="U362" s="31"/>
      <c r="V362" s="31"/>
      <c r="W362" s="31"/>
      <c r="X362" s="31"/>
      <c r="Y362" s="31"/>
      <c r="Z362" s="31"/>
      <c r="AA362" s="31"/>
      <c r="AB362" s="31"/>
      <c r="AC362" s="31"/>
      <c r="AD362" s="31"/>
      <c r="AE362" s="31"/>
      <c r="AR362" s="186" t="s">
        <v>1292</v>
      </c>
      <c r="AT362" s="186" t="s">
        <v>357</v>
      </c>
      <c r="AU362" s="186" t="s">
        <v>88</v>
      </c>
      <c r="AY362" s="14" t="s">
        <v>232</v>
      </c>
      <c r="BE362" s="104">
        <f t="shared" si="89"/>
        <v>0</v>
      </c>
      <c r="BF362" s="104">
        <f t="shared" si="90"/>
        <v>0</v>
      </c>
      <c r="BG362" s="104">
        <f t="shared" si="91"/>
        <v>0</v>
      </c>
      <c r="BH362" s="104">
        <f t="shared" si="92"/>
        <v>0</v>
      </c>
      <c r="BI362" s="104">
        <f t="shared" si="93"/>
        <v>0</v>
      </c>
      <c r="BJ362" s="14" t="s">
        <v>88</v>
      </c>
      <c r="BK362" s="104">
        <f t="shared" si="94"/>
        <v>0</v>
      </c>
      <c r="BL362" s="14" t="s">
        <v>463</v>
      </c>
      <c r="BM362" s="186" t="s">
        <v>2888</v>
      </c>
    </row>
    <row r="363" spans="1:65" s="2" customFormat="1" ht="16.5" customHeight="1">
      <c r="A363" s="31"/>
      <c r="B363" s="142"/>
      <c r="C363" s="174" t="s">
        <v>2922</v>
      </c>
      <c r="D363" s="174" t="s">
        <v>234</v>
      </c>
      <c r="E363" s="175" t="s">
        <v>1935</v>
      </c>
      <c r="F363" s="176" t="s">
        <v>1936</v>
      </c>
      <c r="G363" s="177" t="s">
        <v>394</v>
      </c>
      <c r="H363" s="178">
        <v>3</v>
      </c>
      <c r="I363" s="179"/>
      <c r="J363" s="180">
        <f t="shared" si="85"/>
        <v>0</v>
      </c>
      <c r="K363" s="181"/>
      <c r="L363" s="32"/>
      <c r="M363" s="182" t="s">
        <v>1</v>
      </c>
      <c r="N363" s="183" t="s">
        <v>43</v>
      </c>
      <c r="O363" s="60"/>
      <c r="P363" s="184">
        <f t="shared" si="86"/>
        <v>0</v>
      </c>
      <c r="Q363" s="184">
        <v>0</v>
      </c>
      <c r="R363" s="184">
        <f t="shared" si="87"/>
        <v>0</v>
      </c>
      <c r="S363" s="184">
        <v>0</v>
      </c>
      <c r="T363" s="185">
        <f t="shared" si="88"/>
        <v>0</v>
      </c>
      <c r="U363" s="31"/>
      <c r="V363" s="31"/>
      <c r="W363" s="31"/>
      <c r="X363" s="31"/>
      <c r="Y363" s="31"/>
      <c r="Z363" s="31"/>
      <c r="AA363" s="31"/>
      <c r="AB363" s="31"/>
      <c r="AC363" s="31"/>
      <c r="AD363" s="31"/>
      <c r="AE363" s="31"/>
      <c r="AR363" s="186" t="s">
        <v>463</v>
      </c>
      <c r="AT363" s="186" t="s">
        <v>234</v>
      </c>
      <c r="AU363" s="186" t="s">
        <v>88</v>
      </c>
      <c r="AY363" s="14" t="s">
        <v>232</v>
      </c>
      <c r="BE363" s="104">
        <f t="shared" si="89"/>
        <v>0</v>
      </c>
      <c r="BF363" s="104">
        <f t="shared" si="90"/>
        <v>0</v>
      </c>
      <c r="BG363" s="104">
        <f t="shared" si="91"/>
        <v>0</v>
      </c>
      <c r="BH363" s="104">
        <f t="shared" si="92"/>
        <v>0</v>
      </c>
      <c r="BI363" s="104">
        <f t="shared" si="93"/>
        <v>0</v>
      </c>
      <c r="BJ363" s="14" t="s">
        <v>88</v>
      </c>
      <c r="BK363" s="104">
        <f t="shared" si="94"/>
        <v>0</v>
      </c>
      <c r="BL363" s="14" t="s">
        <v>463</v>
      </c>
      <c r="BM363" s="186" t="s">
        <v>2889</v>
      </c>
    </row>
    <row r="364" spans="1:65" s="2" customFormat="1" ht="24.2" customHeight="1">
      <c r="A364" s="31"/>
      <c r="B364" s="142"/>
      <c r="C364" s="187" t="s">
        <v>2924</v>
      </c>
      <c r="D364" s="187" t="s">
        <v>357</v>
      </c>
      <c r="E364" s="188" t="s">
        <v>1938</v>
      </c>
      <c r="F364" s="189" t="s">
        <v>1939</v>
      </c>
      <c r="G364" s="190" t="s">
        <v>394</v>
      </c>
      <c r="H364" s="191">
        <v>3</v>
      </c>
      <c r="I364" s="192"/>
      <c r="J364" s="193">
        <f t="shared" si="85"/>
        <v>0</v>
      </c>
      <c r="K364" s="194"/>
      <c r="L364" s="195"/>
      <c r="M364" s="196" t="s">
        <v>1</v>
      </c>
      <c r="N364" s="197" t="s">
        <v>43</v>
      </c>
      <c r="O364" s="60"/>
      <c r="P364" s="184">
        <f t="shared" si="86"/>
        <v>0</v>
      </c>
      <c r="Q364" s="184">
        <v>0</v>
      </c>
      <c r="R364" s="184">
        <f t="shared" si="87"/>
        <v>0</v>
      </c>
      <c r="S364" s="184">
        <v>0</v>
      </c>
      <c r="T364" s="185">
        <f t="shared" si="88"/>
        <v>0</v>
      </c>
      <c r="U364" s="31"/>
      <c r="V364" s="31"/>
      <c r="W364" s="31"/>
      <c r="X364" s="31"/>
      <c r="Y364" s="31"/>
      <c r="Z364" s="31"/>
      <c r="AA364" s="31"/>
      <c r="AB364" s="31"/>
      <c r="AC364" s="31"/>
      <c r="AD364" s="31"/>
      <c r="AE364" s="31"/>
      <c r="AR364" s="186" t="s">
        <v>1292</v>
      </c>
      <c r="AT364" s="186" t="s">
        <v>357</v>
      </c>
      <c r="AU364" s="186" t="s">
        <v>88</v>
      </c>
      <c r="AY364" s="14" t="s">
        <v>232</v>
      </c>
      <c r="BE364" s="104">
        <f t="shared" si="89"/>
        <v>0</v>
      </c>
      <c r="BF364" s="104">
        <f t="shared" si="90"/>
        <v>0</v>
      </c>
      <c r="BG364" s="104">
        <f t="shared" si="91"/>
        <v>0</v>
      </c>
      <c r="BH364" s="104">
        <f t="shared" si="92"/>
        <v>0</v>
      </c>
      <c r="BI364" s="104">
        <f t="shared" si="93"/>
        <v>0</v>
      </c>
      <c r="BJ364" s="14" t="s">
        <v>88</v>
      </c>
      <c r="BK364" s="104">
        <f t="shared" si="94"/>
        <v>0</v>
      </c>
      <c r="BL364" s="14" t="s">
        <v>463</v>
      </c>
      <c r="BM364" s="186" t="s">
        <v>2890</v>
      </c>
    </row>
    <row r="365" spans="1:65" s="2" customFormat="1" ht="24.2" customHeight="1">
      <c r="A365" s="31"/>
      <c r="B365" s="142"/>
      <c r="C365" s="174" t="s">
        <v>2926</v>
      </c>
      <c r="D365" s="174" t="s">
        <v>234</v>
      </c>
      <c r="E365" s="175" t="s">
        <v>1941</v>
      </c>
      <c r="F365" s="176" t="s">
        <v>2287</v>
      </c>
      <c r="G365" s="177" t="s">
        <v>394</v>
      </c>
      <c r="H365" s="178">
        <v>1</v>
      </c>
      <c r="I365" s="179"/>
      <c r="J365" s="180">
        <f t="shared" si="85"/>
        <v>0</v>
      </c>
      <c r="K365" s="181"/>
      <c r="L365" s="32"/>
      <c r="M365" s="182" t="s">
        <v>1</v>
      </c>
      <c r="N365" s="183" t="s">
        <v>43</v>
      </c>
      <c r="O365" s="60"/>
      <c r="P365" s="184">
        <f t="shared" si="86"/>
        <v>0</v>
      </c>
      <c r="Q365" s="184">
        <v>0</v>
      </c>
      <c r="R365" s="184">
        <f t="shared" si="87"/>
        <v>0</v>
      </c>
      <c r="S365" s="184">
        <v>0</v>
      </c>
      <c r="T365" s="185">
        <f t="shared" si="88"/>
        <v>0</v>
      </c>
      <c r="U365" s="31"/>
      <c r="V365" s="31"/>
      <c r="W365" s="31"/>
      <c r="X365" s="31"/>
      <c r="Y365" s="31"/>
      <c r="Z365" s="31"/>
      <c r="AA365" s="31"/>
      <c r="AB365" s="31"/>
      <c r="AC365" s="31"/>
      <c r="AD365" s="31"/>
      <c r="AE365" s="31"/>
      <c r="AR365" s="186" t="s">
        <v>463</v>
      </c>
      <c r="AT365" s="186" t="s">
        <v>234</v>
      </c>
      <c r="AU365" s="186" t="s">
        <v>88</v>
      </c>
      <c r="AY365" s="14" t="s">
        <v>232</v>
      </c>
      <c r="BE365" s="104">
        <f t="shared" si="89"/>
        <v>0</v>
      </c>
      <c r="BF365" s="104">
        <f t="shared" si="90"/>
        <v>0</v>
      </c>
      <c r="BG365" s="104">
        <f t="shared" si="91"/>
        <v>0</v>
      </c>
      <c r="BH365" s="104">
        <f t="shared" si="92"/>
        <v>0</v>
      </c>
      <c r="BI365" s="104">
        <f t="shared" si="93"/>
        <v>0</v>
      </c>
      <c r="BJ365" s="14" t="s">
        <v>88</v>
      </c>
      <c r="BK365" s="104">
        <f t="shared" si="94"/>
        <v>0</v>
      </c>
      <c r="BL365" s="14" t="s">
        <v>463</v>
      </c>
      <c r="BM365" s="186" t="s">
        <v>2892</v>
      </c>
    </row>
    <row r="366" spans="1:65" s="2" customFormat="1" ht="49.15" customHeight="1">
      <c r="A366" s="31"/>
      <c r="B366" s="142"/>
      <c r="C366" s="187" t="s">
        <v>2928</v>
      </c>
      <c r="D366" s="187" t="s">
        <v>357</v>
      </c>
      <c r="E366" s="188" t="s">
        <v>1944</v>
      </c>
      <c r="F366" s="189" t="s">
        <v>2289</v>
      </c>
      <c r="G366" s="190" t="s">
        <v>394</v>
      </c>
      <c r="H366" s="191">
        <v>1</v>
      </c>
      <c r="I366" s="192"/>
      <c r="J366" s="193">
        <f t="shared" si="85"/>
        <v>0</v>
      </c>
      <c r="K366" s="194"/>
      <c r="L366" s="195"/>
      <c r="M366" s="196" t="s">
        <v>1</v>
      </c>
      <c r="N366" s="197" t="s">
        <v>43</v>
      </c>
      <c r="O366" s="60"/>
      <c r="P366" s="184">
        <f t="shared" si="86"/>
        <v>0</v>
      </c>
      <c r="Q366" s="184">
        <v>0</v>
      </c>
      <c r="R366" s="184">
        <f t="shared" si="87"/>
        <v>0</v>
      </c>
      <c r="S366" s="184">
        <v>0</v>
      </c>
      <c r="T366" s="185">
        <f t="shared" si="88"/>
        <v>0</v>
      </c>
      <c r="U366" s="31"/>
      <c r="V366" s="31"/>
      <c r="W366" s="31"/>
      <c r="X366" s="31"/>
      <c r="Y366" s="31"/>
      <c r="Z366" s="31"/>
      <c r="AA366" s="31"/>
      <c r="AB366" s="31"/>
      <c r="AC366" s="31"/>
      <c r="AD366" s="31"/>
      <c r="AE366" s="31"/>
      <c r="AR366" s="186" t="s">
        <v>1292</v>
      </c>
      <c r="AT366" s="186" t="s">
        <v>357</v>
      </c>
      <c r="AU366" s="186" t="s">
        <v>88</v>
      </c>
      <c r="AY366" s="14" t="s">
        <v>232</v>
      </c>
      <c r="BE366" s="104">
        <f t="shared" si="89"/>
        <v>0</v>
      </c>
      <c r="BF366" s="104">
        <f t="shared" si="90"/>
        <v>0</v>
      </c>
      <c r="BG366" s="104">
        <f t="shared" si="91"/>
        <v>0</v>
      </c>
      <c r="BH366" s="104">
        <f t="shared" si="92"/>
        <v>0</v>
      </c>
      <c r="BI366" s="104">
        <f t="shared" si="93"/>
        <v>0</v>
      </c>
      <c r="BJ366" s="14" t="s">
        <v>88</v>
      </c>
      <c r="BK366" s="104">
        <f t="shared" si="94"/>
        <v>0</v>
      </c>
      <c r="BL366" s="14" t="s">
        <v>463</v>
      </c>
      <c r="BM366" s="186" t="s">
        <v>2894</v>
      </c>
    </row>
    <row r="367" spans="1:65" s="2" customFormat="1" ht="21.75" customHeight="1">
      <c r="A367" s="31"/>
      <c r="B367" s="142"/>
      <c r="C367" s="174" t="s">
        <v>2930</v>
      </c>
      <c r="D367" s="174" t="s">
        <v>234</v>
      </c>
      <c r="E367" s="175" t="s">
        <v>2291</v>
      </c>
      <c r="F367" s="176" t="s">
        <v>1948</v>
      </c>
      <c r="G367" s="177" t="s">
        <v>256</v>
      </c>
      <c r="H367" s="178">
        <v>30</v>
      </c>
      <c r="I367" s="179"/>
      <c r="J367" s="180">
        <f t="shared" si="85"/>
        <v>0</v>
      </c>
      <c r="K367" s="181"/>
      <c r="L367" s="32"/>
      <c r="M367" s="182" t="s">
        <v>1</v>
      </c>
      <c r="N367" s="183" t="s">
        <v>43</v>
      </c>
      <c r="O367" s="60"/>
      <c r="P367" s="184">
        <f t="shared" si="86"/>
        <v>0</v>
      </c>
      <c r="Q367" s="184">
        <v>0</v>
      </c>
      <c r="R367" s="184">
        <f t="shared" si="87"/>
        <v>0</v>
      </c>
      <c r="S367" s="184">
        <v>0</v>
      </c>
      <c r="T367" s="185">
        <f t="shared" si="88"/>
        <v>0</v>
      </c>
      <c r="U367" s="31"/>
      <c r="V367" s="31"/>
      <c r="W367" s="31"/>
      <c r="X367" s="31"/>
      <c r="Y367" s="31"/>
      <c r="Z367" s="31"/>
      <c r="AA367" s="31"/>
      <c r="AB367" s="31"/>
      <c r="AC367" s="31"/>
      <c r="AD367" s="31"/>
      <c r="AE367" s="31"/>
      <c r="AR367" s="186" t="s">
        <v>463</v>
      </c>
      <c r="AT367" s="186" t="s">
        <v>234</v>
      </c>
      <c r="AU367" s="186" t="s">
        <v>88</v>
      </c>
      <c r="AY367" s="14" t="s">
        <v>232</v>
      </c>
      <c r="BE367" s="104">
        <f t="shared" si="89"/>
        <v>0</v>
      </c>
      <c r="BF367" s="104">
        <f t="shared" si="90"/>
        <v>0</v>
      </c>
      <c r="BG367" s="104">
        <f t="shared" si="91"/>
        <v>0</v>
      </c>
      <c r="BH367" s="104">
        <f t="shared" si="92"/>
        <v>0</v>
      </c>
      <c r="BI367" s="104">
        <f t="shared" si="93"/>
        <v>0</v>
      </c>
      <c r="BJ367" s="14" t="s">
        <v>88</v>
      </c>
      <c r="BK367" s="104">
        <f t="shared" si="94"/>
        <v>0</v>
      </c>
      <c r="BL367" s="14" t="s">
        <v>463</v>
      </c>
      <c r="BM367" s="186" t="s">
        <v>2896</v>
      </c>
    </row>
    <row r="368" spans="1:65" s="2" customFormat="1" ht="16.5" customHeight="1">
      <c r="A368" s="31"/>
      <c r="B368" s="142"/>
      <c r="C368" s="187" t="s">
        <v>2932</v>
      </c>
      <c r="D368" s="187" t="s">
        <v>357</v>
      </c>
      <c r="E368" s="188" t="s">
        <v>2293</v>
      </c>
      <c r="F368" s="189" t="s">
        <v>1954</v>
      </c>
      <c r="G368" s="190" t="s">
        <v>256</v>
      </c>
      <c r="H368" s="191">
        <v>30</v>
      </c>
      <c r="I368" s="192"/>
      <c r="J368" s="193">
        <f t="shared" si="85"/>
        <v>0</v>
      </c>
      <c r="K368" s="194"/>
      <c r="L368" s="195"/>
      <c r="M368" s="196" t="s">
        <v>1</v>
      </c>
      <c r="N368" s="197" t="s">
        <v>43</v>
      </c>
      <c r="O368" s="60"/>
      <c r="P368" s="184">
        <f t="shared" si="86"/>
        <v>0</v>
      </c>
      <c r="Q368" s="184">
        <v>1.3999999999999999E-4</v>
      </c>
      <c r="R368" s="184">
        <f t="shared" si="87"/>
        <v>4.1999999999999997E-3</v>
      </c>
      <c r="S368" s="184">
        <v>0</v>
      </c>
      <c r="T368" s="185">
        <f t="shared" si="88"/>
        <v>0</v>
      </c>
      <c r="U368" s="31"/>
      <c r="V368" s="31"/>
      <c r="W368" s="31"/>
      <c r="X368" s="31"/>
      <c r="Y368" s="31"/>
      <c r="Z368" s="31"/>
      <c r="AA368" s="31"/>
      <c r="AB368" s="31"/>
      <c r="AC368" s="31"/>
      <c r="AD368" s="31"/>
      <c r="AE368" s="31"/>
      <c r="AR368" s="186" t="s">
        <v>1292</v>
      </c>
      <c r="AT368" s="186" t="s">
        <v>357</v>
      </c>
      <c r="AU368" s="186" t="s">
        <v>88</v>
      </c>
      <c r="AY368" s="14" t="s">
        <v>232</v>
      </c>
      <c r="BE368" s="104">
        <f t="shared" si="89"/>
        <v>0</v>
      </c>
      <c r="BF368" s="104">
        <f t="shared" si="90"/>
        <v>0</v>
      </c>
      <c r="BG368" s="104">
        <f t="shared" si="91"/>
        <v>0</v>
      </c>
      <c r="BH368" s="104">
        <f t="shared" si="92"/>
        <v>0</v>
      </c>
      <c r="BI368" s="104">
        <f t="shared" si="93"/>
        <v>0</v>
      </c>
      <c r="BJ368" s="14" t="s">
        <v>88</v>
      </c>
      <c r="BK368" s="104">
        <f t="shared" si="94"/>
        <v>0</v>
      </c>
      <c r="BL368" s="14" t="s">
        <v>463</v>
      </c>
      <c r="BM368" s="186" t="s">
        <v>2898</v>
      </c>
    </row>
    <row r="369" spans="1:65" s="2" customFormat="1" ht="24.2" customHeight="1">
      <c r="A369" s="31"/>
      <c r="B369" s="142"/>
      <c r="C369" s="174" t="s">
        <v>2934</v>
      </c>
      <c r="D369" s="174" t="s">
        <v>234</v>
      </c>
      <c r="E369" s="175" t="s">
        <v>2295</v>
      </c>
      <c r="F369" s="176" t="s">
        <v>2296</v>
      </c>
      <c r="G369" s="177" t="s">
        <v>394</v>
      </c>
      <c r="H369" s="178">
        <v>100</v>
      </c>
      <c r="I369" s="179"/>
      <c r="J369" s="180">
        <f t="shared" si="85"/>
        <v>0</v>
      </c>
      <c r="K369" s="181"/>
      <c r="L369" s="32"/>
      <c r="M369" s="182" t="s">
        <v>1</v>
      </c>
      <c r="N369" s="183" t="s">
        <v>43</v>
      </c>
      <c r="O369" s="60"/>
      <c r="P369" s="184">
        <f t="shared" si="86"/>
        <v>0</v>
      </c>
      <c r="Q369" s="184">
        <v>0</v>
      </c>
      <c r="R369" s="184">
        <f t="shared" si="87"/>
        <v>0</v>
      </c>
      <c r="S369" s="184">
        <v>0</v>
      </c>
      <c r="T369" s="185">
        <f t="shared" si="88"/>
        <v>0</v>
      </c>
      <c r="U369" s="31"/>
      <c r="V369" s="31"/>
      <c r="W369" s="31"/>
      <c r="X369" s="31"/>
      <c r="Y369" s="31"/>
      <c r="Z369" s="31"/>
      <c r="AA369" s="31"/>
      <c r="AB369" s="31"/>
      <c r="AC369" s="31"/>
      <c r="AD369" s="31"/>
      <c r="AE369" s="31"/>
      <c r="AR369" s="186" t="s">
        <v>463</v>
      </c>
      <c r="AT369" s="186" t="s">
        <v>234</v>
      </c>
      <c r="AU369" s="186" t="s">
        <v>88</v>
      </c>
      <c r="AY369" s="14" t="s">
        <v>232</v>
      </c>
      <c r="BE369" s="104">
        <f t="shared" si="89"/>
        <v>0</v>
      </c>
      <c r="BF369" s="104">
        <f t="shared" si="90"/>
        <v>0</v>
      </c>
      <c r="BG369" s="104">
        <f t="shared" si="91"/>
        <v>0</v>
      </c>
      <c r="BH369" s="104">
        <f t="shared" si="92"/>
        <v>0</v>
      </c>
      <c r="BI369" s="104">
        <f t="shared" si="93"/>
        <v>0</v>
      </c>
      <c r="BJ369" s="14" t="s">
        <v>88</v>
      </c>
      <c r="BK369" s="104">
        <f t="shared" si="94"/>
        <v>0</v>
      </c>
      <c r="BL369" s="14" t="s">
        <v>463</v>
      </c>
      <c r="BM369" s="186" t="s">
        <v>2900</v>
      </c>
    </row>
    <row r="370" spans="1:65" s="2" customFormat="1" ht="24.2" customHeight="1">
      <c r="A370" s="31"/>
      <c r="B370" s="142"/>
      <c r="C370" s="187" t="s">
        <v>2936</v>
      </c>
      <c r="D370" s="187" t="s">
        <v>357</v>
      </c>
      <c r="E370" s="188" t="s">
        <v>2298</v>
      </c>
      <c r="F370" s="189" t="s">
        <v>2299</v>
      </c>
      <c r="G370" s="190" t="s">
        <v>394</v>
      </c>
      <c r="H370" s="191">
        <v>100</v>
      </c>
      <c r="I370" s="192"/>
      <c r="J370" s="193">
        <f t="shared" si="85"/>
        <v>0</v>
      </c>
      <c r="K370" s="194"/>
      <c r="L370" s="195"/>
      <c r="M370" s="196" t="s">
        <v>1</v>
      </c>
      <c r="N370" s="197" t="s">
        <v>43</v>
      </c>
      <c r="O370" s="60"/>
      <c r="P370" s="184">
        <f t="shared" si="86"/>
        <v>0</v>
      </c>
      <c r="Q370" s="184">
        <v>0</v>
      </c>
      <c r="R370" s="184">
        <f t="shared" si="87"/>
        <v>0</v>
      </c>
      <c r="S370" s="184">
        <v>0</v>
      </c>
      <c r="T370" s="185">
        <f t="shared" si="88"/>
        <v>0</v>
      </c>
      <c r="U370" s="31"/>
      <c r="V370" s="31"/>
      <c r="W370" s="31"/>
      <c r="X370" s="31"/>
      <c r="Y370" s="31"/>
      <c r="Z370" s="31"/>
      <c r="AA370" s="31"/>
      <c r="AB370" s="31"/>
      <c r="AC370" s="31"/>
      <c r="AD370" s="31"/>
      <c r="AE370" s="31"/>
      <c r="AR370" s="186" t="s">
        <v>1292</v>
      </c>
      <c r="AT370" s="186" t="s">
        <v>357</v>
      </c>
      <c r="AU370" s="186" t="s">
        <v>88</v>
      </c>
      <c r="AY370" s="14" t="s">
        <v>232</v>
      </c>
      <c r="BE370" s="104">
        <f t="shared" si="89"/>
        <v>0</v>
      </c>
      <c r="BF370" s="104">
        <f t="shared" si="90"/>
        <v>0</v>
      </c>
      <c r="BG370" s="104">
        <f t="shared" si="91"/>
        <v>0</v>
      </c>
      <c r="BH370" s="104">
        <f t="shared" si="92"/>
        <v>0</v>
      </c>
      <c r="BI370" s="104">
        <f t="shared" si="93"/>
        <v>0</v>
      </c>
      <c r="BJ370" s="14" t="s">
        <v>88</v>
      </c>
      <c r="BK370" s="104">
        <f t="shared" si="94"/>
        <v>0</v>
      </c>
      <c r="BL370" s="14" t="s">
        <v>463</v>
      </c>
      <c r="BM370" s="186" t="s">
        <v>2902</v>
      </c>
    </row>
    <row r="371" spans="1:65" s="2" customFormat="1" ht="16.5" customHeight="1">
      <c r="A371" s="31"/>
      <c r="B371" s="142"/>
      <c r="C371" s="174" t="s">
        <v>2938</v>
      </c>
      <c r="D371" s="174" t="s">
        <v>234</v>
      </c>
      <c r="E371" s="175" t="s">
        <v>1921</v>
      </c>
      <c r="F371" s="176" t="s">
        <v>1922</v>
      </c>
      <c r="G371" s="177" t="s">
        <v>261</v>
      </c>
      <c r="H371" s="178">
        <v>12</v>
      </c>
      <c r="I371" s="179"/>
      <c r="J371" s="180">
        <f t="shared" si="85"/>
        <v>0</v>
      </c>
      <c r="K371" s="181"/>
      <c r="L371" s="32"/>
      <c r="M371" s="182" t="s">
        <v>1</v>
      </c>
      <c r="N371" s="183" t="s">
        <v>43</v>
      </c>
      <c r="O371" s="60"/>
      <c r="P371" s="184">
        <f t="shared" si="86"/>
        <v>0</v>
      </c>
      <c r="Q371" s="184">
        <v>0</v>
      </c>
      <c r="R371" s="184">
        <f t="shared" si="87"/>
        <v>0</v>
      </c>
      <c r="S371" s="184">
        <v>0</v>
      </c>
      <c r="T371" s="185">
        <f t="shared" si="88"/>
        <v>0</v>
      </c>
      <c r="U371" s="31"/>
      <c r="V371" s="31"/>
      <c r="W371" s="31"/>
      <c r="X371" s="31"/>
      <c r="Y371" s="31"/>
      <c r="Z371" s="31"/>
      <c r="AA371" s="31"/>
      <c r="AB371" s="31"/>
      <c r="AC371" s="31"/>
      <c r="AD371" s="31"/>
      <c r="AE371" s="31"/>
      <c r="AR371" s="186" t="s">
        <v>463</v>
      </c>
      <c r="AT371" s="186" t="s">
        <v>234</v>
      </c>
      <c r="AU371" s="186" t="s">
        <v>88</v>
      </c>
      <c r="AY371" s="14" t="s">
        <v>232</v>
      </c>
      <c r="BE371" s="104">
        <f t="shared" si="89"/>
        <v>0</v>
      </c>
      <c r="BF371" s="104">
        <f t="shared" si="90"/>
        <v>0</v>
      </c>
      <c r="BG371" s="104">
        <f t="shared" si="91"/>
        <v>0</v>
      </c>
      <c r="BH371" s="104">
        <f t="shared" si="92"/>
        <v>0</v>
      </c>
      <c r="BI371" s="104">
        <f t="shared" si="93"/>
        <v>0</v>
      </c>
      <c r="BJ371" s="14" t="s">
        <v>88</v>
      </c>
      <c r="BK371" s="104">
        <f t="shared" si="94"/>
        <v>0</v>
      </c>
      <c r="BL371" s="14" t="s">
        <v>463</v>
      </c>
      <c r="BM371" s="186" t="s">
        <v>2904</v>
      </c>
    </row>
    <row r="372" spans="1:65" s="2" customFormat="1" ht="16.5" customHeight="1">
      <c r="A372" s="31"/>
      <c r="B372" s="142"/>
      <c r="C372" s="174" t="s">
        <v>2940</v>
      </c>
      <c r="D372" s="174" t="s">
        <v>234</v>
      </c>
      <c r="E372" s="175" t="s">
        <v>1924</v>
      </c>
      <c r="F372" s="176" t="s">
        <v>1925</v>
      </c>
      <c r="G372" s="177" t="s">
        <v>1926</v>
      </c>
      <c r="H372" s="178">
        <v>1</v>
      </c>
      <c r="I372" s="179"/>
      <c r="J372" s="180">
        <f t="shared" si="85"/>
        <v>0</v>
      </c>
      <c r="K372" s="181"/>
      <c r="L372" s="32"/>
      <c r="M372" s="182" t="s">
        <v>1</v>
      </c>
      <c r="N372" s="183" t="s">
        <v>43</v>
      </c>
      <c r="O372" s="60"/>
      <c r="P372" s="184">
        <f t="shared" si="86"/>
        <v>0</v>
      </c>
      <c r="Q372" s="184">
        <v>0</v>
      </c>
      <c r="R372" s="184">
        <f t="shared" si="87"/>
        <v>0</v>
      </c>
      <c r="S372" s="184">
        <v>0</v>
      </c>
      <c r="T372" s="185">
        <f t="shared" si="88"/>
        <v>0</v>
      </c>
      <c r="U372" s="31"/>
      <c r="V372" s="31"/>
      <c r="W372" s="31"/>
      <c r="X372" s="31"/>
      <c r="Y372" s="31"/>
      <c r="Z372" s="31"/>
      <c r="AA372" s="31"/>
      <c r="AB372" s="31"/>
      <c r="AC372" s="31"/>
      <c r="AD372" s="31"/>
      <c r="AE372" s="31"/>
      <c r="AR372" s="186" t="s">
        <v>463</v>
      </c>
      <c r="AT372" s="186" t="s">
        <v>234</v>
      </c>
      <c r="AU372" s="186" t="s">
        <v>88</v>
      </c>
      <c r="AY372" s="14" t="s">
        <v>232</v>
      </c>
      <c r="BE372" s="104">
        <f t="shared" si="89"/>
        <v>0</v>
      </c>
      <c r="BF372" s="104">
        <f t="shared" si="90"/>
        <v>0</v>
      </c>
      <c r="BG372" s="104">
        <f t="shared" si="91"/>
        <v>0</v>
      </c>
      <c r="BH372" s="104">
        <f t="shared" si="92"/>
        <v>0</v>
      </c>
      <c r="BI372" s="104">
        <f t="shared" si="93"/>
        <v>0</v>
      </c>
      <c r="BJ372" s="14" t="s">
        <v>88</v>
      </c>
      <c r="BK372" s="104">
        <f t="shared" si="94"/>
        <v>0</v>
      </c>
      <c r="BL372" s="14" t="s">
        <v>463</v>
      </c>
      <c r="BM372" s="186" t="s">
        <v>2906</v>
      </c>
    </row>
    <row r="373" spans="1:65" s="2" customFormat="1" ht="16.5" customHeight="1">
      <c r="A373" s="31"/>
      <c r="B373" s="142"/>
      <c r="C373" s="174" t="s">
        <v>2942</v>
      </c>
      <c r="D373" s="174" t="s">
        <v>234</v>
      </c>
      <c r="E373" s="175" t="s">
        <v>1928</v>
      </c>
      <c r="F373" s="176" t="s">
        <v>1929</v>
      </c>
      <c r="G373" s="177" t="s">
        <v>1930</v>
      </c>
      <c r="H373" s="178">
        <v>1</v>
      </c>
      <c r="I373" s="179"/>
      <c r="J373" s="180">
        <f t="shared" si="85"/>
        <v>0</v>
      </c>
      <c r="K373" s="181"/>
      <c r="L373" s="32"/>
      <c r="M373" s="182" t="s">
        <v>1</v>
      </c>
      <c r="N373" s="183" t="s">
        <v>43</v>
      </c>
      <c r="O373" s="60"/>
      <c r="P373" s="184">
        <f t="shared" si="86"/>
        <v>0</v>
      </c>
      <c r="Q373" s="184">
        <v>0</v>
      </c>
      <c r="R373" s="184">
        <f t="shared" si="87"/>
        <v>0</v>
      </c>
      <c r="S373" s="184">
        <v>0</v>
      </c>
      <c r="T373" s="185">
        <f t="shared" si="88"/>
        <v>0</v>
      </c>
      <c r="U373" s="31"/>
      <c r="V373" s="31"/>
      <c r="W373" s="31"/>
      <c r="X373" s="31"/>
      <c r="Y373" s="31"/>
      <c r="Z373" s="31"/>
      <c r="AA373" s="31"/>
      <c r="AB373" s="31"/>
      <c r="AC373" s="31"/>
      <c r="AD373" s="31"/>
      <c r="AE373" s="31"/>
      <c r="AR373" s="186" t="s">
        <v>463</v>
      </c>
      <c r="AT373" s="186" t="s">
        <v>234</v>
      </c>
      <c r="AU373" s="186" t="s">
        <v>88</v>
      </c>
      <c r="AY373" s="14" t="s">
        <v>232</v>
      </c>
      <c r="BE373" s="104">
        <f t="shared" si="89"/>
        <v>0</v>
      </c>
      <c r="BF373" s="104">
        <f t="shared" si="90"/>
        <v>0</v>
      </c>
      <c r="BG373" s="104">
        <f t="shared" si="91"/>
        <v>0</v>
      </c>
      <c r="BH373" s="104">
        <f t="shared" si="92"/>
        <v>0</v>
      </c>
      <c r="BI373" s="104">
        <f t="shared" si="93"/>
        <v>0</v>
      </c>
      <c r="BJ373" s="14" t="s">
        <v>88</v>
      </c>
      <c r="BK373" s="104">
        <f t="shared" si="94"/>
        <v>0</v>
      </c>
      <c r="BL373" s="14" t="s">
        <v>463</v>
      </c>
      <c r="BM373" s="186" t="s">
        <v>2908</v>
      </c>
    </row>
    <row r="374" spans="1:65" s="2" customFormat="1" ht="16.5" customHeight="1">
      <c r="A374" s="31"/>
      <c r="B374" s="142"/>
      <c r="C374" s="174" t="s">
        <v>2944</v>
      </c>
      <c r="D374" s="174" t="s">
        <v>234</v>
      </c>
      <c r="E374" s="175" t="s">
        <v>1991</v>
      </c>
      <c r="F374" s="176" t="s">
        <v>1992</v>
      </c>
      <c r="G374" s="177" t="s">
        <v>1351</v>
      </c>
      <c r="H374" s="205"/>
      <c r="I374" s="179"/>
      <c r="J374" s="180">
        <f t="shared" si="85"/>
        <v>0</v>
      </c>
      <c r="K374" s="181"/>
      <c r="L374" s="32"/>
      <c r="M374" s="182" t="s">
        <v>1</v>
      </c>
      <c r="N374" s="183" t="s">
        <v>43</v>
      </c>
      <c r="O374" s="60"/>
      <c r="P374" s="184">
        <f t="shared" si="86"/>
        <v>0</v>
      </c>
      <c r="Q374" s="184">
        <v>0</v>
      </c>
      <c r="R374" s="184">
        <f t="shared" si="87"/>
        <v>0</v>
      </c>
      <c r="S374" s="184">
        <v>0</v>
      </c>
      <c r="T374" s="185">
        <f t="shared" si="88"/>
        <v>0</v>
      </c>
      <c r="U374" s="31"/>
      <c r="V374" s="31"/>
      <c r="W374" s="31"/>
      <c r="X374" s="31"/>
      <c r="Y374" s="31"/>
      <c r="Z374" s="31"/>
      <c r="AA374" s="31"/>
      <c r="AB374" s="31"/>
      <c r="AC374" s="31"/>
      <c r="AD374" s="31"/>
      <c r="AE374" s="31"/>
      <c r="AR374" s="186" t="s">
        <v>463</v>
      </c>
      <c r="AT374" s="186" t="s">
        <v>234</v>
      </c>
      <c r="AU374" s="186" t="s">
        <v>88</v>
      </c>
      <c r="AY374" s="14" t="s">
        <v>232</v>
      </c>
      <c r="BE374" s="104">
        <f t="shared" si="89"/>
        <v>0</v>
      </c>
      <c r="BF374" s="104">
        <f t="shared" si="90"/>
        <v>0</v>
      </c>
      <c r="BG374" s="104">
        <f t="shared" si="91"/>
        <v>0</v>
      </c>
      <c r="BH374" s="104">
        <f t="shared" si="92"/>
        <v>0</v>
      </c>
      <c r="BI374" s="104">
        <f t="shared" si="93"/>
        <v>0</v>
      </c>
      <c r="BJ374" s="14" t="s">
        <v>88</v>
      </c>
      <c r="BK374" s="104">
        <f t="shared" si="94"/>
        <v>0</v>
      </c>
      <c r="BL374" s="14" t="s">
        <v>463</v>
      </c>
      <c r="BM374" s="186" t="s">
        <v>2910</v>
      </c>
    </row>
    <row r="375" spans="1:65" s="2" customFormat="1" ht="16.5" customHeight="1">
      <c r="A375" s="31"/>
      <c r="B375" s="142"/>
      <c r="C375" s="174" t="s">
        <v>2946</v>
      </c>
      <c r="D375" s="174" t="s">
        <v>234</v>
      </c>
      <c r="E375" s="175" t="s">
        <v>1995</v>
      </c>
      <c r="F375" s="176" t="s">
        <v>1996</v>
      </c>
      <c r="G375" s="177" t="s">
        <v>1351</v>
      </c>
      <c r="H375" s="205"/>
      <c r="I375" s="179"/>
      <c r="J375" s="180">
        <f t="shared" si="85"/>
        <v>0</v>
      </c>
      <c r="K375" s="181"/>
      <c r="L375" s="32"/>
      <c r="M375" s="182" t="s">
        <v>1</v>
      </c>
      <c r="N375" s="183" t="s">
        <v>43</v>
      </c>
      <c r="O375" s="60"/>
      <c r="P375" s="184">
        <f t="shared" si="86"/>
        <v>0</v>
      </c>
      <c r="Q375" s="184">
        <v>0</v>
      </c>
      <c r="R375" s="184">
        <f t="shared" si="87"/>
        <v>0</v>
      </c>
      <c r="S375" s="184">
        <v>0</v>
      </c>
      <c r="T375" s="185">
        <f t="shared" si="88"/>
        <v>0</v>
      </c>
      <c r="U375" s="31"/>
      <c r="V375" s="31"/>
      <c r="W375" s="31"/>
      <c r="X375" s="31"/>
      <c r="Y375" s="31"/>
      <c r="Z375" s="31"/>
      <c r="AA375" s="31"/>
      <c r="AB375" s="31"/>
      <c r="AC375" s="31"/>
      <c r="AD375" s="31"/>
      <c r="AE375" s="31"/>
      <c r="AR375" s="186" t="s">
        <v>463</v>
      </c>
      <c r="AT375" s="186" t="s">
        <v>234</v>
      </c>
      <c r="AU375" s="186" t="s">
        <v>88</v>
      </c>
      <c r="AY375" s="14" t="s">
        <v>232</v>
      </c>
      <c r="BE375" s="104">
        <f t="shared" si="89"/>
        <v>0</v>
      </c>
      <c r="BF375" s="104">
        <f t="shared" si="90"/>
        <v>0</v>
      </c>
      <c r="BG375" s="104">
        <f t="shared" si="91"/>
        <v>0</v>
      </c>
      <c r="BH375" s="104">
        <f t="shared" si="92"/>
        <v>0</v>
      </c>
      <c r="BI375" s="104">
        <f t="shared" si="93"/>
        <v>0</v>
      </c>
      <c r="BJ375" s="14" t="s">
        <v>88</v>
      </c>
      <c r="BK375" s="104">
        <f t="shared" si="94"/>
        <v>0</v>
      </c>
      <c r="BL375" s="14" t="s">
        <v>463</v>
      </c>
      <c r="BM375" s="186" t="s">
        <v>2912</v>
      </c>
    </row>
    <row r="376" spans="1:65" s="12" customFormat="1" ht="22.9" customHeight="1">
      <c r="B376" s="161"/>
      <c r="D376" s="162" t="s">
        <v>76</v>
      </c>
      <c r="E376" s="172" t="s">
        <v>1998</v>
      </c>
      <c r="F376" s="172" t="s">
        <v>2306</v>
      </c>
      <c r="I376" s="164"/>
      <c r="J376" s="173">
        <f>BK376</f>
        <v>0</v>
      </c>
      <c r="L376" s="161"/>
      <c r="M376" s="166"/>
      <c r="N376" s="167"/>
      <c r="O376" s="167"/>
      <c r="P376" s="168">
        <f>SUM(P377:P378)</f>
        <v>0</v>
      </c>
      <c r="Q376" s="167"/>
      <c r="R376" s="168">
        <f>SUM(R377:R378)</f>
        <v>0</v>
      </c>
      <c r="S376" s="167"/>
      <c r="T376" s="169">
        <f>SUM(T377:T378)</f>
        <v>0</v>
      </c>
      <c r="AR376" s="162" t="s">
        <v>93</v>
      </c>
      <c r="AT376" s="170" t="s">
        <v>76</v>
      </c>
      <c r="AU376" s="170" t="s">
        <v>81</v>
      </c>
      <c r="AY376" s="162" t="s">
        <v>232</v>
      </c>
      <c r="BK376" s="171">
        <f>SUM(BK377:BK378)</f>
        <v>0</v>
      </c>
    </row>
    <row r="377" spans="1:65" s="2" customFormat="1" ht="24.2" customHeight="1">
      <c r="A377" s="31"/>
      <c r="B377" s="142"/>
      <c r="C377" s="174" t="s">
        <v>2948</v>
      </c>
      <c r="D377" s="174" t="s">
        <v>234</v>
      </c>
      <c r="E377" s="175" t="s">
        <v>2005</v>
      </c>
      <c r="F377" s="176" t="s">
        <v>2006</v>
      </c>
      <c r="G377" s="177" t="s">
        <v>394</v>
      </c>
      <c r="H377" s="178">
        <v>1</v>
      </c>
      <c r="I377" s="179"/>
      <c r="J377" s="180">
        <f>ROUND(I377*H377,2)</f>
        <v>0</v>
      </c>
      <c r="K377" s="181"/>
      <c r="L377" s="32"/>
      <c r="M377" s="182" t="s">
        <v>1</v>
      </c>
      <c r="N377" s="183" t="s">
        <v>43</v>
      </c>
      <c r="O377" s="60"/>
      <c r="P377" s="184">
        <f>O377*H377</f>
        <v>0</v>
      </c>
      <c r="Q377" s="184">
        <v>0</v>
      </c>
      <c r="R377" s="184">
        <f>Q377*H377</f>
        <v>0</v>
      </c>
      <c r="S377" s="184">
        <v>0</v>
      </c>
      <c r="T377" s="185">
        <f>S377*H377</f>
        <v>0</v>
      </c>
      <c r="U377" s="31"/>
      <c r="V377" s="31"/>
      <c r="W377" s="31"/>
      <c r="X377" s="31"/>
      <c r="Y377" s="31"/>
      <c r="Z377" s="31"/>
      <c r="AA377" s="31"/>
      <c r="AB377" s="31"/>
      <c r="AC377" s="31"/>
      <c r="AD377" s="31"/>
      <c r="AE377" s="31"/>
      <c r="AR377" s="186" t="s">
        <v>463</v>
      </c>
      <c r="AT377" s="186" t="s">
        <v>234</v>
      </c>
      <c r="AU377" s="186" t="s">
        <v>88</v>
      </c>
      <c r="AY377" s="14" t="s">
        <v>232</v>
      </c>
      <c r="BE377" s="104">
        <f>IF(N377="základná",J377,0)</f>
        <v>0</v>
      </c>
      <c r="BF377" s="104">
        <f>IF(N377="znížená",J377,0)</f>
        <v>0</v>
      </c>
      <c r="BG377" s="104">
        <f>IF(N377="zákl. prenesená",J377,0)</f>
        <v>0</v>
      </c>
      <c r="BH377" s="104">
        <f>IF(N377="zníž. prenesená",J377,0)</f>
        <v>0</v>
      </c>
      <c r="BI377" s="104">
        <f>IF(N377="nulová",J377,0)</f>
        <v>0</v>
      </c>
      <c r="BJ377" s="14" t="s">
        <v>88</v>
      </c>
      <c r="BK377" s="104">
        <f>ROUND(I377*H377,2)</f>
        <v>0</v>
      </c>
      <c r="BL377" s="14" t="s">
        <v>463</v>
      </c>
      <c r="BM377" s="186" t="s">
        <v>2914</v>
      </c>
    </row>
    <row r="378" spans="1:65" s="2" customFormat="1" ht="49.15" customHeight="1">
      <c r="A378" s="31"/>
      <c r="B378" s="142"/>
      <c r="C378" s="187" t="s">
        <v>2950</v>
      </c>
      <c r="D378" s="187" t="s">
        <v>357</v>
      </c>
      <c r="E378" s="188" t="s">
        <v>2009</v>
      </c>
      <c r="F378" s="189" t="s">
        <v>2308</v>
      </c>
      <c r="G378" s="190" t="s">
        <v>394</v>
      </c>
      <c r="H378" s="191">
        <v>1</v>
      </c>
      <c r="I378" s="192"/>
      <c r="J378" s="193">
        <f>ROUND(I378*H378,2)</f>
        <v>0</v>
      </c>
      <c r="K378" s="194"/>
      <c r="L378" s="195"/>
      <c r="M378" s="196" t="s">
        <v>1</v>
      </c>
      <c r="N378" s="197" t="s">
        <v>43</v>
      </c>
      <c r="O378" s="60"/>
      <c r="P378" s="184">
        <f>O378*H378</f>
        <v>0</v>
      </c>
      <c r="Q378" s="184">
        <v>0</v>
      </c>
      <c r="R378" s="184">
        <f>Q378*H378</f>
        <v>0</v>
      </c>
      <c r="S378" s="184">
        <v>0</v>
      </c>
      <c r="T378" s="185">
        <f>S378*H378</f>
        <v>0</v>
      </c>
      <c r="U378" s="31"/>
      <c r="V378" s="31"/>
      <c r="W378" s="31"/>
      <c r="X378" s="31"/>
      <c r="Y378" s="31"/>
      <c r="Z378" s="31"/>
      <c r="AA378" s="31"/>
      <c r="AB378" s="31"/>
      <c r="AC378" s="31"/>
      <c r="AD378" s="31"/>
      <c r="AE378" s="31"/>
      <c r="AR378" s="186" t="s">
        <v>1292</v>
      </c>
      <c r="AT378" s="186" t="s">
        <v>357</v>
      </c>
      <c r="AU378" s="186" t="s">
        <v>88</v>
      </c>
      <c r="AY378" s="14" t="s">
        <v>232</v>
      </c>
      <c r="BE378" s="104">
        <f>IF(N378="základná",J378,0)</f>
        <v>0</v>
      </c>
      <c r="BF378" s="104">
        <f>IF(N378="znížená",J378,0)</f>
        <v>0</v>
      </c>
      <c r="BG378" s="104">
        <f>IF(N378="zákl. prenesená",J378,0)</f>
        <v>0</v>
      </c>
      <c r="BH378" s="104">
        <f>IF(N378="zníž. prenesená",J378,0)</f>
        <v>0</v>
      </c>
      <c r="BI378" s="104">
        <f>IF(N378="nulová",J378,0)</f>
        <v>0</v>
      </c>
      <c r="BJ378" s="14" t="s">
        <v>88</v>
      </c>
      <c r="BK378" s="104">
        <f>ROUND(I378*H378,2)</f>
        <v>0</v>
      </c>
      <c r="BL378" s="14" t="s">
        <v>463</v>
      </c>
      <c r="BM378" s="186" t="s">
        <v>2916</v>
      </c>
    </row>
    <row r="379" spans="1:65" s="12" customFormat="1" ht="22.9" customHeight="1">
      <c r="B379" s="161"/>
      <c r="D379" s="162" t="s">
        <v>76</v>
      </c>
      <c r="E379" s="172" t="s">
        <v>783</v>
      </c>
      <c r="F379" s="172" t="s">
        <v>784</v>
      </c>
      <c r="I379" s="164"/>
      <c r="J379" s="173">
        <f>BK379</f>
        <v>0</v>
      </c>
      <c r="L379" s="161"/>
      <c r="M379" s="166"/>
      <c r="N379" s="167"/>
      <c r="O379" s="167"/>
      <c r="P379" s="168">
        <f>P380</f>
        <v>0</v>
      </c>
      <c r="Q379" s="167"/>
      <c r="R379" s="168">
        <f>R380</f>
        <v>0.12361560000000001</v>
      </c>
      <c r="S379" s="167"/>
      <c r="T379" s="169">
        <f>T380</f>
        <v>0</v>
      </c>
      <c r="AR379" s="162" t="s">
        <v>93</v>
      </c>
      <c r="AT379" s="170" t="s">
        <v>76</v>
      </c>
      <c r="AU379" s="170" t="s">
        <v>81</v>
      </c>
      <c r="AY379" s="162" t="s">
        <v>232</v>
      </c>
      <c r="BK379" s="171">
        <f>BK380</f>
        <v>0</v>
      </c>
    </row>
    <row r="380" spans="1:65" s="2" customFormat="1" ht="21.75" customHeight="1">
      <c r="A380" s="31"/>
      <c r="B380" s="142"/>
      <c r="C380" s="174" t="s">
        <v>2952</v>
      </c>
      <c r="D380" s="174" t="s">
        <v>234</v>
      </c>
      <c r="E380" s="175" t="s">
        <v>874</v>
      </c>
      <c r="F380" s="176" t="s">
        <v>875</v>
      </c>
      <c r="G380" s="177" t="s">
        <v>256</v>
      </c>
      <c r="H380" s="178">
        <v>5</v>
      </c>
      <c r="I380" s="179"/>
      <c r="J380" s="180">
        <f>ROUND(I380*H380,2)</f>
        <v>0</v>
      </c>
      <c r="K380" s="181"/>
      <c r="L380" s="32"/>
      <c r="M380" s="182" t="s">
        <v>1</v>
      </c>
      <c r="N380" s="183" t="s">
        <v>43</v>
      </c>
      <c r="O380" s="60"/>
      <c r="P380" s="184">
        <f>O380*H380</f>
        <v>0</v>
      </c>
      <c r="Q380" s="184">
        <v>2.4723120000000001E-2</v>
      </c>
      <c r="R380" s="184">
        <f>Q380*H380</f>
        <v>0.12361560000000001</v>
      </c>
      <c r="S380" s="184">
        <v>0</v>
      </c>
      <c r="T380" s="185">
        <f>S380*H380</f>
        <v>0</v>
      </c>
      <c r="U380" s="31"/>
      <c r="V380" s="31"/>
      <c r="W380" s="31"/>
      <c r="X380" s="31"/>
      <c r="Y380" s="31"/>
      <c r="Z380" s="31"/>
      <c r="AA380" s="31"/>
      <c r="AB380" s="31"/>
      <c r="AC380" s="31"/>
      <c r="AD380" s="31"/>
      <c r="AE380" s="31"/>
      <c r="AR380" s="186" t="s">
        <v>463</v>
      </c>
      <c r="AT380" s="186" t="s">
        <v>234</v>
      </c>
      <c r="AU380" s="186" t="s">
        <v>88</v>
      </c>
      <c r="AY380" s="14" t="s">
        <v>232</v>
      </c>
      <c r="BE380" s="104">
        <f>IF(N380="základná",J380,0)</f>
        <v>0</v>
      </c>
      <c r="BF380" s="104">
        <f>IF(N380="znížená",J380,0)</f>
        <v>0</v>
      </c>
      <c r="BG380" s="104">
        <f>IF(N380="zákl. prenesená",J380,0)</f>
        <v>0</v>
      </c>
      <c r="BH380" s="104">
        <f>IF(N380="zníž. prenesená",J380,0)</f>
        <v>0</v>
      </c>
      <c r="BI380" s="104">
        <f>IF(N380="nulová",J380,0)</f>
        <v>0</v>
      </c>
      <c r="BJ380" s="14" t="s">
        <v>88</v>
      </c>
      <c r="BK380" s="104">
        <f>ROUND(I380*H380,2)</f>
        <v>0</v>
      </c>
      <c r="BL380" s="14" t="s">
        <v>463</v>
      </c>
      <c r="BM380" s="186" t="s">
        <v>3034</v>
      </c>
    </row>
    <row r="381" spans="1:65" s="12" customFormat="1" ht="22.9" customHeight="1">
      <c r="B381" s="161"/>
      <c r="D381" s="162" t="s">
        <v>76</v>
      </c>
      <c r="E381" s="172" t="s">
        <v>2012</v>
      </c>
      <c r="F381" s="172" t="s">
        <v>2013</v>
      </c>
      <c r="I381" s="164"/>
      <c r="J381" s="173">
        <f>BK381</f>
        <v>0</v>
      </c>
      <c r="L381" s="161"/>
      <c r="M381" s="166"/>
      <c r="N381" s="167"/>
      <c r="O381" s="167"/>
      <c r="P381" s="168">
        <f>SUM(P382:P391)</f>
        <v>0</v>
      </c>
      <c r="Q381" s="167"/>
      <c r="R381" s="168">
        <f>SUM(R382:R391)</f>
        <v>0.113</v>
      </c>
      <c r="S381" s="167"/>
      <c r="T381" s="169">
        <f>SUM(T382:T391)</f>
        <v>0</v>
      </c>
      <c r="AR381" s="162" t="s">
        <v>93</v>
      </c>
      <c r="AT381" s="170" t="s">
        <v>76</v>
      </c>
      <c r="AU381" s="170" t="s">
        <v>81</v>
      </c>
      <c r="AY381" s="162" t="s">
        <v>232</v>
      </c>
      <c r="BK381" s="171">
        <f>SUM(BK382:BK391)</f>
        <v>0</v>
      </c>
    </row>
    <row r="382" spans="1:65" s="2" customFormat="1" ht="24.2" customHeight="1">
      <c r="A382" s="31"/>
      <c r="B382" s="142"/>
      <c r="C382" s="174" t="s">
        <v>2954</v>
      </c>
      <c r="D382" s="174" t="s">
        <v>234</v>
      </c>
      <c r="E382" s="175" t="s">
        <v>2015</v>
      </c>
      <c r="F382" s="176" t="s">
        <v>2316</v>
      </c>
      <c r="G382" s="177" t="s">
        <v>394</v>
      </c>
      <c r="H382" s="178">
        <v>2</v>
      </c>
      <c r="I382" s="179"/>
      <c r="J382" s="180">
        <f t="shared" ref="J382:J391" si="95">ROUND(I382*H382,2)</f>
        <v>0</v>
      </c>
      <c r="K382" s="181"/>
      <c r="L382" s="32"/>
      <c r="M382" s="182" t="s">
        <v>1</v>
      </c>
      <c r="N382" s="183" t="s">
        <v>43</v>
      </c>
      <c r="O382" s="60"/>
      <c r="P382" s="184">
        <f t="shared" ref="P382:P391" si="96">O382*H382</f>
        <v>0</v>
      </c>
      <c r="Q382" s="184">
        <v>0</v>
      </c>
      <c r="R382" s="184">
        <f t="shared" ref="R382:R391" si="97">Q382*H382</f>
        <v>0</v>
      </c>
      <c r="S382" s="184">
        <v>0</v>
      </c>
      <c r="T382" s="185">
        <f t="shared" ref="T382:T391" si="98">S382*H382</f>
        <v>0</v>
      </c>
      <c r="U382" s="31"/>
      <c r="V382" s="31"/>
      <c r="W382" s="31"/>
      <c r="X382" s="31"/>
      <c r="Y382" s="31"/>
      <c r="Z382" s="31"/>
      <c r="AA382" s="31"/>
      <c r="AB382" s="31"/>
      <c r="AC382" s="31"/>
      <c r="AD382" s="31"/>
      <c r="AE382" s="31"/>
      <c r="AR382" s="186" t="s">
        <v>463</v>
      </c>
      <c r="AT382" s="186" t="s">
        <v>234</v>
      </c>
      <c r="AU382" s="186" t="s">
        <v>88</v>
      </c>
      <c r="AY382" s="14" t="s">
        <v>232</v>
      </c>
      <c r="BE382" s="104">
        <f t="shared" ref="BE382:BE391" si="99">IF(N382="základná",J382,0)</f>
        <v>0</v>
      </c>
      <c r="BF382" s="104">
        <f t="shared" ref="BF382:BF391" si="100">IF(N382="znížená",J382,0)</f>
        <v>0</v>
      </c>
      <c r="BG382" s="104">
        <f t="shared" ref="BG382:BG391" si="101">IF(N382="zákl. prenesená",J382,0)</f>
        <v>0</v>
      </c>
      <c r="BH382" s="104">
        <f t="shared" ref="BH382:BH391" si="102">IF(N382="zníž. prenesená",J382,0)</f>
        <v>0</v>
      </c>
      <c r="BI382" s="104">
        <f t="shared" ref="BI382:BI391" si="103">IF(N382="nulová",J382,0)</f>
        <v>0</v>
      </c>
      <c r="BJ382" s="14" t="s">
        <v>88</v>
      </c>
      <c r="BK382" s="104">
        <f t="shared" ref="BK382:BK391" si="104">ROUND(I382*H382,2)</f>
        <v>0</v>
      </c>
      <c r="BL382" s="14" t="s">
        <v>463</v>
      </c>
      <c r="BM382" s="186" t="s">
        <v>2918</v>
      </c>
    </row>
    <row r="383" spans="1:65" s="2" customFormat="1" ht="62.65" customHeight="1">
      <c r="A383" s="31"/>
      <c r="B383" s="142"/>
      <c r="C383" s="187" t="s">
        <v>2956</v>
      </c>
      <c r="D383" s="187" t="s">
        <v>357</v>
      </c>
      <c r="E383" s="188" t="s">
        <v>2019</v>
      </c>
      <c r="F383" s="189" t="s">
        <v>3035</v>
      </c>
      <c r="G383" s="190" t="s">
        <v>394</v>
      </c>
      <c r="H383" s="191">
        <v>2</v>
      </c>
      <c r="I383" s="192"/>
      <c r="J383" s="193">
        <f t="shared" si="95"/>
        <v>0</v>
      </c>
      <c r="K383" s="194"/>
      <c r="L383" s="195"/>
      <c r="M383" s="196" t="s">
        <v>1</v>
      </c>
      <c r="N383" s="197" t="s">
        <v>43</v>
      </c>
      <c r="O383" s="60"/>
      <c r="P383" s="184">
        <f t="shared" si="96"/>
        <v>0</v>
      </c>
      <c r="Q383" s="184">
        <v>5.6500000000000002E-2</v>
      </c>
      <c r="R383" s="184">
        <f t="shared" si="97"/>
        <v>0.113</v>
      </c>
      <c r="S383" s="184">
        <v>0</v>
      </c>
      <c r="T383" s="185">
        <f t="shared" si="98"/>
        <v>0</v>
      </c>
      <c r="U383" s="31"/>
      <c r="V383" s="31"/>
      <c r="W383" s="31"/>
      <c r="X383" s="31"/>
      <c r="Y383" s="31"/>
      <c r="Z383" s="31"/>
      <c r="AA383" s="31"/>
      <c r="AB383" s="31"/>
      <c r="AC383" s="31"/>
      <c r="AD383" s="31"/>
      <c r="AE383" s="31"/>
      <c r="AR383" s="186" t="s">
        <v>468</v>
      </c>
      <c r="AT383" s="186" t="s">
        <v>357</v>
      </c>
      <c r="AU383" s="186" t="s">
        <v>88</v>
      </c>
      <c r="AY383" s="14" t="s">
        <v>232</v>
      </c>
      <c r="BE383" s="104">
        <f t="shared" si="99"/>
        <v>0</v>
      </c>
      <c r="BF383" s="104">
        <f t="shared" si="100"/>
        <v>0</v>
      </c>
      <c r="BG383" s="104">
        <f t="shared" si="101"/>
        <v>0</v>
      </c>
      <c r="BH383" s="104">
        <f t="shared" si="102"/>
        <v>0</v>
      </c>
      <c r="BI383" s="104">
        <f t="shared" si="103"/>
        <v>0</v>
      </c>
      <c r="BJ383" s="14" t="s">
        <v>88</v>
      </c>
      <c r="BK383" s="104">
        <f t="shared" si="104"/>
        <v>0</v>
      </c>
      <c r="BL383" s="14" t="s">
        <v>468</v>
      </c>
      <c r="BM383" s="186" t="s">
        <v>2921</v>
      </c>
    </row>
    <row r="384" spans="1:65" s="2" customFormat="1" ht="16.5" customHeight="1">
      <c r="A384" s="31"/>
      <c r="B384" s="142"/>
      <c r="C384" s="174" t="s">
        <v>2958</v>
      </c>
      <c r="D384" s="174" t="s">
        <v>234</v>
      </c>
      <c r="E384" s="175" t="s">
        <v>2023</v>
      </c>
      <c r="F384" s="176" t="s">
        <v>2320</v>
      </c>
      <c r="G384" s="177" t="s">
        <v>394</v>
      </c>
      <c r="H384" s="178">
        <v>2</v>
      </c>
      <c r="I384" s="179"/>
      <c r="J384" s="180">
        <f t="shared" si="95"/>
        <v>0</v>
      </c>
      <c r="K384" s="181"/>
      <c r="L384" s="32"/>
      <c r="M384" s="182" t="s">
        <v>1</v>
      </c>
      <c r="N384" s="183" t="s">
        <v>43</v>
      </c>
      <c r="O384" s="60"/>
      <c r="P384" s="184">
        <f t="shared" si="96"/>
        <v>0</v>
      </c>
      <c r="Q384" s="184">
        <v>0</v>
      </c>
      <c r="R384" s="184">
        <f t="shared" si="97"/>
        <v>0</v>
      </c>
      <c r="S384" s="184">
        <v>0</v>
      </c>
      <c r="T384" s="185">
        <f t="shared" si="98"/>
        <v>0</v>
      </c>
      <c r="U384" s="31"/>
      <c r="V384" s="31"/>
      <c r="W384" s="31"/>
      <c r="X384" s="31"/>
      <c r="Y384" s="31"/>
      <c r="Z384" s="31"/>
      <c r="AA384" s="31"/>
      <c r="AB384" s="31"/>
      <c r="AC384" s="31"/>
      <c r="AD384" s="31"/>
      <c r="AE384" s="31"/>
      <c r="AR384" s="186" t="s">
        <v>463</v>
      </c>
      <c r="AT384" s="186" t="s">
        <v>234</v>
      </c>
      <c r="AU384" s="186" t="s">
        <v>88</v>
      </c>
      <c r="AY384" s="14" t="s">
        <v>232</v>
      </c>
      <c r="BE384" s="104">
        <f t="shared" si="99"/>
        <v>0</v>
      </c>
      <c r="BF384" s="104">
        <f t="shared" si="100"/>
        <v>0</v>
      </c>
      <c r="BG384" s="104">
        <f t="shared" si="101"/>
        <v>0</v>
      </c>
      <c r="BH384" s="104">
        <f t="shared" si="102"/>
        <v>0</v>
      </c>
      <c r="BI384" s="104">
        <f t="shared" si="103"/>
        <v>0</v>
      </c>
      <c r="BJ384" s="14" t="s">
        <v>88</v>
      </c>
      <c r="BK384" s="104">
        <f t="shared" si="104"/>
        <v>0</v>
      </c>
      <c r="BL384" s="14" t="s">
        <v>463</v>
      </c>
      <c r="BM384" s="186" t="s">
        <v>2923</v>
      </c>
    </row>
    <row r="385" spans="1:65" s="2" customFormat="1" ht="21.75" customHeight="1">
      <c r="A385" s="31"/>
      <c r="B385" s="142"/>
      <c r="C385" s="187" t="s">
        <v>2960</v>
      </c>
      <c r="D385" s="187" t="s">
        <v>357</v>
      </c>
      <c r="E385" s="188" t="s">
        <v>2322</v>
      </c>
      <c r="F385" s="189" t="s">
        <v>2323</v>
      </c>
      <c r="G385" s="190" t="s">
        <v>394</v>
      </c>
      <c r="H385" s="191">
        <v>2</v>
      </c>
      <c r="I385" s="192"/>
      <c r="J385" s="193">
        <f t="shared" si="95"/>
        <v>0</v>
      </c>
      <c r="K385" s="194"/>
      <c r="L385" s="195"/>
      <c r="M385" s="196" t="s">
        <v>1</v>
      </c>
      <c r="N385" s="197" t="s">
        <v>43</v>
      </c>
      <c r="O385" s="60"/>
      <c r="P385" s="184">
        <f t="shared" si="96"/>
        <v>0</v>
      </c>
      <c r="Q385" s="184">
        <v>0</v>
      </c>
      <c r="R385" s="184">
        <f t="shared" si="97"/>
        <v>0</v>
      </c>
      <c r="S385" s="184">
        <v>0</v>
      </c>
      <c r="T385" s="185">
        <f t="shared" si="98"/>
        <v>0</v>
      </c>
      <c r="U385" s="31"/>
      <c r="V385" s="31"/>
      <c r="W385" s="31"/>
      <c r="X385" s="31"/>
      <c r="Y385" s="31"/>
      <c r="Z385" s="31"/>
      <c r="AA385" s="31"/>
      <c r="AB385" s="31"/>
      <c r="AC385" s="31"/>
      <c r="AD385" s="31"/>
      <c r="AE385" s="31"/>
      <c r="AR385" s="186" t="s">
        <v>1292</v>
      </c>
      <c r="AT385" s="186" t="s">
        <v>357</v>
      </c>
      <c r="AU385" s="186" t="s">
        <v>88</v>
      </c>
      <c r="AY385" s="14" t="s">
        <v>232</v>
      </c>
      <c r="BE385" s="104">
        <f t="shared" si="99"/>
        <v>0</v>
      </c>
      <c r="BF385" s="104">
        <f t="shared" si="100"/>
        <v>0</v>
      </c>
      <c r="BG385" s="104">
        <f t="shared" si="101"/>
        <v>0</v>
      </c>
      <c r="BH385" s="104">
        <f t="shared" si="102"/>
        <v>0</v>
      </c>
      <c r="BI385" s="104">
        <f t="shared" si="103"/>
        <v>0</v>
      </c>
      <c r="BJ385" s="14" t="s">
        <v>88</v>
      </c>
      <c r="BK385" s="104">
        <f t="shared" si="104"/>
        <v>0</v>
      </c>
      <c r="BL385" s="14" t="s">
        <v>463</v>
      </c>
      <c r="BM385" s="186" t="s">
        <v>2925</v>
      </c>
    </row>
    <row r="386" spans="1:65" s="2" customFormat="1" ht="24.2" customHeight="1">
      <c r="A386" s="31"/>
      <c r="B386" s="142"/>
      <c r="C386" s="174" t="s">
        <v>2962</v>
      </c>
      <c r="D386" s="174" t="s">
        <v>234</v>
      </c>
      <c r="E386" s="175" t="s">
        <v>2048</v>
      </c>
      <c r="F386" s="176" t="s">
        <v>2049</v>
      </c>
      <c r="G386" s="177" t="s">
        <v>2025</v>
      </c>
      <c r="H386" s="178">
        <v>1</v>
      </c>
      <c r="I386" s="179"/>
      <c r="J386" s="180">
        <f t="shared" si="95"/>
        <v>0</v>
      </c>
      <c r="K386" s="181"/>
      <c r="L386" s="32"/>
      <c r="M386" s="182" t="s">
        <v>1</v>
      </c>
      <c r="N386" s="183" t="s">
        <v>43</v>
      </c>
      <c r="O386" s="60"/>
      <c r="P386" s="184">
        <f t="shared" si="96"/>
        <v>0</v>
      </c>
      <c r="Q386" s="184">
        <v>0</v>
      </c>
      <c r="R386" s="184">
        <f t="shared" si="97"/>
        <v>0</v>
      </c>
      <c r="S386" s="184">
        <v>0</v>
      </c>
      <c r="T386" s="185">
        <f t="shared" si="98"/>
        <v>0</v>
      </c>
      <c r="U386" s="31"/>
      <c r="V386" s="31"/>
      <c r="W386" s="31"/>
      <c r="X386" s="31"/>
      <c r="Y386" s="31"/>
      <c r="Z386" s="31"/>
      <c r="AA386" s="31"/>
      <c r="AB386" s="31"/>
      <c r="AC386" s="31"/>
      <c r="AD386" s="31"/>
      <c r="AE386" s="31"/>
      <c r="AR386" s="186" t="s">
        <v>463</v>
      </c>
      <c r="AT386" s="186" t="s">
        <v>234</v>
      </c>
      <c r="AU386" s="186" t="s">
        <v>88</v>
      </c>
      <c r="AY386" s="14" t="s">
        <v>232</v>
      </c>
      <c r="BE386" s="104">
        <f t="shared" si="99"/>
        <v>0</v>
      </c>
      <c r="BF386" s="104">
        <f t="shared" si="100"/>
        <v>0</v>
      </c>
      <c r="BG386" s="104">
        <f t="shared" si="101"/>
        <v>0</v>
      </c>
      <c r="BH386" s="104">
        <f t="shared" si="102"/>
        <v>0</v>
      </c>
      <c r="BI386" s="104">
        <f t="shared" si="103"/>
        <v>0</v>
      </c>
      <c r="BJ386" s="14" t="s">
        <v>88</v>
      </c>
      <c r="BK386" s="104">
        <f t="shared" si="104"/>
        <v>0</v>
      </c>
      <c r="BL386" s="14" t="s">
        <v>463</v>
      </c>
      <c r="BM386" s="186" t="s">
        <v>2927</v>
      </c>
    </row>
    <row r="387" spans="1:65" s="2" customFormat="1" ht="16.5" customHeight="1">
      <c r="A387" s="31"/>
      <c r="B387" s="142"/>
      <c r="C387" s="174" t="s">
        <v>2964</v>
      </c>
      <c r="D387" s="174" t="s">
        <v>234</v>
      </c>
      <c r="E387" s="175" t="s">
        <v>2052</v>
      </c>
      <c r="F387" s="176" t="s">
        <v>2053</v>
      </c>
      <c r="G387" s="177" t="s">
        <v>1351</v>
      </c>
      <c r="H387" s="205"/>
      <c r="I387" s="179"/>
      <c r="J387" s="180">
        <f t="shared" si="95"/>
        <v>0</v>
      </c>
      <c r="K387" s="181"/>
      <c r="L387" s="32"/>
      <c r="M387" s="182" t="s">
        <v>1</v>
      </c>
      <c r="N387" s="183" t="s">
        <v>43</v>
      </c>
      <c r="O387" s="60"/>
      <c r="P387" s="184">
        <f t="shared" si="96"/>
        <v>0</v>
      </c>
      <c r="Q387" s="184">
        <v>0</v>
      </c>
      <c r="R387" s="184">
        <f t="shared" si="97"/>
        <v>0</v>
      </c>
      <c r="S387" s="184">
        <v>0</v>
      </c>
      <c r="T387" s="185">
        <f t="shared" si="98"/>
        <v>0</v>
      </c>
      <c r="U387" s="31"/>
      <c r="V387" s="31"/>
      <c r="W387" s="31"/>
      <c r="X387" s="31"/>
      <c r="Y387" s="31"/>
      <c r="Z387" s="31"/>
      <c r="AA387" s="31"/>
      <c r="AB387" s="31"/>
      <c r="AC387" s="31"/>
      <c r="AD387" s="31"/>
      <c r="AE387" s="31"/>
      <c r="AR387" s="186" t="s">
        <v>463</v>
      </c>
      <c r="AT387" s="186" t="s">
        <v>234</v>
      </c>
      <c r="AU387" s="186" t="s">
        <v>88</v>
      </c>
      <c r="AY387" s="14" t="s">
        <v>232</v>
      </c>
      <c r="BE387" s="104">
        <f t="shared" si="99"/>
        <v>0</v>
      </c>
      <c r="BF387" s="104">
        <f t="shared" si="100"/>
        <v>0</v>
      </c>
      <c r="BG387" s="104">
        <f t="shared" si="101"/>
        <v>0</v>
      </c>
      <c r="BH387" s="104">
        <f t="shared" si="102"/>
        <v>0</v>
      </c>
      <c r="BI387" s="104">
        <f t="shared" si="103"/>
        <v>0</v>
      </c>
      <c r="BJ387" s="14" t="s">
        <v>88</v>
      </c>
      <c r="BK387" s="104">
        <f t="shared" si="104"/>
        <v>0</v>
      </c>
      <c r="BL387" s="14" t="s">
        <v>463</v>
      </c>
      <c r="BM387" s="186" t="s">
        <v>2929</v>
      </c>
    </row>
    <row r="388" spans="1:65" s="2" customFormat="1" ht="16.5" customHeight="1">
      <c r="A388" s="31"/>
      <c r="B388" s="142"/>
      <c r="C388" s="174" t="s">
        <v>3036</v>
      </c>
      <c r="D388" s="174" t="s">
        <v>234</v>
      </c>
      <c r="E388" s="175" t="s">
        <v>1991</v>
      </c>
      <c r="F388" s="176" t="s">
        <v>1992</v>
      </c>
      <c r="G388" s="177" t="s">
        <v>1351</v>
      </c>
      <c r="H388" s="205"/>
      <c r="I388" s="179"/>
      <c r="J388" s="180">
        <f t="shared" si="95"/>
        <v>0</v>
      </c>
      <c r="K388" s="181"/>
      <c r="L388" s="32"/>
      <c r="M388" s="182" t="s">
        <v>1</v>
      </c>
      <c r="N388" s="183" t="s">
        <v>43</v>
      </c>
      <c r="O388" s="60"/>
      <c r="P388" s="184">
        <f t="shared" si="96"/>
        <v>0</v>
      </c>
      <c r="Q388" s="184">
        <v>0</v>
      </c>
      <c r="R388" s="184">
        <f t="shared" si="97"/>
        <v>0</v>
      </c>
      <c r="S388" s="184">
        <v>0</v>
      </c>
      <c r="T388" s="185">
        <f t="shared" si="98"/>
        <v>0</v>
      </c>
      <c r="U388" s="31"/>
      <c r="V388" s="31"/>
      <c r="W388" s="31"/>
      <c r="X388" s="31"/>
      <c r="Y388" s="31"/>
      <c r="Z388" s="31"/>
      <c r="AA388" s="31"/>
      <c r="AB388" s="31"/>
      <c r="AC388" s="31"/>
      <c r="AD388" s="31"/>
      <c r="AE388" s="31"/>
      <c r="AR388" s="186" t="s">
        <v>463</v>
      </c>
      <c r="AT388" s="186" t="s">
        <v>234</v>
      </c>
      <c r="AU388" s="186" t="s">
        <v>88</v>
      </c>
      <c r="AY388" s="14" t="s">
        <v>232</v>
      </c>
      <c r="BE388" s="104">
        <f t="shared" si="99"/>
        <v>0</v>
      </c>
      <c r="BF388" s="104">
        <f t="shared" si="100"/>
        <v>0</v>
      </c>
      <c r="BG388" s="104">
        <f t="shared" si="101"/>
        <v>0</v>
      </c>
      <c r="BH388" s="104">
        <f t="shared" si="102"/>
        <v>0</v>
      </c>
      <c r="BI388" s="104">
        <f t="shared" si="103"/>
        <v>0</v>
      </c>
      <c r="BJ388" s="14" t="s">
        <v>88</v>
      </c>
      <c r="BK388" s="104">
        <f t="shared" si="104"/>
        <v>0</v>
      </c>
      <c r="BL388" s="14" t="s">
        <v>463</v>
      </c>
      <c r="BM388" s="186" t="s">
        <v>2931</v>
      </c>
    </row>
    <row r="389" spans="1:65" s="2" customFormat="1" ht="16.5" customHeight="1">
      <c r="A389" s="31"/>
      <c r="B389" s="142"/>
      <c r="C389" s="174" t="s">
        <v>3037</v>
      </c>
      <c r="D389" s="174" t="s">
        <v>234</v>
      </c>
      <c r="E389" s="175" t="s">
        <v>2058</v>
      </c>
      <c r="F389" s="176" t="s">
        <v>2059</v>
      </c>
      <c r="G389" s="177" t="s">
        <v>1351</v>
      </c>
      <c r="H389" s="205"/>
      <c r="I389" s="179"/>
      <c r="J389" s="180">
        <f t="shared" si="95"/>
        <v>0</v>
      </c>
      <c r="K389" s="181"/>
      <c r="L389" s="32"/>
      <c r="M389" s="182" t="s">
        <v>1</v>
      </c>
      <c r="N389" s="183" t="s">
        <v>43</v>
      </c>
      <c r="O389" s="60"/>
      <c r="P389" s="184">
        <f t="shared" si="96"/>
        <v>0</v>
      </c>
      <c r="Q389" s="184">
        <v>0</v>
      </c>
      <c r="R389" s="184">
        <f t="shared" si="97"/>
        <v>0</v>
      </c>
      <c r="S389" s="184">
        <v>0</v>
      </c>
      <c r="T389" s="185">
        <f t="shared" si="98"/>
        <v>0</v>
      </c>
      <c r="U389" s="31"/>
      <c r="V389" s="31"/>
      <c r="W389" s="31"/>
      <c r="X389" s="31"/>
      <c r="Y389" s="31"/>
      <c r="Z389" s="31"/>
      <c r="AA389" s="31"/>
      <c r="AB389" s="31"/>
      <c r="AC389" s="31"/>
      <c r="AD389" s="31"/>
      <c r="AE389" s="31"/>
      <c r="AR389" s="186" t="s">
        <v>463</v>
      </c>
      <c r="AT389" s="186" t="s">
        <v>234</v>
      </c>
      <c r="AU389" s="186" t="s">
        <v>88</v>
      </c>
      <c r="AY389" s="14" t="s">
        <v>232</v>
      </c>
      <c r="BE389" s="104">
        <f t="shared" si="99"/>
        <v>0</v>
      </c>
      <c r="BF389" s="104">
        <f t="shared" si="100"/>
        <v>0</v>
      </c>
      <c r="BG389" s="104">
        <f t="shared" si="101"/>
        <v>0</v>
      </c>
      <c r="BH389" s="104">
        <f t="shared" si="102"/>
        <v>0</v>
      </c>
      <c r="BI389" s="104">
        <f t="shared" si="103"/>
        <v>0</v>
      </c>
      <c r="BJ389" s="14" t="s">
        <v>88</v>
      </c>
      <c r="BK389" s="104">
        <f t="shared" si="104"/>
        <v>0</v>
      </c>
      <c r="BL389" s="14" t="s">
        <v>463</v>
      </c>
      <c r="BM389" s="186" t="s">
        <v>2933</v>
      </c>
    </row>
    <row r="390" spans="1:65" s="2" customFormat="1" ht="16.5" customHeight="1">
      <c r="A390" s="31"/>
      <c r="B390" s="142"/>
      <c r="C390" s="174" t="s">
        <v>3038</v>
      </c>
      <c r="D390" s="174" t="s">
        <v>234</v>
      </c>
      <c r="E390" s="175" t="s">
        <v>2062</v>
      </c>
      <c r="F390" s="176" t="s">
        <v>2063</v>
      </c>
      <c r="G390" s="177" t="s">
        <v>1351</v>
      </c>
      <c r="H390" s="205"/>
      <c r="I390" s="179"/>
      <c r="J390" s="180">
        <f t="shared" si="95"/>
        <v>0</v>
      </c>
      <c r="K390" s="181"/>
      <c r="L390" s="32"/>
      <c r="M390" s="182" t="s">
        <v>1</v>
      </c>
      <c r="N390" s="183" t="s">
        <v>43</v>
      </c>
      <c r="O390" s="60"/>
      <c r="P390" s="184">
        <f t="shared" si="96"/>
        <v>0</v>
      </c>
      <c r="Q390" s="184">
        <v>0</v>
      </c>
      <c r="R390" s="184">
        <f t="shared" si="97"/>
        <v>0</v>
      </c>
      <c r="S390" s="184">
        <v>0</v>
      </c>
      <c r="T390" s="185">
        <f t="shared" si="98"/>
        <v>0</v>
      </c>
      <c r="U390" s="31"/>
      <c r="V390" s="31"/>
      <c r="W390" s="31"/>
      <c r="X390" s="31"/>
      <c r="Y390" s="31"/>
      <c r="Z390" s="31"/>
      <c r="AA390" s="31"/>
      <c r="AB390" s="31"/>
      <c r="AC390" s="31"/>
      <c r="AD390" s="31"/>
      <c r="AE390" s="31"/>
      <c r="AR390" s="186" t="s">
        <v>468</v>
      </c>
      <c r="AT390" s="186" t="s">
        <v>234</v>
      </c>
      <c r="AU390" s="186" t="s">
        <v>88</v>
      </c>
      <c r="AY390" s="14" t="s">
        <v>232</v>
      </c>
      <c r="BE390" s="104">
        <f t="shared" si="99"/>
        <v>0</v>
      </c>
      <c r="BF390" s="104">
        <f t="shared" si="100"/>
        <v>0</v>
      </c>
      <c r="BG390" s="104">
        <f t="shared" si="101"/>
        <v>0</v>
      </c>
      <c r="BH390" s="104">
        <f t="shared" si="102"/>
        <v>0</v>
      </c>
      <c r="BI390" s="104">
        <f t="shared" si="103"/>
        <v>0</v>
      </c>
      <c r="BJ390" s="14" t="s">
        <v>88</v>
      </c>
      <c r="BK390" s="104">
        <f t="shared" si="104"/>
        <v>0</v>
      </c>
      <c r="BL390" s="14" t="s">
        <v>468</v>
      </c>
      <c r="BM390" s="186" t="s">
        <v>2935</v>
      </c>
    </row>
    <row r="391" spans="1:65" s="2" customFormat="1" ht="16.5" customHeight="1">
      <c r="A391" s="31"/>
      <c r="B391" s="142"/>
      <c r="C391" s="174" t="s">
        <v>3039</v>
      </c>
      <c r="D391" s="174" t="s">
        <v>234</v>
      </c>
      <c r="E391" s="175" t="s">
        <v>1995</v>
      </c>
      <c r="F391" s="176" t="s">
        <v>1996</v>
      </c>
      <c r="G391" s="177" t="s">
        <v>1351</v>
      </c>
      <c r="H391" s="205"/>
      <c r="I391" s="179"/>
      <c r="J391" s="180">
        <f t="shared" si="95"/>
        <v>0</v>
      </c>
      <c r="K391" s="181"/>
      <c r="L391" s="32"/>
      <c r="M391" s="182" t="s">
        <v>1</v>
      </c>
      <c r="N391" s="183" t="s">
        <v>43</v>
      </c>
      <c r="O391" s="60"/>
      <c r="P391" s="184">
        <f t="shared" si="96"/>
        <v>0</v>
      </c>
      <c r="Q391" s="184">
        <v>0</v>
      </c>
      <c r="R391" s="184">
        <f t="shared" si="97"/>
        <v>0</v>
      </c>
      <c r="S391" s="184">
        <v>0</v>
      </c>
      <c r="T391" s="185">
        <f t="shared" si="98"/>
        <v>0</v>
      </c>
      <c r="U391" s="31"/>
      <c r="V391" s="31"/>
      <c r="W391" s="31"/>
      <c r="X391" s="31"/>
      <c r="Y391" s="31"/>
      <c r="Z391" s="31"/>
      <c r="AA391" s="31"/>
      <c r="AB391" s="31"/>
      <c r="AC391" s="31"/>
      <c r="AD391" s="31"/>
      <c r="AE391" s="31"/>
      <c r="AR391" s="186" t="s">
        <v>463</v>
      </c>
      <c r="AT391" s="186" t="s">
        <v>234</v>
      </c>
      <c r="AU391" s="186" t="s">
        <v>88</v>
      </c>
      <c r="AY391" s="14" t="s">
        <v>232</v>
      </c>
      <c r="BE391" s="104">
        <f t="shared" si="99"/>
        <v>0</v>
      </c>
      <c r="BF391" s="104">
        <f t="shared" si="100"/>
        <v>0</v>
      </c>
      <c r="BG391" s="104">
        <f t="shared" si="101"/>
        <v>0</v>
      </c>
      <c r="BH391" s="104">
        <f t="shared" si="102"/>
        <v>0</v>
      </c>
      <c r="BI391" s="104">
        <f t="shared" si="103"/>
        <v>0</v>
      </c>
      <c r="BJ391" s="14" t="s">
        <v>88</v>
      </c>
      <c r="BK391" s="104">
        <f t="shared" si="104"/>
        <v>0</v>
      </c>
      <c r="BL391" s="14" t="s">
        <v>463</v>
      </c>
      <c r="BM391" s="186" t="s">
        <v>2937</v>
      </c>
    </row>
    <row r="392" spans="1:65" s="12" customFormat="1" ht="22.9" customHeight="1">
      <c r="B392" s="161"/>
      <c r="D392" s="162" t="s">
        <v>76</v>
      </c>
      <c r="E392" s="172" t="s">
        <v>2073</v>
      </c>
      <c r="F392" s="172" t="s">
        <v>2074</v>
      </c>
      <c r="I392" s="164"/>
      <c r="J392" s="173">
        <f>BK392</f>
        <v>0</v>
      </c>
      <c r="L392" s="161"/>
      <c r="M392" s="166"/>
      <c r="N392" s="167"/>
      <c r="O392" s="167"/>
      <c r="P392" s="168">
        <f>SUM(P393:P397)</f>
        <v>0</v>
      </c>
      <c r="Q392" s="167"/>
      <c r="R392" s="168">
        <f>SUM(R393:R397)</f>
        <v>0</v>
      </c>
      <c r="S392" s="167"/>
      <c r="T392" s="169">
        <f>SUM(T393:T397)</f>
        <v>0</v>
      </c>
      <c r="AR392" s="162" t="s">
        <v>81</v>
      </c>
      <c r="AT392" s="170" t="s">
        <v>76</v>
      </c>
      <c r="AU392" s="170" t="s">
        <v>81</v>
      </c>
      <c r="AY392" s="162" t="s">
        <v>232</v>
      </c>
      <c r="BK392" s="171">
        <f>SUM(BK393:BK397)</f>
        <v>0</v>
      </c>
    </row>
    <row r="393" spans="1:65" s="2" customFormat="1" ht="24.2" customHeight="1">
      <c r="A393" s="31"/>
      <c r="B393" s="142"/>
      <c r="C393" s="174" t="s">
        <v>3040</v>
      </c>
      <c r="D393" s="174" t="s">
        <v>234</v>
      </c>
      <c r="E393" s="175" t="s">
        <v>2076</v>
      </c>
      <c r="F393" s="176" t="s">
        <v>2077</v>
      </c>
      <c r="G393" s="177" t="s">
        <v>394</v>
      </c>
      <c r="H393" s="178">
        <v>1</v>
      </c>
      <c r="I393" s="179"/>
      <c r="J393" s="180">
        <f>ROUND(I393*H393,2)</f>
        <v>0</v>
      </c>
      <c r="K393" s="181"/>
      <c r="L393" s="32"/>
      <c r="M393" s="182" t="s">
        <v>1</v>
      </c>
      <c r="N393" s="183" t="s">
        <v>43</v>
      </c>
      <c r="O393" s="60"/>
      <c r="P393" s="184">
        <f>O393*H393</f>
        <v>0</v>
      </c>
      <c r="Q393" s="184">
        <v>0</v>
      </c>
      <c r="R393" s="184">
        <f>Q393*H393</f>
        <v>0</v>
      </c>
      <c r="S393" s="184">
        <v>0</v>
      </c>
      <c r="T393" s="185">
        <f>S393*H393</f>
        <v>0</v>
      </c>
      <c r="U393" s="31"/>
      <c r="V393" s="31"/>
      <c r="W393" s="31"/>
      <c r="X393" s="31"/>
      <c r="Y393" s="31"/>
      <c r="Z393" s="31"/>
      <c r="AA393" s="31"/>
      <c r="AB393" s="31"/>
      <c r="AC393" s="31"/>
      <c r="AD393" s="31"/>
      <c r="AE393" s="31"/>
      <c r="AR393" s="186" t="s">
        <v>463</v>
      </c>
      <c r="AT393" s="186" t="s">
        <v>234</v>
      </c>
      <c r="AU393" s="186" t="s">
        <v>88</v>
      </c>
      <c r="AY393" s="14" t="s">
        <v>232</v>
      </c>
      <c r="BE393" s="104">
        <f>IF(N393="základná",J393,0)</f>
        <v>0</v>
      </c>
      <c r="BF393" s="104">
        <f>IF(N393="znížená",J393,0)</f>
        <v>0</v>
      </c>
      <c r="BG393" s="104">
        <f>IF(N393="zákl. prenesená",J393,0)</f>
        <v>0</v>
      </c>
      <c r="BH393" s="104">
        <f>IF(N393="zníž. prenesená",J393,0)</f>
        <v>0</v>
      </c>
      <c r="BI393" s="104">
        <f>IF(N393="nulová",J393,0)</f>
        <v>0</v>
      </c>
      <c r="BJ393" s="14" t="s">
        <v>88</v>
      </c>
      <c r="BK393" s="104">
        <f>ROUND(I393*H393,2)</f>
        <v>0</v>
      </c>
      <c r="BL393" s="14" t="s">
        <v>463</v>
      </c>
      <c r="BM393" s="186" t="s">
        <v>2939</v>
      </c>
    </row>
    <row r="394" spans="1:65" s="2" customFormat="1" ht="55.5" customHeight="1">
      <c r="A394" s="31"/>
      <c r="B394" s="142"/>
      <c r="C394" s="174" t="s">
        <v>3041</v>
      </c>
      <c r="D394" s="174" t="s">
        <v>234</v>
      </c>
      <c r="E394" s="175" t="s">
        <v>2080</v>
      </c>
      <c r="F394" s="176" t="s">
        <v>2311</v>
      </c>
      <c r="G394" s="177" t="s">
        <v>394</v>
      </c>
      <c r="H394" s="178">
        <v>1</v>
      </c>
      <c r="I394" s="179"/>
      <c r="J394" s="180">
        <f>ROUND(I394*H394,2)</f>
        <v>0</v>
      </c>
      <c r="K394" s="181"/>
      <c r="L394" s="32"/>
      <c r="M394" s="182" t="s">
        <v>1</v>
      </c>
      <c r="N394" s="183" t="s">
        <v>43</v>
      </c>
      <c r="O394" s="60"/>
      <c r="P394" s="184">
        <f>O394*H394</f>
        <v>0</v>
      </c>
      <c r="Q394" s="184">
        <v>0</v>
      </c>
      <c r="R394" s="184">
        <f>Q394*H394</f>
        <v>0</v>
      </c>
      <c r="S394" s="184">
        <v>0</v>
      </c>
      <c r="T394" s="185">
        <f>S394*H394</f>
        <v>0</v>
      </c>
      <c r="U394" s="31"/>
      <c r="V394" s="31"/>
      <c r="W394" s="31"/>
      <c r="X394" s="31"/>
      <c r="Y394" s="31"/>
      <c r="Z394" s="31"/>
      <c r="AA394" s="31"/>
      <c r="AB394" s="31"/>
      <c r="AC394" s="31"/>
      <c r="AD394" s="31"/>
      <c r="AE394" s="31"/>
      <c r="AR394" s="186" t="s">
        <v>463</v>
      </c>
      <c r="AT394" s="186" t="s">
        <v>234</v>
      </c>
      <c r="AU394" s="186" t="s">
        <v>88</v>
      </c>
      <c r="AY394" s="14" t="s">
        <v>232</v>
      </c>
      <c r="BE394" s="104">
        <f>IF(N394="základná",J394,0)</f>
        <v>0</v>
      </c>
      <c r="BF394" s="104">
        <f>IF(N394="znížená",J394,0)</f>
        <v>0</v>
      </c>
      <c r="BG394" s="104">
        <f>IF(N394="zákl. prenesená",J394,0)</f>
        <v>0</v>
      </c>
      <c r="BH394" s="104">
        <f>IF(N394="zníž. prenesená",J394,0)</f>
        <v>0</v>
      </c>
      <c r="BI394" s="104">
        <f>IF(N394="nulová",J394,0)</f>
        <v>0</v>
      </c>
      <c r="BJ394" s="14" t="s">
        <v>88</v>
      </c>
      <c r="BK394" s="104">
        <f>ROUND(I394*H394,2)</f>
        <v>0</v>
      </c>
      <c r="BL394" s="14" t="s">
        <v>463</v>
      </c>
      <c r="BM394" s="186" t="s">
        <v>2941</v>
      </c>
    </row>
    <row r="395" spans="1:65" s="2" customFormat="1" ht="55.5" customHeight="1">
      <c r="A395" s="31"/>
      <c r="B395" s="142"/>
      <c r="C395" s="174" t="s">
        <v>3042</v>
      </c>
      <c r="D395" s="174" t="s">
        <v>234</v>
      </c>
      <c r="E395" s="175" t="s">
        <v>2088</v>
      </c>
      <c r="F395" s="176" t="s">
        <v>2089</v>
      </c>
      <c r="G395" s="177" t="s">
        <v>394</v>
      </c>
      <c r="H395" s="178">
        <v>1</v>
      </c>
      <c r="I395" s="179"/>
      <c r="J395" s="180">
        <f>ROUND(I395*H395,2)</f>
        <v>0</v>
      </c>
      <c r="K395" s="181"/>
      <c r="L395" s="32"/>
      <c r="M395" s="182" t="s">
        <v>1</v>
      </c>
      <c r="N395" s="183" t="s">
        <v>43</v>
      </c>
      <c r="O395" s="60"/>
      <c r="P395" s="184">
        <f>O395*H395</f>
        <v>0</v>
      </c>
      <c r="Q395" s="184">
        <v>0</v>
      </c>
      <c r="R395" s="184">
        <f>Q395*H395</f>
        <v>0</v>
      </c>
      <c r="S395" s="184">
        <v>0</v>
      </c>
      <c r="T395" s="185">
        <f>S395*H395</f>
        <v>0</v>
      </c>
      <c r="U395" s="31"/>
      <c r="V395" s="31"/>
      <c r="W395" s="31"/>
      <c r="X395" s="31"/>
      <c r="Y395" s="31"/>
      <c r="Z395" s="31"/>
      <c r="AA395" s="31"/>
      <c r="AB395" s="31"/>
      <c r="AC395" s="31"/>
      <c r="AD395" s="31"/>
      <c r="AE395" s="31"/>
      <c r="AR395" s="186" t="s">
        <v>463</v>
      </c>
      <c r="AT395" s="186" t="s">
        <v>234</v>
      </c>
      <c r="AU395" s="186" t="s">
        <v>88</v>
      </c>
      <c r="AY395" s="14" t="s">
        <v>232</v>
      </c>
      <c r="BE395" s="104">
        <f>IF(N395="základná",J395,0)</f>
        <v>0</v>
      </c>
      <c r="BF395" s="104">
        <f>IF(N395="znížená",J395,0)</f>
        <v>0</v>
      </c>
      <c r="BG395" s="104">
        <f>IF(N395="zákl. prenesená",J395,0)</f>
        <v>0</v>
      </c>
      <c r="BH395" s="104">
        <f>IF(N395="zníž. prenesená",J395,0)</f>
        <v>0</v>
      </c>
      <c r="BI395" s="104">
        <f>IF(N395="nulová",J395,0)</f>
        <v>0</v>
      </c>
      <c r="BJ395" s="14" t="s">
        <v>88</v>
      </c>
      <c r="BK395" s="104">
        <f>ROUND(I395*H395,2)</f>
        <v>0</v>
      </c>
      <c r="BL395" s="14" t="s">
        <v>463</v>
      </c>
      <c r="BM395" s="186" t="s">
        <v>2943</v>
      </c>
    </row>
    <row r="396" spans="1:65" s="2" customFormat="1" ht="44.25" customHeight="1">
      <c r="A396" s="31"/>
      <c r="B396" s="142"/>
      <c r="C396" s="174" t="s">
        <v>3043</v>
      </c>
      <c r="D396" s="174" t="s">
        <v>234</v>
      </c>
      <c r="E396" s="175" t="s">
        <v>2084</v>
      </c>
      <c r="F396" s="176" t="s">
        <v>2085</v>
      </c>
      <c r="G396" s="177" t="s">
        <v>394</v>
      </c>
      <c r="H396" s="178">
        <v>1</v>
      </c>
      <c r="I396" s="179"/>
      <c r="J396" s="180">
        <f>ROUND(I396*H396,2)</f>
        <v>0</v>
      </c>
      <c r="K396" s="181"/>
      <c r="L396" s="32"/>
      <c r="M396" s="182" t="s">
        <v>1</v>
      </c>
      <c r="N396" s="183" t="s">
        <v>43</v>
      </c>
      <c r="O396" s="60"/>
      <c r="P396" s="184">
        <f>O396*H396</f>
        <v>0</v>
      </c>
      <c r="Q396" s="184">
        <v>0</v>
      </c>
      <c r="R396" s="184">
        <f>Q396*H396</f>
        <v>0</v>
      </c>
      <c r="S396" s="184">
        <v>0</v>
      </c>
      <c r="T396" s="185">
        <f>S396*H396</f>
        <v>0</v>
      </c>
      <c r="U396" s="31"/>
      <c r="V396" s="31"/>
      <c r="W396" s="31"/>
      <c r="X396" s="31"/>
      <c r="Y396" s="31"/>
      <c r="Z396" s="31"/>
      <c r="AA396" s="31"/>
      <c r="AB396" s="31"/>
      <c r="AC396" s="31"/>
      <c r="AD396" s="31"/>
      <c r="AE396" s="31"/>
      <c r="AR396" s="186" t="s">
        <v>463</v>
      </c>
      <c r="AT396" s="186" t="s">
        <v>234</v>
      </c>
      <c r="AU396" s="186" t="s">
        <v>88</v>
      </c>
      <c r="AY396" s="14" t="s">
        <v>232</v>
      </c>
      <c r="BE396" s="104">
        <f>IF(N396="základná",J396,0)</f>
        <v>0</v>
      </c>
      <c r="BF396" s="104">
        <f>IF(N396="znížená",J396,0)</f>
        <v>0</v>
      </c>
      <c r="BG396" s="104">
        <f>IF(N396="zákl. prenesená",J396,0)</f>
        <v>0</v>
      </c>
      <c r="BH396" s="104">
        <f>IF(N396="zníž. prenesená",J396,0)</f>
        <v>0</v>
      </c>
      <c r="BI396" s="104">
        <f>IF(N396="nulová",J396,0)</f>
        <v>0</v>
      </c>
      <c r="BJ396" s="14" t="s">
        <v>88</v>
      </c>
      <c r="BK396" s="104">
        <f>ROUND(I396*H396,2)</f>
        <v>0</v>
      </c>
      <c r="BL396" s="14" t="s">
        <v>463</v>
      </c>
      <c r="BM396" s="186" t="s">
        <v>2945</v>
      </c>
    </row>
    <row r="397" spans="1:65" s="2" customFormat="1" ht="24.2" customHeight="1">
      <c r="A397" s="31"/>
      <c r="B397" s="142"/>
      <c r="C397" s="174" t="s">
        <v>3044</v>
      </c>
      <c r="D397" s="174" t="s">
        <v>234</v>
      </c>
      <c r="E397" s="175" t="s">
        <v>2092</v>
      </c>
      <c r="F397" s="176" t="s">
        <v>2093</v>
      </c>
      <c r="G397" s="177" t="s">
        <v>394</v>
      </c>
      <c r="H397" s="178">
        <v>1</v>
      </c>
      <c r="I397" s="179"/>
      <c r="J397" s="180">
        <f>ROUND(I397*H397,2)</f>
        <v>0</v>
      </c>
      <c r="K397" s="181"/>
      <c r="L397" s="32"/>
      <c r="M397" s="182" t="s">
        <v>1</v>
      </c>
      <c r="N397" s="183" t="s">
        <v>43</v>
      </c>
      <c r="O397" s="60"/>
      <c r="P397" s="184">
        <f>O397*H397</f>
        <v>0</v>
      </c>
      <c r="Q397" s="184">
        <v>0</v>
      </c>
      <c r="R397" s="184">
        <f>Q397*H397</f>
        <v>0</v>
      </c>
      <c r="S397" s="184">
        <v>0</v>
      </c>
      <c r="T397" s="185">
        <f>S397*H397</f>
        <v>0</v>
      </c>
      <c r="U397" s="31"/>
      <c r="V397" s="31"/>
      <c r="W397" s="31"/>
      <c r="X397" s="31"/>
      <c r="Y397" s="31"/>
      <c r="Z397" s="31"/>
      <c r="AA397" s="31"/>
      <c r="AB397" s="31"/>
      <c r="AC397" s="31"/>
      <c r="AD397" s="31"/>
      <c r="AE397" s="31"/>
      <c r="AR397" s="186" t="s">
        <v>463</v>
      </c>
      <c r="AT397" s="186" t="s">
        <v>234</v>
      </c>
      <c r="AU397" s="186" t="s">
        <v>88</v>
      </c>
      <c r="AY397" s="14" t="s">
        <v>232</v>
      </c>
      <c r="BE397" s="104">
        <f>IF(N397="základná",J397,0)</f>
        <v>0</v>
      </c>
      <c r="BF397" s="104">
        <f>IF(N397="znížená",J397,0)</f>
        <v>0</v>
      </c>
      <c r="BG397" s="104">
        <f>IF(N397="zákl. prenesená",J397,0)</f>
        <v>0</v>
      </c>
      <c r="BH397" s="104">
        <f>IF(N397="zníž. prenesená",J397,0)</f>
        <v>0</v>
      </c>
      <c r="BI397" s="104">
        <f>IF(N397="nulová",J397,0)</f>
        <v>0</v>
      </c>
      <c r="BJ397" s="14" t="s">
        <v>88</v>
      </c>
      <c r="BK397" s="104">
        <f>ROUND(I397*H397,2)</f>
        <v>0</v>
      </c>
      <c r="BL397" s="14" t="s">
        <v>463</v>
      </c>
      <c r="BM397" s="186" t="s">
        <v>2947</v>
      </c>
    </row>
    <row r="398" spans="1:65" s="12" customFormat="1" ht="22.9" customHeight="1">
      <c r="B398" s="161"/>
      <c r="D398" s="162" t="s">
        <v>76</v>
      </c>
      <c r="E398" s="172" t="s">
        <v>2095</v>
      </c>
      <c r="F398" s="172" t="s">
        <v>2331</v>
      </c>
      <c r="I398" s="164"/>
      <c r="J398" s="173">
        <f>BK398</f>
        <v>0</v>
      </c>
      <c r="L398" s="161"/>
      <c r="M398" s="166"/>
      <c r="N398" s="167"/>
      <c r="O398" s="167"/>
      <c r="P398" s="168">
        <f>SUM(P399:P405)</f>
        <v>0</v>
      </c>
      <c r="Q398" s="167"/>
      <c r="R398" s="168">
        <f>SUM(R399:R405)</f>
        <v>0</v>
      </c>
      <c r="S398" s="167"/>
      <c r="T398" s="169">
        <f>SUM(T399:T405)</f>
        <v>0</v>
      </c>
      <c r="AR398" s="162" t="s">
        <v>93</v>
      </c>
      <c r="AT398" s="170" t="s">
        <v>76</v>
      </c>
      <c r="AU398" s="170" t="s">
        <v>81</v>
      </c>
      <c r="AY398" s="162" t="s">
        <v>232</v>
      </c>
      <c r="BK398" s="171">
        <f>SUM(BK399:BK405)</f>
        <v>0</v>
      </c>
    </row>
    <row r="399" spans="1:65" s="2" customFormat="1" ht="24.2" customHeight="1">
      <c r="A399" s="31"/>
      <c r="B399" s="142"/>
      <c r="C399" s="174" t="s">
        <v>3045</v>
      </c>
      <c r="D399" s="174" t="s">
        <v>234</v>
      </c>
      <c r="E399" s="175" t="s">
        <v>2332</v>
      </c>
      <c r="F399" s="176" t="s">
        <v>2333</v>
      </c>
      <c r="G399" s="177" t="s">
        <v>256</v>
      </c>
      <c r="H399" s="178">
        <v>18</v>
      </c>
      <c r="I399" s="179"/>
      <c r="J399" s="180">
        <f t="shared" ref="J399:J405" si="105">ROUND(I399*H399,2)</f>
        <v>0</v>
      </c>
      <c r="K399" s="181"/>
      <c r="L399" s="32"/>
      <c r="M399" s="182" t="s">
        <v>1</v>
      </c>
      <c r="N399" s="183" t="s">
        <v>43</v>
      </c>
      <c r="O399" s="60"/>
      <c r="P399" s="184">
        <f t="shared" ref="P399:P405" si="106">O399*H399</f>
        <v>0</v>
      </c>
      <c r="Q399" s="184">
        <v>0</v>
      </c>
      <c r="R399" s="184">
        <f t="shared" ref="R399:R405" si="107">Q399*H399</f>
        <v>0</v>
      </c>
      <c r="S399" s="184">
        <v>0</v>
      </c>
      <c r="T399" s="185">
        <f t="shared" ref="T399:T405" si="108">S399*H399</f>
        <v>0</v>
      </c>
      <c r="U399" s="31"/>
      <c r="V399" s="31"/>
      <c r="W399" s="31"/>
      <c r="X399" s="31"/>
      <c r="Y399" s="31"/>
      <c r="Z399" s="31"/>
      <c r="AA399" s="31"/>
      <c r="AB399" s="31"/>
      <c r="AC399" s="31"/>
      <c r="AD399" s="31"/>
      <c r="AE399" s="31"/>
      <c r="AR399" s="186" t="s">
        <v>463</v>
      </c>
      <c r="AT399" s="186" t="s">
        <v>234</v>
      </c>
      <c r="AU399" s="186" t="s">
        <v>88</v>
      </c>
      <c r="AY399" s="14" t="s">
        <v>232</v>
      </c>
      <c r="BE399" s="104">
        <f t="shared" ref="BE399:BE405" si="109">IF(N399="základná",J399,0)</f>
        <v>0</v>
      </c>
      <c r="BF399" s="104">
        <f t="shared" ref="BF399:BF405" si="110">IF(N399="znížená",J399,0)</f>
        <v>0</v>
      </c>
      <c r="BG399" s="104">
        <f t="shared" ref="BG399:BG405" si="111">IF(N399="zákl. prenesená",J399,0)</f>
        <v>0</v>
      </c>
      <c r="BH399" s="104">
        <f t="shared" ref="BH399:BH405" si="112">IF(N399="zníž. prenesená",J399,0)</f>
        <v>0</v>
      </c>
      <c r="BI399" s="104">
        <f t="shared" ref="BI399:BI405" si="113">IF(N399="nulová",J399,0)</f>
        <v>0</v>
      </c>
      <c r="BJ399" s="14" t="s">
        <v>88</v>
      </c>
      <c r="BK399" s="104">
        <f t="shared" ref="BK399:BK405" si="114">ROUND(I399*H399,2)</f>
        <v>0</v>
      </c>
      <c r="BL399" s="14" t="s">
        <v>463</v>
      </c>
      <c r="BM399" s="186" t="s">
        <v>2949</v>
      </c>
    </row>
    <row r="400" spans="1:65" s="2" customFormat="1" ht="33" customHeight="1">
      <c r="A400" s="31"/>
      <c r="B400" s="142"/>
      <c r="C400" s="174" t="s">
        <v>3046</v>
      </c>
      <c r="D400" s="174" t="s">
        <v>234</v>
      </c>
      <c r="E400" s="175" t="s">
        <v>2335</v>
      </c>
      <c r="F400" s="176" t="s">
        <v>2336</v>
      </c>
      <c r="G400" s="177" t="s">
        <v>256</v>
      </c>
      <c r="H400" s="178">
        <v>18</v>
      </c>
      <c r="I400" s="179"/>
      <c r="J400" s="180">
        <f t="shared" si="105"/>
        <v>0</v>
      </c>
      <c r="K400" s="181"/>
      <c r="L400" s="32"/>
      <c r="M400" s="182" t="s">
        <v>1</v>
      </c>
      <c r="N400" s="183" t="s">
        <v>43</v>
      </c>
      <c r="O400" s="60"/>
      <c r="P400" s="184">
        <f t="shared" si="106"/>
        <v>0</v>
      </c>
      <c r="Q400" s="184">
        <v>0</v>
      </c>
      <c r="R400" s="184">
        <f t="shared" si="107"/>
        <v>0</v>
      </c>
      <c r="S400" s="184">
        <v>0</v>
      </c>
      <c r="T400" s="185">
        <f t="shared" si="108"/>
        <v>0</v>
      </c>
      <c r="U400" s="31"/>
      <c r="V400" s="31"/>
      <c r="W400" s="31"/>
      <c r="X400" s="31"/>
      <c r="Y400" s="31"/>
      <c r="Z400" s="31"/>
      <c r="AA400" s="31"/>
      <c r="AB400" s="31"/>
      <c r="AC400" s="31"/>
      <c r="AD400" s="31"/>
      <c r="AE400" s="31"/>
      <c r="AR400" s="186" t="s">
        <v>463</v>
      </c>
      <c r="AT400" s="186" t="s">
        <v>234</v>
      </c>
      <c r="AU400" s="186" t="s">
        <v>88</v>
      </c>
      <c r="AY400" s="14" t="s">
        <v>232</v>
      </c>
      <c r="BE400" s="104">
        <f t="shared" si="109"/>
        <v>0</v>
      </c>
      <c r="BF400" s="104">
        <f t="shared" si="110"/>
        <v>0</v>
      </c>
      <c r="BG400" s="104">
        <f t="shared" si="111"/>
        <v>0</v>
      </c>
      <c r="BH400" s="104">
        <f t="shared" si="112"/>
        <v>0</v>
      </c>
      <c r="BI400" s="104">
        <f t="shared" si="113"/>
        <v>0</v>
      </c>
      <c r="BJ400" s="14" t="s">
        <v>88</v>
      </c>
      <c r="BK400" s="104">
        <f t="shared" si="114"/>
        <v>0</v>
      </c>
      <c r="BL400" s="14" t="s">
        <v>463</v>
      </c>
      <c r="BM400" s="186" t="s">
        <v>2951</v>
      </c>
    </row>
    <row r="401" spans="1:65" s="2" customFormat="1" ht="16.5" customHeight="1">
      <c r="A401" s="31"/>
      <c r="B401" s="142"/>
      <c r="C401" s="187" t="s">
        <v>3047</v>
      </c>
      <c r="D401" s="187" t="s">
        <v>357</v>
      </c>
      <c r="E401" s="188" t="s">
        <v>2338</v>
      </c>
      <c r="F401" s="189" t="s">
        <v>2339</v>
      </c>
      <c r="G401" s="190" t="s">
        <v>360</v>
      </c>
      <c r="H401" s="191">
        <v>3.78</v>
      </c>
      <c r="I401" s="192"/>
      <c r="J401" s="193">
        <f t="shared" si="105"/>
        <v>0</v>
      </c>
      <c r="K401" s="194"/>
      <c r="L401" s="195"/>
      <c r="M401" s="196" t="s">
        <v>1</v>
      </c>
      <c r="N401" s="197" t="s">
        <v>43</v>
      </c>
      <c r="O401" s="60"/>
      <c r="P401" s="184">
        <f t="shared" si="106"/>
        <v>0</v>
      </c>
      <c r="Q401" s="184">
        <v>0</v>
      </c>
      <c r="R401" s="184">
        <f t="shared" si="107"/>
        <v>0</v>
      </c>
      <c r="S401" s="184">
        <v>0</v>
      </c>
      <c r="T401" s="185">
        <f t="shared" si="108"/>
        <v>0</v>
      </c>
      <c r="U401" s="31"/>
      <c r="V401" s="31"/>
      <c r="W401" s="31"/>
      <c r="X401" s="31"/>
      <c r="Y401" s="31"/>
      <c r="Z401" s="31"/>
      <c r="AA401" s="31"/>
      <c r="AB401" s="31"/>
      <c r="AC401" s="31"/>
      <c r="AD401" s="31"/>
      <c r="AE401" s="31"/>
      <c r="AR401" s="186" t="s">
        <v>1292</v>
      </c>
      <c r="AT401" s="186" t="s">
        <v>357</v>
      </c>
      <c r="AU401" s="186" t="s">
        <v>88</v>
      </c>
      <c r="AY401" s="14" t="s">
        <v>232</v>
      </c>
      <c r="BE401" s="104">
        <f t="shared" si="109"/>
        <v>0</v>
      </c>
      <c r="BF401" s="104">
        <f t="shared" si="110"/>
        <v>0</v>
      </c>
      <c r="BG401" s="104">
        <f t="shared" si="111"/>
        <v>0</v>
      </c>
      <c r="BH401" s="104">
        <f t="shared" si="112"/>
        <v>0</v>
      </c>
      <c r="BI401" s="104">
        <f t="shared" si="113"/>
        <v>0</v>
      </c>
      <c r="BJ401" s="14" t="s">
        <v>88</v>
      </c>
      <c r="BK401" s="104">
        <f t="shared" si="114"/>
        <v>0</v>
      </c>
      <c r="BL401" s="14" t="s">
        <v>463</v>
      </c>
      <c r="BM401" s="186" t="s">
        <v>2953</v>
      </c>
    </row>
    <row r="402" spans="1:65" s="2" customFormat="1" ht="24.2" customHeight="1">
      <c r="A402" s="31"/>
      <c r="B402" s="142"/>
      <c r="C402" s="174" t="s">
        <v>3048</v>
      </c>
      <c r="D402" s="174" t="s">
        <v>234</v>
      </c>
      <c r="E402" s="175" t="s">
        <v>2341</v>
      </c>
      <c r="F402" s="176" t="s">
        <v>2342</v>
      </c>
      <c r="G402" s="177" t="s">
        <v>256</v>
      </c>
      <c r="H402" s="178">
        <v>18</v>
      </c>
      <c r="I402" s="179"/>
      <c r="J402" s="180">
        <f t="shared" si="105"/>
        <v>0</v>
      </c>
      <c r="K402" s="181"/>
      <c r="L402" s="32"/>
      <c r="M402" s="182" t="s">
        <v>1</v>
      </c>
      <c r="N402" s="183" t="s">
        <v>43</v>
      </c>
      <c r="O402" s="60"/>
      <c r="P402" s="184">
        <f t="shared" si="106"/>
        <v>0</v>
      </c>
      <c r="Q402" s="184">
        <v>0</v>
      </c>
      <c r="R402" s="184">
        <f t="shared" si="107"/>
        <v>0</v>
      </c>
      <c r="S402" s="184">
        <v>0</v>
      </c>
      <c r="T402" s="185">
        <f t="shared" si="108"/>
        <v>0</v>
      </c>
      <c r="U402" s="31"/>
      <c r="V402" s="31"/>
      <c r="W402" s="31"/>
      <c r="X402" s="31"/>
      <c r="Y402" s="31"/>
      <c r="Z402" s="31"/>
      <c r="AA402" s="31"/>
      <c r="AB402" s="31"/>
      <c r="AC402" s="31"/>
      <c r="AD402" s="31"/>
      <c r="AE402" s="31"/>
      <c r="AR402" s="186" t="s">
        <v>463</v>
      </c>
      <c r="AT402" s="186" t="s">
        <v>234</v>
      </c>
      <c r="AU402" s="186" t="s">
        <v>88</v>
      </c>
      <c r="AY402" s="14" t="s">
        <v>232</v>
      </c>
      <c r="BE402" s="104">
        <f t="shared" si="109"/>
        <v>0</v>
      </c>
      <c r="BF402" s="104">
        <f t="shared" si="110"/>
        <v>0</v>
      </c>
      <c r="BG402" s="104">
        <f t="shared" si="111"/>
        <v>0</v>
      </c>
      <c r="BH402" s="104">
        <f t="shared" si="112"/>
        <v>0</v>
      </c>
      <c r="BI402" s="104">
        <f t="shared" si="113"/>
        <v>0</v>
      </c>
      <c r="BJ402" s="14" t="s">
        <v>88</v>
      </c>
      <c r="BK402" s="104">
        <f t="shared" si="114"/>
        <v>0</v>
      </c>
      <c r="BL402" s="14" t="s">
        <v>463</v>
      </c>
      <c r="BM402" s="186" t="s">
        <v>2955</v>
      </c>
    </row>
    <row r="403" spans="1:65" s="2" customFormat="1" ht="16.5" customHeight="1">
      <c r="A403" s="31"/>
      <c r="B403" s="142"/>
      <c r="C403" s="187" t="s">
        <v>3049</v>
      </c>
      <c r="D403" s="187" t="s">
        <v>357</v>
      </c>
      <c r="E403" s="188" t="s">
        <v>2344</v>
      </c>
      <c r="F403" s="189" t="s">
        <v>2345</v>
      </c>
      <c r="G403" s="190" t="s">
        <v>256</v>
      </c>
      <c r="H403" s="191">
        <v>18</v>
      </c>
      <c r="I403" s="192"/>
      <c r="J403" s="193">
        <f t="shared" si="105"/>
        <v>0</v>
      </c>
      <c r="K403" s="194"/>
      <c r="L403" s="195"/>
      <c r="M403" s="196" t="s">
        <v>1</v>
      </c>
      <c r="N403" s="197" t="s">
        <v>43</v>
      </c>
      <c r="O403" s="60"/>
      <c r="P403" s="184">
        <f t="shared" si="106"/>
        <v>0</v>
      </c>
      <c r="Q403" s="184">
        <v>0</v>
      </c>
      <c r="R403" s="184">
        <f t="shared" si="107"/>
        <v>0</v>
      </c>
      <c r="S403" s="184">
        <v>0</v>
      </c>
      <c r="T403" s="185">
        <f t="shared" si="108"/>
        <v>0</v>
      </c>
      <c r="U403" s="31"/>
      <c r="V403" s="31"/>
      <c r="W403" s="31"/>
      <c r="X403" s="31"/>
      <c r="Y403" s="31"/>
      <c r="Z403" s="31"/>
      <c r="AA403" s="31"/>
      <c r="AB403" s="31"/>
      <c r="AC403" s="31"/>
      <c r="AD403" s="31"/>
      <c r="AE403" s="31"/>
      <c r="AR403" s="186" t="s">
        <v>1292</v>
      </c>
      <c r="AT403" s="186" t="s">
        <v>357</v>
      </c>
      <c r="AU403" s="186" t="s">
        <v>88</v>
      </c>
      <c r="AY403" s="14" t="s">
        <v>232</v>
      </c>
      <c r="BE403" s="104">
        <f t="shared" si="109"/>
        <v>0</v>
      </c>
      <c r="BF403" s="104">
        <f t="shared" si="110"/>
        <v>0</v>
      </c>
      <c r="BG403" s="104">
        <f t="shared" si="111"/>
        <v>0</v>
      </c>
      <c r="BH403" s="104">
        <f t="shared" si="112"/>
        <v>0</v>
      </c>
      <c r="BI403" s="104">
        <f t="shared" si="113"/>
        <v>0</v>
      </c>
      <c r="BJ403" s="14" t="s">
        <v>88</v>
      </c>
      <c r="BK403" s="104">
        <f t="shared" si="114"/>
        <v>0</v>
      </c>
      <c r="BL403" s="14" t="s">
        <v>463</v>
      </c>
      <c r="BM403" s="186" t="s">
        <v>2957</v>
      </c>
    </row>
    <row r="404" spans="1:65" s="2" customFormat="1" ht="33" customHeight="1">
      <c r="A404" s="31"/>
      <c r="B404" s="142"/>
      <c r="C404" s="174" t="s">
        <v>3050</v>
      </c>
      <c r="D404" s="174" t="s">
        <v>234</v>
      </c>
      <c r="E404" s="175" t="s">
        <v>2347</v>
      </c>
      <c r="F404" s="176" t="s">
        <v>2348</v>
      </c>
      <c r="G404" s="177" t="s">
        <v>256</v>
      </c>
      <c r="H404" s="178">
        <v>18</v>
      </c>
      <c r="I404" s="179"/>
      <c r="J404" s="180">
        <f t="shared" si="105"/>
        <v>0</v>
      </c>
      <c r="K404" s="181"/>
      <c r="L404" s="32"/>
      <c r="M404" s="182" t="s">
        <v>1</v>
      </c>
      <c r="N404" s="183" t="s">
        <v>43</v>
      </c>
      <c r="O404" s="60"/>
      <c r="P404" s="184">
        <f t="shared" si="106"/>
        <v>0</v>
      </c>
      <c r="Q404" s="184">
        <v>0</v>
      </c>
      <c r="R404" s="184">
        <f t="shared" si="107"/>
        <v>0</v>
      </c>
      <c r="S404" s="184">
        <v>0</v>
      </c>
      <c r="T404" s="185">
        <f t="shared" si="108"/>
        <v>0</v>
      </c>
      <c r="U404" s="31"/>
      <c r="V404" s="31"/>
      <c r="W404" s="31"/>
      <c r="X404" s="31"/>
      <c r="Y404" s="31"/>
      <c r="Z404" s="31"/>
      <c r="AA404" s="31"/>
      <c r="AB404" s="31"/>
      <c r="AC404" s="31"/>
      <c r="AD404" s="31"/>
      <c r="AE404" s="31"/>
      <c r="AR404" s="186" t="s">
        <v>463</v>
      </c>
      <c r="AT404" s="186" t="s">
        <v>234</v>
      </c>
      <c r="AU404" s="186" t="s">
        <v>88</v>
      </c>
      <c r="AY404" s="14" t="s">
        <v>232</v>
      </c>
      <c r="BE404" s="104">
        <f t="shared" si="109"/>
        <v>0</v>
      </c>
      <c r="BF404" s="104">
        <f t="shared" si="110"/>
        <v>0</v>
      </c>
      <c r="BG404" s="104">
        <f t="shared" si="111"/>
        <v>0</v>
      </c>
      <c r="BH404" s="104">
        <f t="shared" si="112"/>
        <v>0</v>
      </c>
      <c r="BI404" s="104">
        <f t="shared" si="113"/>
        <v>0</v>
      </c>
      <c r="BJ404" s="14" t="s">
        <v>88</v>
      </c>
      <c r="BK404" s="104">
        <f t="shared" si="114"/>
        <v>0</v>
      </c>
      <c r="BL404" s="14" t="s">
        <v>463</v>
      </c>
      <c r="BM404" s="186" t="s">
        <v>2959</v>
      </c>
    </row>
    <row r="405" spans="1:65" s="2" customFormat="1" ht="33" customHeight="1">
      <c r="A405" s="31"/>
      <c r="B405" s="142"/>
      <c r="C405" s="174" t="s">
        <v>3051</v>
      </c>
      <c r="D405" s="174" t="s">
        <v>234</v>
      </c>
      <c r="E405" s="175" t="s">
        <v>2350</v>
      </c>
      <c r="F405" s="176" t="s">
        <v>2107</v>
      </c>
      <c r="G405" s="177" t="s">
        <v>237</v>
      </c>
      <c r="H405" s="178">
        <v>12.6</v>
      </c>
      <c r="I405" s="179"/>
      <c r="J405" s="180">
        <f t="shared" si="105"/>
        <v>0</v>
      </c>
      <c r="K405" s="181"/>
      <c r="L405" s="32"/>
      <c r="M405" s="182" t="s">
        <v>1</v>
      </c>
      <c r="N405" s="183" t="s">
        <v>43</v>
      </c>
      <c r="O405" s="60"/>
      <c r="P405" s="184">
        <f t="shared" si="106"/>
        <v>0</v>
      </c>
      <c r="Q405" s="184">
        <v>0</v>
      </c>
      <c r="R405" s="184">
        <f t="shared" si="107"/>
        <v>0</v>
      </c>
      <c r="S405" s="184">
        <v>0</v>
      </c>
      <c r="T405" s="185">
        <f t="shared" si="108"/>
        <v>0</v>
      </c>
      <c r="U405" s="31"/>
      <c r="V405" s="31"/>
      <c r="W405" s="31"/>
      <c r="X405" s="31"/>
      <c r="Y405" s="31"/>
      <c r="Z405" s="31"/>
      <c r="AA405" s="31"/>
      <c r="AB405" s="31"/>
      <c r="AC405" s="31"/>
      <c r="AD405" s="31"/>
      <c r="AE405" s="31"/>
      <c r="AR405" s="186" t="s">
        <v>463</v>
      </c>
      <c r="AT405" s="186" t="s">
        <v>234</v>
      </c>
      <c r="AU405" s="186" t="s">
        <v>88</v>
      </c>
      <c r="AY405" s="14" t="s">
        <v>232</v>
      </c>
      <c r="BE405" s="104">
        <f t="shared" si="109"/>
        <v>0</v>
      </c>
      <c r="BF405" s="104">
        <f t="shared" si="110"/>
        <v>0</v>
      </c>
      <c r="BG405" s="104">
        <f t="shared" si="111"/>
        <v>0</v>
      </c>
      <c r="BH405" s="104">
        <f t="shared" si="112"/>
        <v>0</v>
      </c>
      <c r="BI405" s="104">
        <f t="shared" si="113"/>
        <v>0</v>
      </c>
      <c r="BJ405" s="14" t="s">
        <v>88</v>
      </c>
      <c r="BK405" s="104">
        <f t="shared" si="114"/>
        <v>0</v>
      </c>
      <c r="BL405" s="14" t="s">
        <v>463</v>
      </c>
      <c r="BM405" s="186" t="s">
        <v>2961</v>
      </c>
    </row>
    <row r="406" spans="1:65" s="12" customFormat="1" ht="25.9" customHeight="1">
      <c r="B406" s="161"/>
      <c r="D406" s="162" t="s">
        <v>76</v>
      </c>
      <c r="E406" s="163" t="s">
        <v>2117</v>
      </c>
      <c r="F406" s="163" t="s">
        <v>2118</v>
      </c>
      <c r="I406" s="164"/>
      <c r="J406" s="165">
        <f>BK406</f>
        <v>0</v>
      </c>
      <c r="L406" s="161"/>
      <c r="M406" s="166"/>
      <c r="N406" s="167"/>
      <c r="O406" s="167"/>
      <c r="P406" s="168">
        <f>P407</f>
        <v>0</v>
      </c>
      <c r="Q406" s="167"/>
      <c r="R406" s="168">
        <f>R407</f>
        <v>0</v>
      </c>
      <c r="S406" s="167"/>
      <c r="T406" s="169">
        <f>T407</f>
        <v>0</v>
      </c>
      <c r="AR406" s="162" t="s">
        <v>238</v>
      </c>
      <c r="AT406" s="170" t="s">
        <v>76</v>
      </c>
      <c r="AU406" s="170" t="s">
        <v>77</v>
      </c>
      <c r="AY406" s="162" t="s">
        <v>232</v>
      </c>
      <c r="BK406" s="171">
        <f>BK407</f>
        <v>0</v>
      </c>
    </row>
    <row r="407" spans="1:65" s="2" customFormat="1" ht="33" customHeight="1">
      <c r="A407" s="31"/>
      <c r="B407" s="142"/>
      <c r="C407" s="174" t="s">
        <v>3052</v>
      </c>
      <c r="D407" s="174" t="s">
        <v>234</v>
      </c>
      <c r="E407" s="175" t="s">
        <v>2120</v>
      </c>
      <c r="F407" s="176" t="s">
        <v>2121</v>
      </c>
      <c r="G407" s="177" t="s">
        <v>261</v>
      </c>
      <c r="H407" s="178">
        <v>36</v>
      </c>
      <c r="I407" s="179"/>
      <c r="J407" s="180">
        <f>ROUND(I407*H407,2)</f>
        <v>0</v>
      </c>
      <c r="K407" s="181"/>
      <c r="L407" s="32"/>
      <c r="M407" s="182" t="s">
        <v>1</v>
      </c>
      <c r="N407" s="183" t="s">
        <v>43</v>
      </c>
      <c r="O407" s="60"/>
      <c r="P407" s="184">
        <f>O407*H407</f>
        <v>0</v>
      </c>
      <c r="Q407" s="184">
        <v>0</v>
      </c>
      <c r="R407" s="184">
        <f>Q407*H407</f>
        <v>0</v>
      </c>
      <c r="S407" s="184">
        <v>0</v>
      </c>
      <c r="T407" s="185">
        <f>S407*H407</f>
        <v>0</v>
      </c>
      <c r="U407" s="31"/>
      <c r="V407" s="31"/>
      <c r="W407" s="31"/>
      <c r="X407" s="31"/>
      <c r="Y407" s="31"/>
      <c r="Z407" s="31"/>
      <c r="AA407" s="31"/>
      <c r="AB407" s="31"/>
      <c r="AC407" s="31"/>
      <c r="AD407" s="31"/>
      <c r="AE407" s="31"/>
      <c r="AR407" s="186" t="s">
        <v>2122</v>
      </c>
      <c r="AT407" s="186" t="s">
        <v>234</v>
      </c>
      <c r="AU407" s="186" t="s">
        <v>81</v>
      </c>
      <c r="AY407" s="14" t="s">
        <v>232</v>
      </c>
      <c r="BE407" s="104">
        <f>IF(N407="základná",J407,0)</f>
        <v>0</v>
      </c>
      <c r="BF407" s="104">
        <f>IF(N407="znížená",J407,0)</f>
        <v>0</v>
      </c>
      <c r="BG407" s="104">
        <f>IF(N407="zákl. prenesená",J407,0)</f>
        <v>0</v>
      </c>
      <c r="BH407" s="104">
        <f>IF(N407="zníž. prenesená",J407,0)</f>
        <v>0</v>
      </c>
      <c r="BI407" s="104">
        <f>IF(N407="nulová",J407,0)</f>
        <v>0</v>
      </c>
      <c r="BJ407" s="14" t="s">
        <v>88</v>
      </c>
      <c r="BK407" s="104">
        <f>ROUND(I407*H407,2)</f>
        <v>0</v>
      </c>
      <c r="BL407" s="14" t="s">
        <v>2122</v>
      </c>
      <c r="BM407" s="186" t="s">
        <v>2963</v>
      </c>
    </row>
    <row r="408" spans="1:65" s="12" customFormat="1" ht="25.9" customHeight="1">
      <c r="B408" s="161"/>
      <c r="D408" s="162" t="s">
        <v>76</v>
      </c>
      <c r="E408" s="163" t="s">
        <v>2124</v>
      </c>
      <c r="F408" s="163" t="s">
        <v>2125</v>
      </c>
      <c r="I408" s="164"/>
      <c r="J408" s="165">
        <f>BK408</f>
        <v>0</v>
      </c>
      <c r="L408" s="161"/>
      <c r="M408" s="166"/>
      <c r="N408" s="167"/>
      <c r="O408" s="167"/>
      <c r="P408" s="168">
        <f>P409</f>
        <v>0</v>
      </c>
      <c r="Q408" s="167"/>
      <c r="R408" s="168">
        <f>R409</f>
        <v>0</v>
      </c>
      <c r="S408" s="167"/>
      <c r="T408" s="169">
        <f>T409</f>
        <v>0</v>
      </c>
      <c r="AR408" s="162" t="s">
        <v>238</v>
      </c>
      <c r="AT408" s="170" t="s">
        <v>76</v>
      </c>
      <c r="AU408" s="170" t="s">
        <v>77</v>
      </c>
      <c r="AY408" s="162" t="s">
        <v>232</v>
      </c>
      <c r="BK408" s="171">
        <f>BK409</f>
        <v>0</v>
      </c>
    </row>
    <row r="409" spans="1:65" s="2" customFormat="1" ht="21.75" customHeight="1">
      <c r="A409" s="31"/>
      <c r="B409" s="142"/>
      <c r="C409" s="174" t="s">
        <v>3053</v>
      </c>
      <c r="D409" s="174" t="s">
        <v>234</v>
      </c>
      <c r="E409" s="175" t="s">
        <v>2127</v>
      </c>
      <c r="F409" s="176" t="s">
        <v>2128</v>
      </c>
      <c r="G409" s="177" t="s">
        <v>394</v>
      </c>
      <c r="H409" s="178">
        <v>1</v>
      </c>
      <c r="I409" s="179"/>
      <c r="J409" s="180">
        <f>ROUND(I409*H409,2)</f>
        <v>0</v>
      </c>
      <c r="K409" s="181"/>
      <c r="L409" s="32"/>
      <c r="M409" s="198" t="s">
        <v>1</v>
      </c>
      <c r="N409" s="199" t="s">
        <v>43</v>
      </c>
      <c r="O409" s="200"/>
      <c r="P409" s="201">
        <f>O409*H409</f>
        <v>0</v>
      </c>
      <c r="Q409" s="201">
        <v>0</v>
      </c>
      <c r="R409" s="201">
        <f>Q409*H409</f>
        <v>0</v>
      </c>
      <c r="S409" s="201">
        <v>0</v>
      </c>
      <c r="T409" s="202">
        <f>S409*H409</f>
        <v>0</v>
      </c>
      <c r="U409" s="31"/>
      <c r="V409" s="31"/>
      <c r="W409" s="31"/>
      <c r="X409" s="31"/>
      <c r="Y409" s="31"/>
      <c r="Z409" s="31"/>
      <c r="AA409" s="31"/>
      <c r="AB409" s="31"/>
      <c r="AC409" s="31"/>
      <c r="AD409" s="31"/>
      <c r="AE409" s="31"/>
      <c r="AR409" s="186" t="s">
        <v>2129</v>
      </c>
      <c r="AT409" s="186" t="s">
        <v>234</v>
      </c>
      <c r="AU409" s="186" t="s">
        <v>81</v>
      </c>
      <c r="AY409" s="14" t="s">
        <v>232</v>
      </c>
      <c r="BE409" s="104">
        <f>IF(N409="základná",J409,0)</f>
        <v>0</v>
      </c>
      <c r="BF409" s="104">
        <f>IF(N409="znížená",J409,0)</f>
        <v>0</v>
      </c>
      <c r="BG409" s="104">
        <f>IF(N409="zákl. prenesená",J409,0)</f>
        <v>0</v>
      </c>
      <c r="BH409" s="104">
        <f>IF(N409="zníž. prenesená",J409,0)</f>
        <v>0</v>
      </c>
      <c r="BI409" s="104">
        <f>IF(N409="nulová",J409,0)</f>
        <v>0</v>
      </c>
      <c r="BJ409" s="14" t="s">
        <v>88</v>
      </c>
      <c r="BK409" s="104">
        <f>ROUND(I409*H409,2)</f>
        <v>0</v>
      </c>
      <c r="BL409" s="14" t="s">
        <v>2129</v>
      </c>
      <c r="BM409" s="186" t="s">
        <v>2965</v>
      </c>
    </row>
    <row r="410" spans="1:65" s="2" customFormat="1" ht="6.95" customHeight="1">
      <c r="A410" s="31"/>
      <c r="B410" s="49"/>
      <c r="C410" s="50"/>
      <c r="D410" s="50"/>
      <c r="E410" s="50"/>
      <c r="F410" s="50"/>
      <c r="G410" s="50"/>
      <c r="H410" s="50"/>
      <c r="I410" s="50"/>
      <c r="J410" s="50"/>
      <c r="K410" s="50"/>
      <c r="L410" s="32"/>
      <c r="M410" s="31"/>
      <c r="O410" s="31"/>
      <c r="P410" s="31"/>
      <c r="Q410" s="31"/>
      <c r="R410" s="31"/>
      <c r="S410" s="31"/>
      <c r="T410" s="31"/>
      <c r="U410" s="31"/>
      <c r="V410" s="31"/>
      <c r="W410" s="31"/>
      <c r="X410" s="31"/>
      <c r="Y410" s="31"/>
      <c r="Z410" s="31"/>
      <c r="AA410" s="31"/>
      <c r="AB410" s="31"/>
      <c r="AC410" s="31"/>
      <c r="AD410" s="31"/>
      <c r="AE410" s="31"/>
    </row>
  </sheetData>
  <autoFilter ref="C156:K409"/>
  <mergeCells count="20">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2:BM40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145</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2677</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3054</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J126</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ROUND((SUM(BE126:BE133) + SUM(BE157:BE402)),  2)</f>
        <v>0</v>
      </c>
      <c r="G39" s="118"/>
      <c r="H39" s="118"/>
      <c r="I39" s="119">
        <v>0.23</v>
      </c>
      <c r="J39" s="117">
        <f>ROUND(((SUM(BE126:BE133) + SUM(BE157:BE402))*I39),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ROUND((SUM(BF126:BF133) + SUM(BF157:BF402)),  2)</f>
        <v>0</v>
      </c>
      <c r="G40" s="118"/>
      <c r="H40" s="118"/>
      <c r="I40" s="119">
        <v>0.23</v>
      </c>
      <c r="J40" s="117">
        <f>ROUND(((SUM(BF126:BF133) + SUM(BF157:BF402))*I40),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ROUND((SUM(BG126:BG133) + SUM(BG157:BG402)),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ROUND((SUM(BH126:BH133) + SUM(BH157:BH402)),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ROUND((SUM(BI126:BI133) + SUM(BI157:BI402)),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2677</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03.3 - Čerpacia stanica ČS A3</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J157</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J158</f>
        <v>0</v>
      </c>
      <c r="L101" s="132"/>
    </row>
    <row r="102" spans="1:47" s="10" customFormat="1" ht="19.899999999999999" customHeight="1">
      <c r="B102" s="136"/>
      <c r="D102" s="137" t="s">
        <v>197</v>
      </c>
      <c r="E102" s="138"/>
      <c r="F102" s="138"/>
      <c r="G102" s="138"/>
      <c r="H102" s="138"/>
      <c r="I102" s="138"/>
      <c r="J102" s="139">
        <f>J159</f>
        <v>0</v>
      </c>
      <c r="L102" s="136"/>
    </row>
    <row r="103" spans="1:47" s="10" customFormat="1" ht="19.899999999999999" customHeight="1">
      <c r="B103" s="136"/>
      <c r="D103" s="137" t="s">
        <v>893</v>
      </c>
      <c r="E103" s="138"/>
      <c r="F103" s="138"/>
      <c r="G103" s="138"/>
      <c r="H103" s="138"/>
      <c r="I103" s="138"/>
      <c r="J103" s="139">
        <f>J204</f>
        <v>0</v>
      </c>
      <c r="L103" s="136"/>
    </row>
    <row r="104" spans="1:47" s="10" customFormat="1" ht="19.899999999999999" customHeight="1">
      <c r="B104" s="136"/>
      <c r="D104" s="137" t="s">
        <v>199</v>
      </c>
      <c r="E104" s="138"/>
      <c r="F104" s="138"/>
      <c r="G104" s="138"/>
      <c r="H104" s="138"/>
      <c r="I104" s="138"/>
      <c r="J104" s="139">
        <f>J215</f>
        <v>0</v>
      </c>
      <c r="L104" s="136"/>
    </row>
    <row r="105" spans="1:47" s="10" customFormat="1" ht="19.899999999999999" customHeight="1">
      <c r="B105" s="136"/>
      <c r="D105" s="137" t="s">
        <v>200</v>
      </c>
      <c r="E105" s="138"/>
      <c r="F105" s="138"/>
      <c r="G105" s="138"/>
      <c r="H105" s="138"/>
      <c r="I105" s="138"/>
      <c r="J105" s="139">
        <f>J222</f>
        <v>0</v>
      </c>
      <c r="L105" s="136"/>
    </row>
    <row r="106" spans="1:47" s="10" customFormat="1" ht="19.899999999999999" customHeight="1">
      <c r="B106" s="136"/>
      <c r="D106" s="137" t="s">
        <v>202</v>
      </c>
      <c r="E106" s="138"/>
      <c r="F106" s="138"/>
      <c r="G106" s="138"/>
      <c r="H106" s="138"/>
      <c r="I106" s="138"/>
      <c r="J106" s="139">
        <f>J227</f>
        <v>0</v>
      </c>
      <c r="L106" s="136"/>
    </row>
    <row r="107" spans="1:47" s="10" customFormat="1" ht="19.899999999999999" customHeight="1">
      <c r="B107" s="136"/>
      <c r="D107" s="137" t="s">
        <v>203</v>
      </c>
      <c r="E107" s="138"/>
      <c r="F107" s="138"/>
      <c r="G107" s="138"/>
      <c r="H107" s="138"/>
      <c r="I107" s="138"/>
      <c r="J107" s="139">
        <f>J259</f>
        <v>0</v>
      </c>
      <c r="L107" s="136"/>
    </row>
    <row r="108" spans="1:47" s="10" customFormat="1" ht="19.899999999999999" customHeight="1">
      <c r="B108" s="136"/>
      <c r="D108" s="137" t="s">
        <v>204</v>
      </c>
      <c r="E108" s="138"/>
      <c r="F108" s="138"/>
      <c r="G108" s="138"/>
      <c r="H108" s="138"/>
      <c r="I108" s="138"/>
      <c r="J108" s="139">
        <f>J275</f>
        <v>0</v>
      </c>
      <c r="L108" s="136"/>
    </row>
    <row r="109" spans="1:47" s="9" customFormat="1" ht="24.95" customHeight="1">
      <c r="B109" s="132"/>
      <c r="D109" s="133" t="s">
        <v>196</v>
      </c>
      <c r="E109" s="134"/>
      <c r="F109" s="134"/>
      <c r="G109" s="134"/>
      <c r="H109" s="134"/>
      <c r="I109" s="134"/>
      <c r="J109" s="135">
        <f>J278</f>
        <v>0</v>
      </c>
      <c r="L109" s="132"/>
    </row>
    <row r="110" spans="1:47" s="10" customFormat="1" ht="19.899999999999999" customHeight="1">
      <c r="B110" s="136"/>
      <c r="D110" s="137" t="s">
        <v>198</v>
      </c>
      <c r="E110" s="138"/>
      <c r="F110" s="138"/>
      <c r="G110" s="138"/>
      <c r="H110" s="138"/>
      <c r="I110" s="138"/>
      <c r="J110" s="139">
        <f>J279</f>
        <v>0</v>
      </c>
      <c r="L110" s="136"/>
    </row>
    <row r="111" spans="1:47" s="9" customFormat="1" ht="24.95" customHeight="1">
      <c r="B111" s="132"/>
      <c r="D111" s="133" t="s">
        <v>205</v>
      </c>
      <c r="E111" s="134"/>
      <c r="F111" s="134"/>
      <c r="G111" s="134"/>
      <c r="H111" s="134"/>
      <c r="I111" s="134"/>
      <c r="J111" s="135">
        <f>J282</f>
        <v>0</v>
      </c>
      <c r="L111" s="132"/>
    </row>
    <row r="112" spans="1:47" s="10" customFormat="1" ht="19.899999999999999" customHeight="1">
      <c r="B112" s="136"/>
      <c r="D112" s="137" t="s">
        <v>894</v>
      </c>
      <c r="E112" s="138"/>
      <c r="F112" s="138"/>
      <c r="G112" s="138"/>
      <c r="H112" s="138"/>
      <c r="I112" s="138"/>
      <c r="J112" s="139">
        <f>J283</f>
        <v>0</v>
      </c>
      <c r="L112" s="136"/>
    </row>
    <row r="113" spans="1:65" s="10" customFormat="1" ht="19.899999999999999" customHeight="1">
      <c r="B113" s="136"/>
      <c r="D113" s="137" t="s">
        <v>2136</v>
      </c>
      <c r="E113" s="138"/>
      <c r="F113" s="138"/>
      <c r="G113" s="138"/>
      <c r="H113" s="138"/>
      <c r="I113" s="138"/>
      <c r="J113" s="139">
        <f>J292</f>
        <v>0</v>
      </c>
      <c r="L113" s="136"/>
    </row>
    <row r="114" spans="1:65" s="10" customFormat="1" ht="19.899999999999999" customHeight="1">
      <c r="B114" s="136"/>
      <c r="D114" s="137" t="s">
        <v>206</v>
      </c>
      <c r="E114" s="138"/>
      <c r="F114" s="138"/>
      <c r="G114" s="138"/>
      <c r="H114" s="138"/>
      <c r="I114" s="138"/>
      <c r="J114" s="139">
        <f>J323</f>
        <v>0</v>
      </c>
      <c r="L114" s="136"/>
    </row>
    <row r="115" spans="1:65" s="9" customFormat="1" ht="24.95" customHeight="1">
      <c r="B115" s="132"/>
      <c r="D115" s="133" t="s">
        <v>207</v>
      </c>
      <c r="E115" s="134"/>
      <c r="F115" s="134"/>
      <c r="G115" s="134"/>
      <c r="H115" s="134"/>
      <c r="I115" s="134"/>
      <c r="J115" s="135">
        <f>J327</f>
        <v>0</v>
      </c>
      <c r="L115" s="132"/>
    </row>
    <row r="116" spans="1:65" s="10" customFormat="1" ht="19.899999999999999" customHeight="1">
      <c r="B116" s="136"/>
      <c r="D116" s="137" t="s">
        <v>2137</v>
      </c>
      <c r="E116" s="138"/>
      <c r="F116" s="138"/>
      <c r="G116" s="138"/>
      <c r="H116" s="138"/>
      <c r="I116" s="138"/>
      <c r="J116" s="139">
        <f>J328</f>
        <v>0</v>
      </c>
      <c r="L116" s="136"/>
    </row>
    <row r="117" spans="1:65" s="10" customFormat="1" ht="19.899999999999999" customHeight="1">
      <c r="B117" s="136"/>
      <c r="D117" s="137" t="s">
        <v>2138</v>
      </c>
      <c r="E117" s="138"/>
      <c r="F117" s="138"/>
      <c r="G117" s="138"/>
      <c r="H117" s="138"/>
      <c r="I117" s="138"/>
      <c r="J117" s="139">
        <f>J369</f>
        <v>0</v>
      </c>
      <c r="L117" s="136"/>
    </row>
    <row r="118" spans="1:65" s="10" customFormat="1" ht="19.899999999999999" customHeight="1">
      <c r="B118" s="136"/>
      <c r="D118" s="137" t="s">
        <v>208</v>
      </c>
      <c r="E118" s="138"/>
      <c r="F118" s="138"/>
      <c r="G118" s="138"/>
      <c r="H118" s="138"/>
      <c r="I118" s="138"/>
      <c r="J118" s="139">
        <f>J372</f>
        <v>0</v>
      </c>
      <c r="L118" s="136"/>
    </row>
    <row r="119" spans="1:65" s="10" customFormat="1" ht="19.899999999999999" customHeight="1">
      <c r="B119" s="136"/>
      <c r="D119" s="137" t="s">
        <v>1560</v>
      </c>
      <c r="E119" s="138"/>
      <c r="F119" s="138"/>
      <c r="G119" s="138"/>
      <c r="H119" s="138"/>
      <c r="I119" s="138"/>
      <c r="J119" s="139">
        <f>J374</f>
        <v>0</v>
      </c>
      <c r="L119" s="136"/>
    </row>
    <row r="120" spans="1:65" s="10" customFormat="1" ht="19.899999999999999" customHeight="1">
      <c r="B120" s="136"/>
      <c r="D120" s="137" t="s">
        <v>1562</v>
      </c>
      <c r="E120" s="138"/>
      <c r="F120" s="138"/>
      <c r="G120" s="138"/>
      <c r="H120" s="138"/>
      <c r="I120" s="138"/>
      <c r="J120" s="139">
        <f>J385</f>
        <v>0</v>
      </c>
      <c r="L120" s="136"/>
    </row>
    <row r="121" spans="1:65" s="10" customFormat="1" ht="19.899999999999999" customHeight="1">
      <c r="B121" s="136"/>
      <c r="D121" s="137" t="s">
        <v>2139</v>
      </c>
      <c r="E121" s="138"/>
      <c r="F121" s="138"/>
      <c r="G121" s="138"/>
      <c r="H121" s="138"/>
      <c r="I121" s="138"/>
      <c r="J121" s="139">
        <f>J391</f>
        <v>0</v>
      </c>
      <c r="L121" s="136"/>
    </row>
    <row r="122" spans="1:65" s="9" customFormat="1" ht="24.95" customHeight="1">
      <c r="B122" s="132"/>
      <c r="D122" s="133" t="s">
        <v>1564</v>
      </c>
      <c r="E122" s="134"/>
      <c r="F122" s="134"/>
      <c r="G122" s="134"/>
      <c r="H122" s="134"/>
      <c r="I122" s="134"/>
      <c r="J122" s="135">
        <f>J399</f>
        <v>0</v>
      </c>
      <c r="L122" s="132"/>
    </row>
    <row r="123" spans="1:65" s="9" customFormat="1" ht="24.95" customHeight="1">
      <c r="B123" s="132"/>
      <c r="D123" s="133" t="s">
        <v>1565</v>
      </c>
      <c r="E123" s="134"/>
      <c r="F123" s="134"/>
      <c r="G123" s="134"/>
      <c r="H123" s="134"/>
      <c r="I123" s="134"/>
      <c r="J123" s="135">
        <f>J401</f>
        <v>0</v>
      </c>
      <c r="L123" s="132"/>
    </row>
    <row r="124" spans="1:65" s="2" customFormat="1" ht="21.75" customHeight="1">
      <c r="A124" s="31"/>
      <c r="B124" s="32"/>
      <c r="C124" s="31"/>
      <c r="D124" s="31"/>
      <c r="E124" s="31"/>
      <c r="F124" s="31"/>
      <c r="G124" s="31"/>
      <c r="H124" s="31"/>
      <c r="I124" s="31"/>
      <c r="J124" s="31"/>
      <c r="K124" s="31"/>
      <c r="L124" s="44"/>
      <c r="S124" s="31"/>
      <c r="T124" s="31"/>
      <c r="U124" s="31"/>
      <c r="V124" s="31"/>
      <c r="W124" s="31"/>
      <c r="X124" s="31"/>
      <c r="Y124" s="31"/>
      <c r="Z124" s="31"/>
      <c r="AA124" s="31"/>
      <c r="AB124" s="31"/>
      <c r="AC124" s="31"/>
      <c r="AD124" s="31"/>
      <c r="AE124" s="31"/>
    </row>
    <row r="125" spans="1:65" s="2" customFormat="1" ht="6.95" customHeight="1">
      <c r="A125" s="31"/>
      <c r="B125" s="32"/>
      <c r="C125" s="31"/>
      <c r="D125" s="31"/>
      <c r="E125" s="31"/>
      <c r="F125" s="31"/>
      <c r="G125" s="31"/>
      <c r="H125" s="31"/>
      <c r="I125" s="31"/>
      <c r="J125" s="31"/>
      <c r="K125" s="31"/>
      <c r="L125" s="44"/>
      <c r="S125" s="31"/>
      <c r="T125" s="31"/>
      <c r="U125" s="31"/>
      <c r="V125" s="31"/>
      <c r="W125" s="31"/>
      <c r="X125" s="31"/>
      <c r="Y125" s="31"/>
      <c r="Z125" s="31"/>
      <c r="AA125" s="31"/>
      <c r="AB125" s="31"/>
      <c r="AC125" s="31"/>
      <c r="AD125" s="31"/>
      <c r="AE125" s="31"/>
    </row>
    <row r="126" spans="1:65" s="2" customFormat="1" ht="29.25" customHeight="1">
      <c r="A126" s="31"/>
      <c r="B126" s="32"/>
      <c r="C126" s="131" t="s">
        <v>209</v>
      </c>
      <c r="D126" s="31"/>
      <c r="E126" s="31"/>
      <c r="F126" s="31"/>
      <c r="G126" s="31"/>
      <c r="H126" s="31"/>
      <c r="I126" s="31"/>
      <c r="J126" s="140">
        <f>ROUND(J127 + J128 + J129 + J130 + J131 + J132,2)</f>
        <v>0</v>
      </c>
      <c r="K126" s="31"/>
      <c r="L126" s="44"/>
      <c r="N126" s="141" t="s">
        <v>41</v>
      </c>
      <c r="S126" s="31"/>
      <c r="T126" s="31"/>
      <c r="U126" s="31"/>
      <c r="V126" s="31"/>
      <c r="W126" s="31"/>
      <c r="X126" s="31"/>
      <c r="Y126" s="31"/>
      <c r="Z126" s="31"/>
      <c r="AA126" s="31"/>
      <c r="AB126" s="31"/>
      <c r="AC126" s="31"/>
      <c r="AD126" s="31"/>
      <c r="AE126" s="31"/>
    </row>
    <row r="127" spans="1:65" s="2" customFormat="1" ht="18" customHeight="1">
      <c r="A127" s="31"/>
      <c r="B127" s="142"/>
      <c r="C127" s="143"/>
      <c r="D127" s="257" t="s">
        <v>210</v>
      </c>
      <c r="E127" s="263"/>
      <c r="F127" s="263"/>
      <c r="G127" s="143"/>
      <c r="H127" s="143"/>
      <c r="I127" s="143"/>
      <c r="J127" s="101">
        <v>0</v>
      </c>
      <c r="K127" s="143"/>
      <c r="L127" s="145"/>
      <c r="M127" s="146"/>
      <c r="N127" s="147" t="s">
        <v>43</v>
      </c>
      <c r="O127" s="146"/>
      <c r="P127" s="146"/>
      <c r="Q127" s="146"/>
      <c r="R127" s="146"/>
      <c r="S127" s="143"/>
      <c r="T127" s="143"/>
      <c r="U127" s="143"/>
      <c r="V127" s="143"/>
      <c r="W127" s="143"/>
      <c r="X127" s="143"/>
      <c r="Y127" s="143"/>
      <c r="Z127" s="143"/>
      <c r="AA127" s="143"/>
      <c r="AB127" s="143"/>
      <c r="AC127" s="143"/>
      <c r="AD127" s="143"/>
      <c r="AE127" s="143"/>
      <c r="AF127" s="146"/>
      <c r="AG127" s="146"/>
      <c r="AH127" s="146"/>
      <c r="AI127" s="146"/>
      <c r="AJ127" s="146"/>
      <c r="AK127" s="146"/>
      <c r="AL127" s="146"/>
      <c r="AM127" s="146"/>
      <c r="AN127" s="146"/>
      <c r="AO127" s="146"/>
      <c r="AP127" s="146"/>
      <c r="AQ127" s="146"/>
      <c r="AR127" s="146"/>
      <c r="AS127" s="146"/>
      <c r="AT127" s="146"/>
      <c r="AU127" s="146"/>
      <c r="AV127" s="146"/>
      <c r="AW127" s="146"/>
      <c r="AX127" s="146"/>
      <c r="AY127" s="148" t="s">
        <v>211</v>
      </c>
      <c r="AZ127" s="146"/>
      <c r="BA127" s="146"/>
      <c r="BB127" s="146"/>
      <c r="BC127" s="146"/>
      <c r="BD127" s="146"/>
      <c r="BE127" s="149">
        <f t="shared" ref="BE127:BE132" si="0">IF(N127="základná",J127,0)</f>
        <v>0</v>
      </c>
      <c r="BF127" s="149">
        <f t="shared" ref="BF127:BF132" si="1">IF(N127="znížená",J127,0)</f>
        <v>0</v>
      </c>
      <c r="BG127" s="149">
        <f t="shared" ref="BG127:BG132" si="2">IF(N127="zákl. prenesená",J127,0)</f>
        <v>0</v>
      </c>
      <c r="BH127" s="149">
        <f t="shared" ref="BH127:BH132" si="3">IF(N127="zníž. prenesená",J127,0)</f>
        <v>0</v>
      </c>
      <c r="BI127" s="149">
        <f t="shared" ref="BI127:BI132" si="4">IF(N127="nulová",J127,0)</f>
        <v>0</v>
      </c>
      <c r="BJ127" s="148" t="s">
        <v>88</v>
      </c>
      <c r="BK127" s="146"/>
      <c r="BL127" s="146"/>
      <c r="BM127" s="146"/>
    </row>
    <row r="128" spans="1:65" s="2" customFormat="1" ht="18" customHeight="1">
      <c r="A128" s="31"/>
      <c r="B128" s="142"/>
      <c r="C128" s="143"/>
      <c r="D128" s="257" t="s">
        <v>212</v>
      </c>
      <c r="E128" s="263"/>
      <c r="F128" s="263"/>
      <c r="G128" s="143"/>
      <c r="H128" s="143"/>
      <c r="I128" s="143"/>
      <c r="J128" s="101">
        <v>0</v>
      </c>
      <c r="K128" s="143"/>
      <c r="L128" s="145"/>
      <c r="M128" s="146"/>
      <c r="N128" s="147" t="s">
        <v>43</v>
      </c>
      <c r="O128" s="146"/>
      <c r="P128" s="146"/>
      <c r="Q128" s="146"/>
      <c r="R128" s="146"/>
      <c r="S128" s="143"/>
      <c r="T128" s="143"/>
      <c r="U128" s="143"/>
      <c r="V128" s="143"/>
      <c r="W128" s="143"/>
      <c r="X128" s="143"/>
      <c r="Y128" s="143"/>
      <c r="Z128" s="143"/>
      <c r="AA128" s="143"/>
      <c r="AB128" s="143"/>
      <c r="AC128" s="143"/>
      <c r="AD128" s="143"/>
      <c r="AE128" s="143"/>
      <c r="AF128" s="146"/>
      <c r="AG128" s="146"/>
      <c r="AH128" s="146"/>
      <c r="AI128" s="146"/>
      <c r="AJ128" s="146"/>
      <c r="AK128" s="146"/>
      <c r="AL128" s="146"/>
      <c r="AM128" s="146"/>
      <c r="AN128" s="146"/>
      <c r="AO128" s="146"/>
      <c r="AP128" s="146"/>
      <c r="AQ128" s="146"/>
      <c r="AR128" s="146"/>
      <c r="AS128" s="146"/>
      <c r="AT128" s="146"/>
      <c r="AU128" s="146"/>
      <c r="AV128" s="146"/>
      <c r="AW128" s="146"/>
      <c r="AX128" s="146"/>
      <c r="AY128" s="148" t="s">
        <v>211</v>
      </c>
      <c r="AZ128" s="146"/>
      <c r="BA128" s="146"/>
      <c r="BB128" s="146"/>
      <c r="BC128" s="146"/>
      <c r="BD128" s="146"/>
      <c r="BE128" s="149">
        <f t="shared" si="0"/>
        <v>0</v>
      </c>
      <c r="BF128" s="149">
        <f t="shared" si="1"/>
        <v>0</v>
      </c>
      <c r="BG128" s="149">
        <f t="shared" si="2"/>
        <v>0</v>
      </c>
      <c r="BH128" s="149">
        <f t="shared" si="3"/>
        <v>0</v>
      </c>
      <c r="BI128" s="149">
        <f t="shared" si="4"/>
        <v>0</v>
      </c>
      <c r="BJ128" s="148" t="s">
        <v>88</v>
      </c>
      <c r="BK128" s="146"/>
      <c r="BL128" s="146"/>
      <c r="BM128" s="146"/>
    </row>
    <row r="129" spans="1:65" s="2" customFormat="1" ht="18" customHeight="1">
      <c r="A129" s="31"/>
      <c r="B129" s="142"/>
      <c r="C129" s="143"/>
      <c r="D129" s="257" t="s">
        <v>213</v>
      </c>
      <c r="E129" s="263"/>
      <c r="F129" s="263"/>
      <c r="G129" s="143"/>
      <c r="H129" s="143"/>
      <c r="I129" s="143"/>
      <c r="J129" s="101">
        <v>0</v>
      </c>
      <c r="K129" s="143"/>
      <c r="L129" s="145"/>
      <c r="M129" s="146"/>
      <c r="N129" s="147" t="s">
        <v>43</v>
      </c>
      <c r="O129" s="146"/>
      <c r="P129" s="146"/>
      <c r="Q129" s="146"/>
      <c r="R129" s="146"/>
      <c r="S129" s="143"/>
      <c r="T129" s="143"/>
      <c r="U129" s="143"/>
      <c r="V129" s="143"/>
      <c r="W129" s="143"/>
      <c r="X129" s="143"/>
      <c r="Y129" s="143"/>
      <c r="Z129" s="143"/>
      <c r="AA129" s="143"/>
      <c r="AB129" s="143"/>
      <c r="AC129" s="143"/>
      <c r="AD129" s="143"/>
      <c r="AE129" s="143"/>
      <c r="AF129" s="146"/>
      <c r="AG129" s="146"/>
      <c r="AH129" s="146"/>
      <c r="AI129" s="146"/>
      <c r="AJ129" s="146"/>
      <c r="AK129" s="146"/>
      <c r="AL129" s="146"/>
      <c r="AM129" s="146"/>
      <c r="AN129" s="146"/>
      <c r="AO129" s="146"/>
      <c r="AP129" s="146"/>
      <c r="AQ129" s="146"/>
      <c r="AR129" s="146"/>
      <c r="AS129" s="146"/>
      <c r="AT129" s="146"/>
      <c r="AU129" s="146"/>
      <c r="AV129" s="146"/>
      <c r="AW129" s="146"/>
      <c r="AX129" s="146"/>
      <c r="AY129" s="148" t="s">
        <v>211</v>
      </c>
      <c r="AZ129" s="146"/>
      <c r="BA129" s="146"/>
      <c r="BB129" s="146"/>
      <c r="BC129" s="146"/>
      <c r="BD129" s="146"/>
      <c r="BE129" s="149">
        <f t="shared" si="0"/>
        <v>0</v>
      </c>
      <c r="BF129" s="149">
        <f t="shared" si="1"/>
        <v>0</v>
      </c>
      <c r="BG129" s="149">
        <f t="shared" si="2"/>
        <v>0</v>
      </c>
      <c r="BH129" s="149">
        <f t="shared" si="3"/>
        <v>0</v>
      </c>
      <c r="BI129" s="149">
        <f t="shared" si="4"/>
        <v>0</v>
      </c>
      <c r="BJ129" s="148" t="s">
        <v>88</v>
      </c>
      <c r="BK129" s="146"/>
      <c r="BL129" s="146"/>
      <c r="BM129" s="146"/>
    </row>
    <row r="130" spans="1:65" s="2" customFormat="1" ht="18" customHeight="1">
      <c r="A130" s="31"/>
      <c r="B130" s="142"/>
      <c r="C130" s="143"/>
      <c r="D130" s="257" t="s">
        <v>214</v>
      </c>
      <c r="E130" s="263"/>
      <c r="F130" s="263"/>
      <c r="G130" s="143"/>
      <c r="H130" s="143"/>
      <c r="I130" s="143"/>
      <c r="J130" s="101">
        <v>0</v>
      </c>
      <c r="K130" s="143"/>
      <c r="L130" s="145"/>
      <c r="M130" s="146"/>
      <c r="N130" s="147" t="s">
        <v>43</v>
      </c>
      <c r="O130" s="146"/>
      <c r="P130" s="146"/>
      <c r="Q130" s="146"/>
      <c r="R130" s="146"/>
      <c r="S130" s="143"/>
      <c r="T130" s="143"/>
      <c r="U130" s="143"/>
      <c r="V130" s="143"/>
      <c r="W130" s="143"/>
      <c r="X130" s="143"/>
      <c r="Y130" s="143"/>
      <c r="Z130" s="143"/>
      <c r="AA130" s="143"/>
      <c r="AB130" s="143"/>
      <c r="AC130" s="143"/>
      <c r="AD130" s="143"/>
      <c r="AE130" s="143"/>
      <c r="AF130" s="146"/>
      <c r="AG130" s="146"/>
      <c r="AH130" s="146"/>
      <c r="AI130" s="146"/>
      <c r="AJ130" s="146"/>
      <c r="AK130" s="146"/>
      <c r="AL130" s="146"/>
      <c r="AM130" s="146"/>
      <c r="AN130" s="146"/>
      <c r="AO130" s="146"/>
      <c r="AP130" s="146"/>
      <c r="AQ130" s="146"/>
      <c r="AR130" s="146"/>
      <c r="AS130" s="146"/>
      <c r="AT130" s="146"/>
      <c r="AU130" s="146"/>
      <c r="AV130" s="146"/>
      <c r="AW130" s="146"/>
      <c r="AX130" s="146"/>
      <c r="AY130" s="148" t="s">
        <v>211</v>
      </c>
      <c r="AZ130" s="146"/>
      <c r="BA130" s="146"/>
      <c r="BB130" s="146"/>
      <c r="BC130" s="146"/>
      <c r="BD130" s="146"/>
      <c r="BE130" s="149">
        <f t="shared" si="0"/>
        <v>0</v>
      </c>
      <c r="BF130" s="149">
        <f t="shared" si="1"/>
        <v>0</v>
      </c>
      <c r="BG130" s="149">
        <f t="shared" si="2"/>
        <v>0</v>
      </c>
      <c r="BH130" s="149">
        <f t="shared" si="3"/>
        <v>0</v>
      </c>
      <c r="BI130" s="149">
        <f t="shared" si="4"/>
        <v>0</v>
      </c>
      <c r="BJ130" s="148" t="s">
        <v>88</v>
      </c>
      <c r="BK130" s="146"/>
      <c r="BL130" s="146"/>
      <c r="BM130" s="146"/>
    </row>
    <row r="131" spans="1:65" s="2" customFormat="1" ht="18" customHeight="1">
      <c r="A131" s="31"/>
      <c r="B131" s="142"/>
      <c r="C131" s="143"/>
      <c r="D131" s="257" t="s">
        <v>215</v>
      </c>
      <c r="E131" s="263"/>
      <c r="F131" s="263"/>
      <c r="G131" s="143"/>
      <c r="H131" s="143"/>
      <c r="I131" s="143"/>
      <c r="J131" s="101">
        <v>0</v>
      </c>
      <c r="K131" s="143"/>
      <c r="L131" s="145"/>
      <c r="M131" s="146"/>
      <c r="N131" s="147" t="s">
        <v>43</v>
      </c>
      <c r="O131" s="146"/>
      <c r="P131" s="146"/>
      <c r="Q131" s="146"/>
      <c r="R131" s="146"/>
      <c r="S131" s="143"/>
      <c r="T131" s="143"/>
      <c r="U131" s="143"/>
      <c r="V131" s="143"/>
      <c r="W131" s="143"/>
      <c r="X131" s="143"/>
      <c r="Y131" s="143"/>
      <c r="Z131" s="143"/>
      <c r="AA131" s="143"/>
      <c r="AB131" s="143"/>
      <c r="AC131" s="143"/>
      <c r="AD131" s="143"/>
      <c r="AE131" s="143"/>
      <c r="AF131" s="146"/>
      <c r="AG131" s="146"/>
      <c r="AH131" s="146"/>
      <c r="AI131" s="146"/>
      <c r="AJ131" s="146"/>
      <c r="AK131" s="146"/>
      <c r="AL131" s="146"/>
      <c r="AM131" s="146"/>
      <c r="AN131" s="146"/>
      <c r="AO131" s="146"/>
      <c r="AP131" s="146"/>
      <c r="AQ131" s="146"/>
      <c r="AR131" s="146"/>
      <c r="AS131" s="146"/>
      <c r="AT131" s="146"/>
      <c r="AU131" s="146"/>
      <c r="AV131" s="146"/>
      <c r="AW131" s="146"/>
      <c r="AX131" s="146"/>
      <c r="AY131" s="148" t="s">
        <v>211</v>
      </c>
      <c r="AZ131" s="146"/>
      <c r="BA131" s="146"/>
      <c r="BB131" s="146"/>
      <c r="BC131" s="146"/>
      <c r="BD131" s="146"/>
      <c r="BE131" s="149">
        <f t="shared" si="0"/>
        <v>0</v>
      </c>
      <c r="BF131" s="149">
        <f t="shared" si="1"/>
        <v>0</v>
      </c>
      <c r="BG131" s="149">
        <f t="shared" si="2"/>
        <v>0</v>
      </c>
      <c r="BH131" s="149">
        <f t="shared" si="3"/>
        <v>0</v>
      </c>
      <c r="BI131" s="149">
        <f t="shared" si="4"/>
        <v>0</v>
      </c>
      <c r="BJ131" s="148" t="s">
        <v>88</v>
      </c>
      <c r="BK131" s="146"/>
      <c r="BL131" s="146"/>
      <c r="BM131" s="146"/>
    </row>
    <row r="132" spans="1:65" s="2" customFormat="1" ht="18" customHeight="1">
      <c r="A132" s="31"/>
      <c r="B132" s="142"/>
      <c r="C132" s="143"/>
      <c r="D132" s="144" t="s">
        <v>216</v>
      </c>
      <c r="E132" s="143"/>
      <c r="F132" s="143"/>
      <c r="G132" s="143"/>
      <c r="H132" s="143"/>
      <c r="I132" s="143"/>
      <c r="J132" s="101">
        <f>ROUND(J34*T132,2)</f>
        <v>0</v>
      </c>
      <c r="K132" s="143"/>
      <c r="L132" s="145"/>
      <c r="M132" s="146"/>
      <c r="N132" s="147" t="s">
        <v>43</v>
      </c>
      <c r="O132" s="146"/>
      <c r="P132" s="146"/>
      <c r="Q132" s="146"/>
      <c r="R132" s="146"/>
      <c r="S132" s="143"/>
      <c r="T132" s="143"/>
      <c r="U132" s="143"/>
      <c r="V132" s="143"/>
      <c r="W132" s="143"/>
      <c r="X132" s="143"/>
      <c r="Y132" s="143"/>
      <c r="Z132" s="143"/>
      <c r="AA132" s="143"/>
      <c r="AB132" s="143"/>
      <c r="AC132" s="143"/>
      <c r="AD132" s="143"/>
      <c r="AE132" s="143"/>
      <c r="AF132" s="146"/>
      <c r="AG132" s="146"/>
      <c r="AH132" s="146"/>
      <c r="AI132" s="146"/>
      <c r="AJ132" s="146"/>
      <c r="AK132" s="146"/>
      <c r="AL132" s="146"/>
      <c r="AM132" s="146"/>
      <c r="AN132" s="146"/>
      <c r="AO132" s="146"/>
      <c r="AP132" s="146"/>
      <c r="AQ132" s="146"/>
      <c r="AR132" s="146"/>
      <c r="AS132" s="146"/>
      <c r="AT132" s="146"/>
      <c r="AU132" s="146"/>
      <c r="AV132" s="146"/>
      <c r="AW132" s="146"/>
      <c r="AX132" s="146"/>
      <c r="AY132" s="148" t="s">
        <v>217</v>
      </c>
      <c r="AZ132" s="146"/>
      <c r="BA132" s="146"/>
      <c r="BB132" s="146"/>
      <c r="BC132" s="146"/>
      <c r="BD132" s="146"/>
      <c r="BE132" s="149">
        <f t="shared" si="0"/>
        <v>0</v>
      </c>
      <c r="BF132" s="149">
        <f t="shared" si="1"/>
        <v>0</v>
      </c>
      <c r="BG132" s="149">
        <f t="shared" si="2"/>
        <v>0</v>
      </c>
      <c r="BH132" s="149">
        <f t="shared" si="3"/>
        <v>0</v>
      </c>
      <c r="BI132" s="149">
        <f t="shared" si="4"/>
        <v>0</v>
      </c>
      <c r="BJ132" s="148" t="s">
        <v>88</v>
      </c>
      <c r="BK132" s="146"/>
      <c r="BL132" s="146"/>
      <c r="BM132" s="146"/>
    </row>
    <row r="133" spans="1:65" s="2" customFormat="1" ht="11.25">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2" customFormat="1" ht="29.25" customHeight="1">
      <c r="A134" s="31"/>
      <c r="B134" s="32"/>
      <c r="C134" s="108" t="s">
        <v>182</v>
      </c>
      <c r="D134" s="109"/>
      <c r="E134" s="109"/>
      <c r="F134" s="109"/>
      <c r="G134" s="109"/>
      <c r="H134" s="109"/>
      <c r="I134" s="109"/>
      <c r="J134" s="110">
        <f>ROUND(J100+J126,2)</f>
        <v>0</v>
      </c>
      <c r="K134" s="109"/>
      <c r="L134" s="44"/>
      <c r="S134" s="31"/>
      <c r="T134" s="31"/>
      <c r="U134" s="31"/>
      <c r="V134" s="31"/>
      <c r="W134" s="31"/>
      <c r="X134" s="31"/>
      <c r="Y134" s="31"/>
      <c r="Z134" s="31"/>
      <c r="AA134" s="31"/>
      <c r="AB134" s="31"/>
      <c r="AC134" s="31"/>
      <c r="AD134" s="31"/>
      <c r="AE134" s="31"/>
    </row>
    <row r="135" spans="1:65" s="2" customFormat="1" ht="6.95" customHeight="1">
      <c r="A135" s="31"/>
      <c r="B135" s="49"/>
      <c r="C135" s="50"/>
      <c r="D135" s="50"/>
      <c r="E135" s="50"/>
      <c r="F135" s="50"/>
      <c r="G135" s="50"/>
      <c r="H135" s="50"/>
      <c r="I135" s="50"/>
      <c r="J135" s="50"/>
      <c r="K135" s="50"/>
      <c r="L135" s="44"/>
      <c r="S135" s="31"/>
      <c r="T135" s="31"/>
      <c r="U135" s="31"/>
      <c r="V135" s="31"/>
      <c r="W135" s="31"/>
      <c r="X135" s="31"/>
      <c r="Y135" s="31"/>
      <c r="Z135" s="31"/>
      <c r="AA135" s="31"/>
      <c r="AB135" s="31"/>
      <c r="AC135" s="31"/>
      <c r="AD135" s="31"/>
      <c r="AE135" s="31"/>
    </row>
    <row r="139" spans="1:65" s="2" customFormat="1" ht="6.95" customHeight="1">
      <c r="A139" s="31"/>
      <c r="B139" s="51"/>
      <c r="C139" s="52"/>
      <c r="D139" s="52"/>
      <c r="E139" s="52"/>
      <c r="F139" s="52"/>
      <c r="G139" s="52"/>
      <c r="H139" s="52"/>
      <c r="I139" s="52"/>
      <c r="J139" s="52"/>
      <c r="K139" s="52"/>
      <c r="L139" s="44"/>
      <c r="S139" s="31"/>
      <c r="T139" s="31"/>
      <c r="U139" s="31"/>
      <c r="V139" s="31"/>
      <c r="W139" s="31"/>
      <c r="X139" s="31"/>
      <c r="Y139" s="31"/>
      <c r="Z139" s="31"/>
      <c r="AA139" s="31"/>
      <c r="AB139" s="31"/>
      <c r="AC139" s="31"/>
      <c r="AD139" s="31"/>
      <c r="AE139" s="31"/>
    </row>
    <row r="140" spans="1:65" s="2" customFormat="1" ht="24.95" customHeight="1">
      <c r="A140" s="31"/>
      <c r="B140" s="32"/>
      <c r="C140" s="18" t="s">
        <v>218</v>
      </c>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65" s="2" customFormat="1" ht="6.95" customHeight="1">
      <c r="A141" s="31"/>
      <c r="B141" s="32"/>
      <c r="C141" s="31"/>
      <c r="D141" s="31"/>
      <c r="E141" s="31"/>
      <c r="F141" s="31"/>
      <c r="G141" s="31"/>
      <c r="H141" s="31"/>
      <c r="I141" s="31"/>
      <c r="J141" s="31"/>
      <c r="K141" s="31"/>
      <c r="L141" s="44"/>
      <c r="S141" s="31"/>
      <c r="T141" s="31"/>
      <c r="U141" s="31"/>
      <c r="V141" s="31"/>
      <c r="W141" s="31"/>
      <c r="X141" s="31"/>
      <c r="Y141" s="31"/>
      <c r="Z141" s="31"/>
      <c r="AA141" s="31"/>
      <c r="AB141" s="31"/>
      <c r="AC141" s="31"/>
      <c r="AD141" s="31"/>
      <c r="AE141" s="31"/>
    </row>
    <row r="142" spans="1:65" s="2" customFormat="1" ht="12" customHeight="1">
      <c r="A142" s="31"/>
      <c r="B142" s="32"/>
      <c r="C142" s="24" t="s">
        <v>15</v>
      </c>
      <c r="D142" s="31"/>
      <c r="E142" s="31"/>
      <c r="F142" s="31"/>
      <c r="G142" s="31"/>
      <c r="H142" s="31"/>
      <c r="I142" s="31"/>
      <c r="J142" s="31"/>
      <c r="K142" s="31"/>
      <c r="L142" s="44"/>
      <c r="S142" s="31"/>
      <c r="T142" s="31"/>
      <c r="U142" s="31"/>
      <c r="V142" s="31"/>
      <c r="W142" s="31"/>
      <c r="X142" s="31"/>
      <c r="Y142" s="31"/>
      <c r="Z142" s="31"/>
      <c r="AA142" s="31"/>
      <c r="AB142" s="31"/>
      <c r="AC142" s="31"/>
      <c r="AD142" s="31"/>
      <c r="AE142" s="31"/>
    </row>
    <row r="143" spans="1:65" s="2" customFormat="1" ht="16.5" customHeight="1">
      <c r="A143" s="31"/>
      <c r="B143" s="32"/>
      <c r="C143" s="31"/>
      <c r="D143" s="31"/>
      <c r="E143" s="258" t="str">
        <f>E7</f>
        <v>Kanalizácia a ČOV Nacina Ves</v>
      </c>
      <c r="F143" s="259"/>
      <c r="G143" s="259"/>
      <c r="H143" s="259"/>
      <c r="I143" s="31"/>
      <c r="J143" s="31"/>
      <c r="K143" s="31"/>
      <c r="L143" s="44"/>
      <c r="S143" s="31"/>
      <c r="T143" s="31"/>
      <c r="U143" s="31"/>
      <c r="V143" s="31"/>
      <c r="W143" s="31"/>
      <c r="X143" s="31"/>
      <c r="Y143" s="31"/>
      <c r="Z143" s="31"/>
      <c r="AA143" s="31"/>
      <c r="AB143" s="31"/>
      <c r="AC143" s="31"/>
      <c r="AD143" s="31"/>
      <c r="AE143" s="31"/>
    </row>
    <row r="144" spans="1:65" s="1" customFormat="1" ht="12" customHeight="1">
      <c r="B144" s="17"/>
      <c r="C144" s="24" t="s">
        <v>184</v>
      </c>
      <c r="L144" s="17"/>
    </row>
    <row r="145" spans="1:65" s="1" customFormat="1" ht="16.5" customHeight="1">
      <c r="B145" s="17"/>
      <c r="E145" s="258" t="s">
        <v>2354</v>
      </c>
      <c r="F145" s="210"/>
      <c r="G145" s="210"/>
      <c r="H145" s="210"/>
      <c r="L145" s="17"/>
    </row>
    <row r="146" spans="1:65" s="1" customFormat="1" ht="12" customHeight="1">
      <c r="B146" s="17"/>
      <c r="C146" s="24" t="s">
        <v>186</v>
      </c>
      <c r="L146" s="17"/>
    </row>
    <row r="147" spans="1:65" s="2" customFormat="1" ht="16.5" customHeight="1">
      <c r="A147" s="31"/>
      <c r="B147" s="32"/>
      <c r="C147" s="31"/>
      <c r="D147" s="31"/>
      <c r="E147" s="260" t="s">
        <v>2677</v>
      </c>
      <c r="F147" s="261"/>
      <c r="G147" s="261"/>
      <c r="H147" s="261"/>
      <c r="I147" s="31"/>
      <c r="J147" s="31"/>
      <c r="K147" s="31"/>
      <c r="L147" s="44"/>
      <c r="S147" s="31"/>
      <c r="T147" s="31"/>
      <c r="U147" s="31"/>
      <c r="V147" s="31"/>
      <c r="W147" s="31"/>
      <c r="X147" s="31"/>
      <c r="Y147" s="31"/>
      <c r="Z147" s="31"/>
      <c r="AA147" s="31"/>
      <c r="AB147" s="31"/>
      <c r="AC147" s="31"/>
      <c r="AD147" s="31"/>
      <c r="AE147" s="31"/>
    </row>
    <row r="148" spans="1:65" s="2" customFormat="1" ht="12" customHeight="1">
      <c r="A148" s="31"/>
      <c r="B148" s="32"/>
      <c r="C148" s="24" t="s">
        <v>188</v>
      </c>
      <c r="D148" s="31"/>
      <c r="E148" s="31"/>
      <c r="F148" s="31"/>
      <c r="G148" s="31"/>
      <c r="H148" s="31"/>
      <c r="I148" s="31"/>
      <c r="J148" s="31"/>
      <c r="K148" s="31"/>
      <c r="L148" s="44"/>
      <c r="S148" s="31"/>
      <c r="T148" s="31"/>
      <c r="U148" s="31"/>
      <c r="V148" s="31"/>
      <c r="W148" s="31"/>
      <c r="X148" s="31"/>
      <c r="Y148" s="31"/>
      <c r="Z148" s="31"/>
      <c r="AA148" s="31"/>
      <c r="AB148" s="31"/>
      <c r="AC148" s="31"/>
      <c r="AD148" s="31"/>
      <c r="AE148" s="31"/>
    </row>
    <row r="149" spans="1:65" s="2" customFormat="1" ht="16.5" customHeight="1">
      <c r="A149" s="31"/>
      <c r="B149" s="32"/>
      <c r="C149" s="31"/>
      <c r="D149" s="31"/>
      <c r="E149" s="239" t="str">
        <f>E13</f>
        <v>SO 03.3 - Čerpacia stanica ČS A3</v>
      </c>
      <c r="F149" s="261"/>
      <c r="G149" s="261"/>
      <c r="H149" s="261"/>
      <c r="I149" s="31"/>
      <c r="J149" s="31"/>
      <c r="K149" s="31"/>
      <c r="L149" s="44"/>
      <c r="S149" s="31"/>
      <c r="T149" s="31"/>
      <c r="U149" s="31"/>
      <c r="V149" s="31"/>
      <c r="W149" s="31"/>
      <c r="X149" s="31"/>
      <c r="Y149" s="31"/>
      <c r="Z149" s="31"/>
      <c r="AA149" s="31"/>
      <c r="AB149" s="31"/>
      <c r="AC149" s="31"/>
      <c r="AD149" s="31"/>
      <c r="AE149" s="31"/>
    </row>
    <row r="150" spans="1:65" s="2" customFormat="1" ht="6.95" customHeight="1">
      <c r="A150" s="31"/>
      <c r="B150" s="32"/>
      <c r="C150" s="31"/>
      <c r="D150" s="31"/>
      <c r="E150" s="31"/>
      <c r="F150" s="31"/>
      <c r="G150" s="31"/>
      <c r="H150" s="31"/>
      <c r="I150" s="31"/>
      <c r="J150" s="31"/>
      <c r="K150" s="31"/>
      <c r="L150" s="44"/>
      <c r="S150" s="31"/>
      <c r="T150" s="31"/>
      <c r="U150" s="31"/>
      <c r="V150" s="31"/>
      <c r="W150" s="31"/>
      <c r="X150" s="31"/>
      <c r="Y150" s="31"/>
      <c r="Z150" s="31"/>
      <c r="AA150" s="31"/>
      <c r="AB150" s="31"/>
      <c r="AC150" s="31"/>
      <c r="AD150" s="31"/>
      <c r="AE150" s="31"/>
    </row>
    <row r="151" spans="1:65" s="2" customFormat="1" ht="12" customHeight="1">
      <c r="A151" s="31"/>
      <c r="B151" s="32"/>
      <c r="C151" s="24" t="s">
        <v>19</v>
      </c>
      <c r="D151" s="31"/>
      <c r="E151" s="31"/>
      <c r="F151" s="22" t="str">
        <f>F16</f>
        <v>Nacina Ves</v>
      </c>
      <c r="G151" s="31"/>
      <c r="H151" s="31"/>
      <c r="I151" s="24" t="s">
        <v>21</v>
      </c>
      <c r="J151" s="57" t="str">
        <f>IF(J16="","",J16)</f>
        <v>7. 4. 2025</v>
      </c>
      <c r="K151" s="31"/>
      <c r="L151" s="44"/>
      <c r="S151" s="31"/>
      <c r="T151" s="31"/>
      <c r="U151" s="31"/>
      <c r="V151" s="31"/>
      <c r="W151" s="31"/>
      <c r="X151" s="31"/>
      <c r="Y151" s="31"/>
      <c r="Z151" s="31"/>
      <c r="AA151" s="31"/>
      <c r="AB151" s="31"/>
      <c r="AC151" s="31"/>
      <c r="AD151" s="31"/>
      <c r="AE151" s="31"/>
    </row>
    <row r="152" spans="1:65" s="2" customFormat="1" ht="6.95" customHeight="1">
      <c r="A152" s="31"/>
      <c r="B152" s="32"/>
      <c r="C152" s="31"/>
      <c r="D152" s="31"/>
      <c r="E152" s="31"/>
      <c r="F152" s="31"/>
      <c r="G152" s="31"/>
      <c r="H152" s="31"/>
      <c r="I152" s="31"/>
      <c r="J152" s="31"/>
      <c r="K152" s="31"/>
      <c r="L152" s="44"/>
      <c r="S152" s="31"/>
      <c r="T152" s="31"/>
      <c r="U152" s="31"/>
      <c r="V152" s="31"/>
      <c r="W152" s="31"/>
      <c r="X152" s="31"/>
      <c r="Y152" s="31"/>
      <c r="Z152" s="31"/>
      <c r="AA152" s="31"/>
      <c r="AB152" s="31"/>
      <c r="AC152" s="31"/>
      <c r="AD152" s="31"/>
      <c r="AE152" s="31"/>
    </row>
    <row r="153" spans="1:65" s="2" customFormat="1" ht="15.2" customHeight="1">
      <c r="A153" s="31"/>
      <c r="B153" s="32"/>
      <c r="C153" s="24" t="s">
        <v>23</v>
      </c>
      <c r="D153" s="31"/>
      <c r="E153" s="31"/>
      <c r="F153" s="22" t="str">
        <f>E19</f>
        <v>Obec Nacina Ves</v>
      </c>
      <c r="G153" s="31"/>
      <c r="H153" s="31"/>
      <c r="I153" s="24" t="s">
        <v>29</v>
      </c>
      <c r="J153" s="27" t="str">
        <f>E25</f>
        <v>Ing. Štefan Čižmár</v>
      </c>
      <c r="K153" s="31"/>
      <c r="L153" s="44"/>
      <c r="S153" s="31"/>
      <c r="T153" s="31"/>
      <c r="U153" s="31"/>
      <c r="V153" s="31"/>
      <c r="W153" s="31"/>
      <c r="X153" s="31"/>
      <c r="Y153" s="31"/>
      <c r="Z153" s="31"/>
      <c r="AA153" s="31"/>
      <c r="AB153" s="31"/>
      <c r="AC153" s="31"/>
      <c r="AD153" s="31"/>
      <c r="AE153" s="31"/>
    </row>
    <row r="154" spans="1:65" s="2" customFormat="1" ht="15.2" customHeight="1">
      <c r="A154" s="31"/>
      <c r="B154" s="32"/>
      <c r="C154" s="24" t="s">
        <v>27</v>
      </c>
      <c r="D154" s="31"/>
      <c r="E154" s="31"/>
      <c r="F154" s="22" t="str">
        <f>IF(E22="","",E22)</f>
        <v>Vyplň údaj</v>
      </c>
      <c r="G154" s="31"/>
      <c r="H154" s="31"/>
      <c r="I154" s="24" t="s">
        <v>32</v>
      </c>
      <c r="J154" s="27" t="str">
        <f>E28</f>
        <v xml:space="preserve"> </v>
      </c>
      <c r="K154" s="31"/>
      <c r="L154" s="44"/>
      <c r="S154" s="31"/>
      <c r="T154" s="31"/>
      <c r="U154" s="31"/>
      <c r="V154" s="31"/>
      <c r="W154" s="31"/>
      <c r="X154" s="31"/>
      <c r="Y154" s="31"/>
      <c r="Z154" s="31"/>
      <c r="AA154" s="31"/>
      <c r="AB154" s="31"/>
      <c r="AC154" s="31"/>
      <c r="AD154" s="31"/>
      <c r="AE154" s="31"/>
    </row>
    <row r="155" spans="1:65" s="2" customFormat="1" ht="10.35" customHeight="1">
      <c r="A155" s="31"/>
      <c r="B155" s="32"/>
      <c r="C155" s="31"/>
      <c r="D155" s="31"/>
      <c r="E155" s="31"/>
      <c r="F155" s="31"/>
      <c r="G155" s="31"/>
      <c r="H155" s="31"/>
      <c r="I155" s="31"/>
      <c r="J155" s="31"/>
      <c r="K155" s="31"/>
      <c r="L155" s="44"/>
      <c r="S155" s="31"/>
      <c r="T155" s="31"/>
      <c r="U155" s="31"/>
      <c r="V155" s="31"/>
      <c r="W155" s="31"/>
      <c r="X155" s="31"/>
      <c r="Y155" s="31"/>
      <c r="Z155" s="31"/>
      <c r="AA155" s="31"/>
      <c r="AB155" s="31"/>
      <c r="AC155" s="31"/>
      <c r="AD155" s="31"/>
      <c r="AE155" s="31"/>
    </row>
    <row r="156" spans="1:65" s="11" customFormat="1" ht="29.25" customHeight="1">
      <c r="A156" s="150"/>
      <c r="B156" s="151"/>
      <c r="C156" s="152" t="s">
        <v>219</v>
      </c>
      <c r="D156" s="153" t="s">
        <v>62</v>
      </c>
      <c r="E156" s="153" t="s">
        <v>58</v>
      </c>
      <c r="F156" s="153" t="s">
        <v>59</v>
      </c>
      <c r="G156" s="153" t="s">
        <v>220</v>
      </c>
      <c r="H156" s="153" t="s">
        <v>221</v>
      </c>
      <c r="I156" s="153" t="s">
        <v>222</v>
      </c>
      <c r="J156" s="154" t="s">
        <v>193</v>
      </c>
      <c r="K156" s="155" t="s">
        <v>223</v>
      </c>
      <c r="L156" s="156"/>
      <c r="M156" s="64" t="s">
        <v>1</v>
      </c>
      <c r="N156" s="65" t="s">
        <v>41</v>
      </c>
      <c r="O156" s="65" t="s">
        <v>224</v>
      </c>
      <c r="P156" s="65" t="s">
        <v>225</v>
      </c>
      <c r="Q156" s="65" t="s">
        <v>226</v>
      </c>
      <c r="R156" s="65" t="s">
        <v>227</v>
      </c>
      <c r="S156" s="65" t="s">
        <v>228</v>
      </c>
      <c r="T156" s="66" t="s">
        <v>229</v>
      </c>
      <c r="U156" s="150"/>
      <c r="V156" s="150"/>
      <c r="W156" s="150"/>
      <c r="X156" s="150"/>
      <c r="Y156" s="150"/>
      <c r="Z156" s="150"/>
      <c r="AA156" s="150"/>
      <c r="AB156" s="150"/>
      <c r="AC156" s="150"/>
      <c r="AD156" s="150"/>
      <c r="AE156" s="150"/>
    </row>
    <row r="157" spans="1:65" s="2" customFormat="1" ht="22.9" customHeight="1">
      <c r="A157" s="31"/>
      <c r="B157" s="32"/>
      <c r="C157" s="71" t="s">
        <v>190</v>
      </c>
      <c r="D157" s="31"/>
      <c r="E157" s="31"/>
      <c r="F157" s="31"/>
      <c r="G157" s="31"/>
      <c r="H157" s="31"/>
      <c r="I157" s="31"/>
      <c r="J157" s="157">
        <f>BK157</f>
        <v>0</v>
      </c>
      <c r="K157" s="31"/>
      <c r="L157" s="32"/>
      <c r="M157" s="67"/>
      <c r="N157" s="58"/>
      <c r="O157" s="68"/>
      <c r="P157" s="158">
        <f>P158+P278+P282+P327+P399+P401</f>
        <v>0</v>
      </c>
      <c r="Q157" s="68"/>
      <c r="R157" s="158">
        <f>R158+R278+R282+R327+R399+R401</f>
        <v>286.50492434925923</v>
      </c>
      <c r="S157" s="68"/>
      <c r="T157" s="159">
        <f>T158+T278+T282+T327+T399+T401</f>
        <v>18.8324</v>
      </c>
      <c r="U157" s="31"/>
      <c r="V157" s="31"/>
      <c r="W157" s="31"/>
      <c r="X157" s="31"/>
      <c r="Y157" s="31"/>
      <c r="Z157" s="31"/>
      <c r="AA157" s="31"/>
      <c r="AB157" s="31"/>
      <c r="AC157" s="31"/>
      <c r="AD157" s="31"/>
      <c r="AE157" s="31"/>
      <c r="AT157" s="14" t="s">
        <v>76</v>
      </c>
      <c r="AU157" s="14" t="s">
        <v>195</v>
      </c>
      <c r="BK157" s="160">
        <f>BK158+BK278+BK282+BK327+BK399+BK401</f>
        <v>0</v>
      </c>
    </row>
    <row r="158" spans="1:65" s="12" customFormat="1" ht="25.9" customHeight="1">
      <c r="B158" s="161"/>
      <c r="D158" s="162" t="s">
        <v>76</v>
      </c>
      <c r="E158" s="163" t="s">
        <v>897</v>
      </c>
      <c r="F158" s="163" t="s">
        <v>231</v>
      </c>
      <c r="I158" s="164"/>
      <c r="J158" s="165">
        <f>BK158</f>
        <v>0</v>
      </c>
      <c r="L158" s="161"/>
      <c r="M158" s="166"/>
      <c r="N158" s="167"/>
      <c r="O158" s="167"/>
      <c r="P158" s="168">
        <f>P159+P204+P215+P222+P227+P259+P275</f>
        <v>0</v>
      </c>
      <c r="Q158" s="167"/>
      <c r="R158" s="168">
        <f>R159+R204+R215+R222+R227+R259+R275</f>
        <v>283.4291149922592</v>
      </c>
      <c r="S158" s="167"/>
      <c r="T158" s="169">
        <f>T159+T204+T215+T222+T227+T259+T275</f>
        <v>18.8324</v>
      </c>
      <c r="AR158" s="162" t="s">
        <v>81</v>
      </c>
      <c r="AT158" s="170" t="s">
        <v>76</v>
      </c>
      <c r="AU158" s="170" t="s">
        <v>77</v>
      </c>
      <c r="AY158" s="162" t="s">
        <v>232</v>
      </c>
      <c r="BK158" s="171">
        <f>BK159+BK204+BK215+BK222+BK227+BK259+BK275</f>
        <v>0</v>
      </c>
    </row>
    <row r="159" spans="1:65" s="12" customFormat="1" ht="22.9" customHeight="1">
      <c r="B159" s="161"/>
      <c r="D159" s="162" t="s">
        <v>76</v>
      </c>
      <c r="E159" s="172" t="s">
        <v>81</v>
      </c>
      <c r="F159" s="172" t="s">
        <v>233</v>
      </c>
      <c r="I159" s="164"/>
      <c r="J159" s="173">
        <f>BK159</f>
        <v>0</v>
      </c>
      <c r="L159" s="161"/>
      <c r="M159" s="166"/>
      <c r="N159" s="167"/>
      <c r="O159" s="167"/>
      <c r="P159" s="168">
        <f>SUM(P160:P203)</f>
        <v>0</v>
      </c>
      <c r="Q159" s="167"/>
      <c r="R159" s="168">
        <f>SUM(R160:R203)</f>
        <v>195.52883700963997</v>
      </c>
      <c r="S159" s="167"/>
      <c r="T159" s="169">
        <f>SUM(T160:T203)</f>
        <v>18.8324</v>
      </c>
      <c r="AR159" s="162" t="s">
        <v>81</v>
      </c>
      <c r="AT159" s="170" t="s">
        <v>76</v>
      </c>
      <c r="AU159" s="170" t="s">
        <v>81</v>
      </c>
      <c r="AY159" s="162" t="s">
        <v>232</v>
      </c>
      <c r="BK159" s="171">
        <f>SUM(BK160:BK203)</f>
        <v>0</v>
      </c>
    </row>
    <row r="160" spans="1:65" s="2" customFormat="1" ht="33" customHeight="1">
      <c r="A160" s="31"/>
      <c r="B160" s="142"/>
      <c r="C160" s="174" t="s">
        <v>81</v>
      </c>
      <c r="D160" s="174" t="s">
        <v>234</v>
      </c>
      <c r="E160" s="175" t="s">
        <v>243</v>
      </c>
      <c r="F160" s="176" t="s">
        <v>244</v>
      </c>
      <c r="G160" s="177" t="s">
        <v>237</v>
      </c>
      <c r="H160" s="178">
        <v>21.16</v>
      </c>
      <c r="I160" s="179"/>
      <c r="J160" s="180">
        <f t="shared" ref="J160:J203" si="5">ROUND(I160*H160,2)</f>
        <v>0</v>
      </c>
      <c r="K160" s="181"/>
      <c r="L160" s="32"/>
      <c r="M160" s="182" t="s">
        <v>1</v>
      </c>
      <c r="N160" s="183" t="s">
        <v>43</v>
      </c>
      <c r="O160" s="60"/>
      <c r="P160" s="184">
        <f t="shared" ref="P160:P203" si="6">O160*H160</f>
        <v>0</v>
      </c>
      <c r="Q160" s="184">
        <v>0</v>
      </c>
      <c r="R160" s="184">
        <f t="shared" ref="R160:R203" si="7">Q160*H160</f>
        <v>0</v>
      </c>
      <c r="S160" s="184">
        <v>0.24</v>
      </c>
      <c r="T160" s="185">
        <f t="shared" ref="T160:T203" si="8">S160*H160</f>
        <v>5.0784000000000002</v>
      </c>
      <c r="U160" s="31"/>
      <c r="V160" s="31"/>
      <c r="W160" s="31"/>
      <c r="X160" s="31"/>
      <c r="Y160" s="31"/>
      <c r="Z160" s="31"/>
      <c r="AA160" s="31"/>
      <c r="AB160" s="31"/>
      <c r="AC160" s="31"/>
      <c r="AD160" s="31"/>
      <c r="AE160" s="31"/>
      <c r="AR160" s="186" t="s">
        <v>238</v>
      </c>
      <c r="AT160" s="186" t="s">
        <v>234</v>
      </c>
      <c r="AU160" s="186" t="s">
        <v>88</v>
      </c>
      <c r="AY160" s="14" t="s">
        <v>232</v>
      </c>
      <c r="BE160" s="104">
        <f t="shared" ref="BE160:BE203" si="9">IF(N160="základná",J160,0)</f>
        <v>0</v>
      </c>
      <c r="BF160" s="104">
        <f t="shared" ref="BF160:BF203" si="10">IF(N160="znížená",J160,0)</f>
        <v>0</v>
      </c>
      <c r="BG160" s="104">
        <f t="shared" ref="BG160:BG203" si="11">IF(N160="zákl. prenesená",J160,0)</f>
        <v>0</v>
      </c>
      <c r="BH160" s="104">
        <f t="shared" ref="BH160:BH203" si="12">IF(N160="zníž. prenesená",J160,0)</f>
        <v>0</v>
      </c>
      <c r="BI160" s="104">
        <f t="shared" ref="BI160:BI203" si="13">IF(N160="nulová",J160,0)</f>
        <v>0</v>
      </c>
      <c r="BJ160" s="14" t="s">
        <v>88</v>
      </c>
      <c r="BK160" s="104">
        <f t="shared" ref="BK160:BK203" si="14">ROUND(I160*H160,2)</f>
        <v>0</v>
      </c>
      <c r="BL160" s="14" t="s">
        <v>238</v>
      </c>
      <c r="BM160" s="186" t="s">
        <v>2967</v>
      </c>
    </row>
    <row r="161" spans="1:65" s="2" customFormat="1" ht="33" customHeight="1">
      <c r="A161" s="31"/>
      <c r="B161" s="142"/>
      <c r="C161" s="174" t="s">
        <v>88</v>
      </c>
      <c r="D161" s="174" t="s">
        <v>234</v>
      </c>
      <c r="E161" s="175" t="s">
        <v>246</v>
      </c>
      <c r="F161" s="176" t="s">
        <v>247</v>
      </c>
      <c r="G161" s="177" t="s">
        <v>237</v>
      </c>
      <c r="H161" s="178">
        <v>21.16</v>
      </c>
      <c r="I161" s="179"/>
      <c r="J161" s="180">
        <f t="shared" si="5"/>
        <v>0</v>
      </c>
      <c r="K161" s="181"/>
      <c r="L161" s="32"/>
      <c r="M161" s="182" t="s">
        <v>1</v>
      </c>
      <c r="N161" s="183" t="s">
        <v>43</v>
      </c>
      <c r="O161" s="60"/>
      <c r="P161" s="184">
        <f t="shared" si="6"/>
        <v>0</v>
      </c>
      <c r="Q161" s="184">
        <v>0</v>
      </c>
      <c r="R161" s="184">
        <f t="shared" si="7"/>
        <v>0</v>
      </c>
      <c r="S161" s="184">
        <v>0.4</v>
      </c>
      <c r="T161" s="185">
        <f t="shared" si="8"/>
        <v>8.4640000000000004</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2968</v>
      </c>
    </row>
    <row r="162" spans="1:65" s="2" customFormat="1" ht="24.2" customHeight="1">
      <c r="A162" s="31"/>
      <c r="B162" s="142"/>
      <c r="C162" s="174" t="s">
        <v>93</v>
      </c>
      <c r="D162" s="174" t="s">
        <v>234</v>
      </c>
      <c r="E162" s="175" t="s">
        <v>250</v>
      </c>
      <c r="F162" s="176" t="s">
        <v>251</v>
      </c>
      <c r="G162" s="177" t="s">
        <v>237</v>
      </c>
      <c r="H162" s="178">
        <v>21.16</v>
      </c>
      <c r="I162" s="179"/>
      <c r="J162" s="180">
        <f t="shared" si="5"/>
        <v>0</v>
      </c>
      <c r="K162" s="181"/>
      <c r="L162" s="32"/>
      <c r="M162" s="182" t="s">
        <v>1</v>
      </c>
      <c r="N162" s="183" t="s">
        <v>43</v>
      </c>
      <c r="O162" s="60"/>
      <c r="P162" s="184">
        <f t="shared" si="6"/>
        <v>0</v>
      </c>
      <c r="Q162" s="184">
        <v>0</v>
      </c>
      <c r="R162" s="184">
        <f t="shared" si="7"/>
        <v>0</v>
      </c>
      <c r="S162" s="184">
        <v>0.25</v>
      </c>
      <c r="T162" s="185">
        <f t="shared" si="8"/>
        <v>5.29</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2969</v>
      </c>
    </row>
    <row r="163" spans="1:65" s="2" customFormat="1" ht="24.2" customHeight="1">
      <c r="A163" s="31"/>
      <c r="B163" s="142"/>
      <c r="C163" s="174" t="s">
        <v>238</v>
      </c>
      <c r="D163" s="174" t="s">
        <v>234</v>
      </c>
      <c r="E163" s="175" t="s">
        <v>898</v>
      </c>
      <c r="F163" s="176" t="s">
        <v>899</v>
      </c>
      <c r="G163" s="177" t="s">
        <v>256</v>
      </c>
      <c r="H163" s="178">
        <v>100</v>
      </c>
      <c r="I163" s="179"/>
      <c r="J163" s="180">
        <f t="shared" si="5"/>
        <v>0</v>
      </c>
      <c r="K163" s="181"/>
      <c r="L163" s="32"/>
      <c r="M163" s="182" t="s">
        <v>1</v>
      </c>
      <c r="N163" s="183" t="s">
        <v>43</v>
      </c>
      <c r="O163" s="60"/>
      <c r="P163" s="184">
        <f t="shared" si="6"/>
        <v>0</v>
      </c>
      <c r="Q163" s="184">
        <v>1.2562714000000001E-2</v>
      </c>
      <c r="R163" s="184">
        <f t="shared" si="7"/>
        <v>1.2562714000000001</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2679</v>
      </c>
    </row>
    <row r="164" spans="1:65" s="2" customFormat="1" ht="33" customHeight="1">
      <c r="A164" s="31"/>
      <c r="B164" s="142"/>
      <c r="C164" s="174" t="s">
        <v>249</v>
      </c>
      <c r="D164" s="174" t="s">
        <v>234</v>
      </c>
      <c r="E164" s="175" t="s">
        <v>259</v>
      </c>
      <c r="F164" s="176" t="s">
        <v>260</v>
      </c>
      <c r="G164" s="177" t="s">
        <v>261</v>
      </c>
      <c r="H164" s="178">
        <v>240</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2680</v>
      </c>
    </row>
    <row r="165" spans="1:65" s="2" customFormat="1" ht="33" customHeight="1">
      <c r="A165" s="31"/>
      <c r="B165" s="142"/>
      <c r="C165" s="174" t="s">
        <v>253</v>
      </c>
      <c r="D165" s="174" t="s">
        <v>234</v>
      </c>
      <c r="E165" s="175" t="s">
        <v>264</v>
      </c>
      <c r="F165" s="176" t="s">
        <v>265</v>
      </c>
      <c r="G165" s="177" t="s">
        <v>266</v>
      </c>
      <c r="H165" s="178">
        <v>10</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2681</v>
      </c>
    </row>
    <row r="166" spans="1:65" s="2" customFormat="1" ht="37.9" customHeight="1">
      <c r="A166" s="31"/>
      <c r="B166" s="142"/>
      <c r="C166" s="174" t="s">
        <v>258</v>
      </c>
      <c r="D166" s="174" t="s">
        <v>234</v>
      </c>
      <c r="E166" s="175" t="s">
        <v>2682</v>
      </c>
      <c r="F166" s="176" t="s">
        <v>2683</v>
      </c>
      <c r="G166" s="177" t="s">
        <v>256</v>
      </c>
      <c r="H166" s="178">
        <v>306.8</v>
      </c>
      <c r="I166" s="179"/>
      <c r="J166" s="180">
        <f t="shared" si="5"/>
        <v>0</v>
      </c>
      <c r="K166" s="181"/>
      <c r="L166" s="32"/>
      <c r="M166" s="182" t="s">
        <v>1</v>
      </c>
      <c r="N166" s="183" t="s">
        <v>43</v>
      </c>
      <c r="O166" s="60"/>
      <c r="P166" s="184">
        <f t="shared" si="6"/>
        <v>0</v>
      </c>
      <c r="Q166" s="184">
        <v>9.9633698E-3</v>
      </c>
      <c r="R166" s="184">
        <f t="shared" si="7"/>
        <v>3.0567618546399999</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3055</v>
      </c>
    </row>
    <row r="167" spans="1:65" s="2" customFormat="1" ht="24.2" customHeight="1">
      <c r="A167" s="31"/>
      <c r="B167" s="142"/>
      <c r="C167" s="174" t="s">
        <v>263</v>
      </c>
      <c r="D167" s="174" t="s">
        <v>234</v>
      </c>
      <c r="E167" s="175" t="s">
        <v>2685</v>
      </c>
      <c r="F167" s="176" t="s">
        <v>2686</v>
      </c>
      <c r="G167" s="177" t="s">
        <v>256</v>
      </c>
      <c r="H167" s="178">
        <v>306.8</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3056</v>
      </c>
    </row>
    <row r="168" spans="1:65" s="2" customFormat="1" ht="16.5" customHeight="1">
      <c r="A168" s="31"/>
      <c r="B168" s="142"/>
      <c r="C168" s="174" t="s">
        <v>268</v>
      </c>
      <c r="D168" s="174" t="s">
        <v>234</v>
      </c>
      <c r="E168" s="175" t="s">
        <v>2688</v>
      </c>
      <c r="F168" s="176" t="s">
        <v>2689</v>
      </c>
      <c r="G168" s="177" t="s">
        <v>394</v>
      </c>
      <c r="H168" s="178">
        <v>1</v>
      </c>
      <c r="I168" s="179"/>
      <c r="J168" s="180">
        <f t="shared" si="5"/>
        <v>0</v>
      </c>
      <c r="K168" s="181"/>
      <c r="L168" s="32"/>
      <c r="M168" s="182" t="s">
        <v>1</v>
      </c>
      <c r="N168" s="183" t="s">
        <v>43</v>
      </c>
      <c r="O168" s="60"/>
      <c r="P168" s="184">
        <f t="shared" si="6"/>
        <v>0</v>
      </c>
      <c r="Q168" s="184">
        <v>0.88016380000000005</v>
      </c>
      <c r="R168" s="184">
        <f t="shared" si="7"/>
        <v>0.88016380000000005</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3057</v>
      </c>
    </row>
    <row r="169" spans="1:65" s="2" customFormat="1" ht="16.5" customHeight="1">
      <c r="A169" s="31"/>
      <c r="B169" s="142"/>
      <c r="C169" s="174" t="s">
        <v>272</v>
      </c>
      <c r="D169" s="174" t="s">
        <v>234</v>
      </c>
      <c r="E169" s="175" t="s">
        <v>2691</v>
      </c>
      <c r="F169" s="176" t="s">
        <v>2692</v>
      </c>
      <c r="G169" s="177" t="s">
        <v>394</v>
      </c>
      <c r="H169" s="178">
        <v>1</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3058</v>
      </c>
    </row>
    <row r="170" spans="1:65" s="2" customFormat="1" ht="21.75" customHeight="1">
      <c r="A170" s="31"/>
      <c r="B170" s="142"/>
      <c r="C170" s="174" t="s">
        <v>276</v>
      </c>
      <c r="D170" s="174" t="s">
        <v>234</v>
      </c>
      <c r="E170" s="175" t="s">
        <v>2694</v>
      </c>
      <c r="F170" s="176" t="s">
        <v>2695</v>
      </c>
      <c r="G170" s="177" t="s">
        <v>256</v>
      </c>
      <c r="H170" s="178">
        <v>10</v>
      </c>
      <c r="I170" s="179"/>
      <c r="J170" s="180">
        <f t="shared" si="5"/>
        <v>0</v>
      </c>
      <c r="K170" s="181"/>
      <c r="L170" s="32"/>
      <c r="M170" s="182" t="s">
        <v>1</v>
      </c>
      <c r="N170" s="183" t="s">
        <v>43</v>
      </c>
      <c r="O170" s="60"/>
      <c r="P170" s="184">
        <f t="shared" si="6"/>
        <v>0</v>
      </c>
      <c r="Q170" s="184">
        <v>8.2583171499999997E-2</v>
      </c>
      <c r="R170" s="184">
        <f t="shared" si="7"/>
        <v>0.82583171499999997</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3059</v>
      </c>
    </row>
    <row r="171" spans="1:65" s="2" customFormat="1" ht="24.2" customHeight="1">
      <c r="A171" s="31"/>
      <c r="B171" s="142"/>
      <c r="C171" s="174" t="s">
        <v>280</v>
      </c>
      <c r="D171" s="174" t="s">
        <v>234</v>
      </c>
      <c r="E171" s="175" t="s">
        <v>2697</v>
      </c>
      <c r="F171" s="176" t="s">
        <v>2698</v>
      </c>
      <c r="G171" s="177" t="s">
        <v>256</v>
      </c>
      <c r="H171" s="178">
        <v>10</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3060</v>
      </c>
    </row>
    <row r="172" spans="1:65" s="2" customFormat="1" ht="24.2" customHeight="1">
      <c r="A172" s="31"/>
      <c r="B172" s="142"/>
      <c r="C172" s="174" t="s">
        <v>284</v>
      </c>
      <c r="D172" s="174" t="s">
        <v>234</v>
      </c>
      <c r="E172" s="175" t="s">
        <v>2700</v>
      </c>
      <c r="F172" s="176" t="s">
        <v>2701</v>
      </c>
      <c r="G172" s="177" t="s">
        <v>261</v>
      </c>
      <c r="H172" s="178">
        <v>168</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3061</v>
      </c>
    </row>
    <row r="173" spans="1:65" s="2" customFormat="1" ht="33" customHeight="1">
      <c r="A173" s="31"/>
      <c r="B173" s="142"/>
      <c r="C173" s="174" t="s">
        <v>289</v>
      </c>
      <c r="D173" s="174" t="s">
        <v>234</v>
      </c>
      <c r="E173" s="175" t="s">
        <v>3062</v>
      </c>
      <c r="F173" s="176" t="s">
        <v>3063</v>
      </c>
      <c r="G173" s="177" t="s">
        <v>261</v>
      </c>
      <c r="H173" s="178">
        <v>48</v>
      </c>
      <c r="I173" s="179"/>
      <c r="J173" s="180">
        <f t="shared" si="5"/>
        <v>0</v>
      </c>
      <c r="K173" s="181"/>
      <c r="L173" s="32"/>
      <c r="M173" s="182" t="s">
        <v>1</v>
      </c>
      <c r="N173" s="183"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3064</v>
      </c>
    </row>
    <row r="174" spans="1:65" s="2" customFormat="1" ht="24.2" customHeight="1">
      <c r="A174" s="31"/>
      <c r="B174" s="142"/>
      <c r="C174" s="174" t="s">
        <v>293</v>
      </c>
      <c r="D174" s="174" t="s">
        <v>234</v>
      </c>
      <c r="E174" s="175" t="s">
        <v>281</v>
      </c>
      <c r="F174" s="176" t="s">
        <v>282</v>
      </c>
      <c r="G174" s="177" t="s">
        <v>256</v>
      </c>
      <c r="H174" s="178">
        <v>20</v>
      </c>
      <c r="I174" s="179"/>
      <c r="J174" s="180">
        <f t="shared" si="5"/>
        <v>0</v>
      </c>
      <c r="K174" s="181"/>
      <c r="L174" s="32"/>
      <c r="M174" s="182" t="s">
        <v>1</v>
      </c>
      <c r="N174" s="183" t="s">
        <v>43</v>
      </c>
      <c r="O174" s="60"/>
      <c r="P174" s="184">
        <f t="shared" si="6"/>
        <v>0</v>
      </c>
      <c r="Q174" s="184">
        <v>3.3070000000000002E-2</v>
      </c>
      <c r="R174" s="184">
        <f t="shared" si="7"/>
        <v>0.66139999999999999</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2703</v>
      </c>
    </row>
    <row r="175" spans="1:65" s="2" customFormat="1" ht="33" customHeight="1">
      <c r="A175" s="31"/>
      <c r="B175" s="142"/>
      <c r="C175" s="174" t="s">
        <v>297</v>
      </c>
      <c r="D175" s="174" t="s">
        <v>234</v>
      </c>
      <c r="E175" s="175" t="s">
        <v>2704</v>
      </c>
      <c r="F175" s="176" t="s">
        <v>2705</v>
      </c>
      <c r="G175" s="177" t="s">
        <v>287</v>
      </c>
      <c r="H175" s="178">
        <v>5.4</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2706</v>
      </c>
    </row>
    <row r="176" spans="1:65" s="2" customFormat="1" ht="37.9" customHeight="1">
      <c r="A176" s="31"/>
      <c r="B176" s="142"/>
      <c r="C176" s="174" t="s">
        <v>301</v>
      </c>
      <c r="D176" s="174" t="s">
        <v>234</v>
      </c>
      <c r="E176" s="175" t="s">
        <v>290</v>
      </c>
      <c r="F176" s="176" t="s">
        <v>291</v>
      </c>
      <c r="G176" s="177" t="s">
        <v>287</v>
      </c>
      <c r="H176" s="178">
        <v>38.326000000000001</v>
      </c>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2707</v>
      </c>
    </row>
    <row r="177" spans="1:65" s="2" customFormat="1" ht="24.2" customHeight="1">
      <c r="A177" s="31"/>
      <c r="B177" s="142"/>
      <c r="C177" s="174" t="s">
        <v>305</v>
      </c>
      <c r="D177" s="174" t="s">
        <v>234</v>
      </c>
      <c r="E177" s="175" t="s">
        <v>302</v>
      </c>
      <c r="F177" s="176" t="s">
        <v>303</v>
      </c>
      <c r="G177" s="177" t="s">
        <v>287</v>
      </c>
      <c r="H177" s="178">
        <v>58.32</v>
      </c>
      <c r="I177" s="179"/>
      <c r="J177" s="180">
        <f t="shared" si="5"/>
        <v>0</v>
      </c>
      <c r="K177" s="181"/>
      <c r="L177" s="32"/>
      <c r="M177" s="182" t="s">
        <v>1</v>
      </c>
      <c r="N177" s="183" t="s">
        <v>43</v>
      </c>
      <c r="O177" s="60"/>
      <c r="P177" s="184">
        <f t="shared" si="6"/>
        <v>0</v>
      </c>
      <c r="Q177" s="184">
        <v>0</v>
      </c>
      <c r="R177" s="184">
        <f t="shared" si="7"/>
        <v>0</v>
      </c>
      <c r="S177" s="184">
        <v>0</v>
      </c>
      <c r="T177" s="185">
        <f t="shared" si="8"/>
        <v>0</v>
      </c>
      <c r="U177" s="31"/>
      <c r="V177" s="31"/>
      <c r="W177" s="31"/>
      <c r="X177" s="31"/>
      <c r="Y177" s="31"/>
      <c r="Z177" s="31"/>
      <c r="AA177" s="31"/>
      <c r="AB177" s="31"/>
      <c r="AC177" s="31"/>
      <c r="AD177" s="31"/>
      <c r="AE177" s="31"/>
      <c r="AR177" s="186" t="s">
        <v>238</v>
      </c>
      <c r="AT177" s="186" t="s">
        <v>234</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2708</v>
      </c>
    </row>
    <row r="178" spans="1:65" s="2" customFormat="1" ht="37.9" customHeight="1">
      <c r="A178" s="31"/>
      <c r="B178" s="142"/>
      <c r="C178" s="174" t="s">
        <v>309</v>
      </c>
      <c r="D178" s="174" t="s">
        <v>234</v>
      </c>
      <c r="E178" s="175" t="s">
        <v>306</v>
      </c>
      <c r="F178" s="176" t="s">
        <v>307</v>
      </c>
      <c r="G178" s="177" t="s">
        <v>287</v>
      </c>
      <c r="H178" s="178">
        <v>29.16</v>
      </c>
      <c r="I178" s="179"/>
      <c r="J178" s="180">
        <f t="shared" si="5"/>
        <v>0</v>
      </c>
      <c r="K178" s="181"/>
      <c r="L178" s="32"/>
      <c r="M178" s="182" t="s">
        <v>1</v>
      </c>
      <c r="N178" s="183" t="s">
        <v>43</v>
      </c>
      <c r="O178" s="60"/>
      <c r="P178" s="184">
        <f t="shared" si="6"/>
        <v>0</v>
      </c>
      <c r="Q178" s="184">
        <v>0</v>
      </c>
      <c r="R178" s="184">
        <f t="shared" si="7"/>
        <v>0</v>
      </c>
      <c r="S178" s="184">
        <v>0</v>
      </c>
      <c r="T178" s="185">
        <f t="shared" si="8"/>
        <v>0</v>
      </c>
      <c r="U178" s="31"/>
      <c r="V178" s="31"/>
      <c r="W178" s="31"/>
      <c r="X178" s="31"/>
      <c r="Y178" s="31"/>
      <c r="Z178" s="31"/>
      <c r="AA178" s="31"/>
      <c r="AB178" s="31"/>
      <c r="AC178" s="31"/>
      <c r="AD178" s="31"/>
      <c r="AE178" s="31"/>
      <c r="AR178" s="186" t="s">
        <v>238</v>
      </c>
      <c r="AT178" s="186" t="s">
        <v>234</v>
      </c>
      <c r="AU178" s="186" t="s">
        <v>88</v>
      </c>
      <c r="AY178" s="14" t="s">
        <v>232</v>
      </c>
      <c r="BE178" s="104">
        <f t="shared" si="9"/>
        <v>0</v>
      </c>
      <c r="BF178" s="104">
        <f t="shared" si="10"/>
        <v>0</v>
      </c>
      <c r="BG178" s="104">
        <f t="shared" si="11"/>
        <v>0</v>
      </c>
      <c r="BH178" s="104">
        <f t="shared" si="12"/>
        <v>0</v>
      </c>
      <c r="BI178" s="104">
        <f t="shared" si="13"/>
        <v>0</v>
      </c>
      <c r="BJ178" s="14" t="s">
        <v>88</v>
      </c>
      <c r="BK178" s="104">
        <f t="shared" si="14"/>
        <v>0</v>
      </c>
      <c r="BL178" s="14" t="s">
        <v>238</v>
      </c>
      <c r="BM178" s="186" t="s">
        <v>2709</v>
      </c>
    </row>
    <row r="179" spans="1:65" s="2" customFormat="1" ht="16.5" customHeight="1">
      <c r="A179" s="31"/>
      <c r="B179" s="142"/>
      <c r="C179" s="174" t="s">
        <v>313</v>
      </c>
      <c r="D179" s="174" t="s">
        <v>234</v>
      </c>
      <c r="E179" s="175" t="s">
        <v>910</v>
      </c>
      <c r="F179" s="176" t="s">
        <v>911</v>
      </c>
      <c r="G179" s="177" t="s">
        <v>287</v>
      </c>
      <c r="H179" s="178">
        <v>133.30799999999999</v>
      </c>
      <c r="I179" s="179"/>
      <c r="J179" s="180">
        <f t="shared" si="5"/>
        <v>0</v>
      </c>
      <c r="K179" s="181"/>
      <c r="L179" s="32"/>
      <c r="M179" s="182" t="s">
        <v>1</v>
      </c>
      <c r="N179" s="183" t="s">
        <v>43</v>
      </c>
      <c r="O179" s="60"/>
      <c r="P179" s="184">
        <f t="shared" si="6"/>
        <v>0</v>
      </c>
      <c r="Q179" s="184">
        <v>0</v>
      </c>
      <c r="R179" s="184">
        <f t="shared" si="7"/>
        <v>0</v>
      </c>
      <c r="S179" s="184">
        <v>0</v>
      </c>
      <c r="T179" s="185">
        <f t="shared" si="8"/>
        <v>0</v>
      </c>
      <c r="U179" s="31"/>
      <c r="V179" s="31"/>
      <c r="W179" s="31"/>
      <c r="X179" s="31"/>
      <c r="Y179" s="31"/>
      <c r="Z179" s="31"/>
      <c r="AA179" s="31"/>
      <c r="AB179" s="31"/>
      <c r="AC179" s="31"/>
      <c r="AD179" s="31"/>
      <c r="AE179" s="31"/>
      <c r="AR179" s="186" t="s">
        <v>238</v>
      </c>
      <c r="AT179" s="186" t="s">
        <v>234</v>
      </c>
      <c r="AU179" s="186" t="s">
        <v>88</v>
      </c>
      <c r="AY179" s="14" t="s">
        <v>232</v>
      </c>
      <c r="BE179" s="104">
        <f t="shared" si="9"/>
        <v>0</v>
      </c>
      <c r="BF179" s="104">
        <f t="shared" si="10"/>
        <v>0</v>
      </c>
      <c r="BG179" s="104">
        <f t="shared" si="11"/>
        <v>0</v>
      </c>
      <c r="BH179" s="104">
        <f t="shared" si="12"/>
        <v>0</v>
      </c>
      <c r="BI179" s="104">
        <f t="shared" si="13"/>
        <v>0</v>
      </c>
      <c r="BJ179" s="14" t="s">
        <v>88</v>
      </c>
      <c r="BK179" s="104">
        <f t="shared" si="14"/>
        <v>0</v>
      </c>
      <c r="BL179" s="14" t="s">
        <v>238</v>
      </c>
      <c r="BM179" s="186" t="s">
        <v>2710</v>
      </c>
    </row>
    <row r="180" spans="1:65" s="2" customFormat="1" ht="24.2" customHeight="1">
      <c r="A180" s="31"/>
      <c r="B180" s="142"/>
      <c r="C180" s="174" t="s">
        <v>317</v>
      </c>
      <c r="D180" s="174" t="s">
        <v>234</v>
      </c>
      <c r="E180" s="175" t="s">
        <v>913</v>
      </c>
      <c r="F180" s="176" t="s">
        <v>914</v>
      </c>
      <c r="G180" s="177" t="s">
        <v>287</v>
      </c>
      <c r="H180" s="178">
        <v>66.653999999999996</v>
      </c>
      <c r="I180" s="179"/>
      <c r="J180" s="180">
        <f t="shared" si="5"/>
        <v>0</v>
      </c>
      <c r="K180" s="181"/>
      <c r="L180" s="32"/>
      <c r="M180" s="182" t="s">
        <v>1</v>
      </c>
      <c r="N180" s="183" t="s">
        <v>43</v>
      </c>
      <c r="O180" s="60"/>
      <c r="P180" s="184">
        <f t="shared" si="6"/>
        <v>0</v>
      </c>
      <c r="Q180" s="184">
        <v>0</v>
      </c>
      <c r="R180" s="184">
        <f t="shared" si="7"/>
        <v>0</v>
      </c>
      <c r="S180" s="184">
        <v>0</v>
      </c>
      <c r="T180" s="185">
        <f t="shared" si="8"/>
        <v>0</v>
      </c>
      <c r="U180" s="31"/>
      <c r="V180" s="31"/>
      <c r="W180" s="31"/>
      <c r="X180" s="31"/>
      <c r="Y180" s="31"/>
      <c r="Z180" s="31"/>
      <c r="AA180" s="31"/>
      <c r="AB180" s="31"/>
      <c r="AC180" s="31"/>
      <c r="AD180" s="31"/>
      <c r="AE180" s="31"/>
      <c r="AR180" s="186" t="s">
        <v>238</v>
      </c>
      <c r="AT180" s="186" t="s">
        <v>234</v>
      </c>
      <c r="AU180" s="186" t="s">
        <v>88</v>
      </c>
      <c r="AY180" s="14" t="s">
        <v>232</v>
      </c>
      <c r="BE180" s="104">
        <f t="shared" si="9"/>
        <v>0</v>
      </c>
      <c r="BF180" s="104">
        <f t="shared" si="10"/>
        <v>0</v>
      </c>
      <c r="BG180" s="104">
        <f t="shared" si="11"/>
        <v>0</v>
      </c>
      <c r="BH180" s="104">
        <f t="shared" si="12"/>
        <v>0</v>
      </c>
      <c r="BI180" s="104">
        <f t="shared" si="13"/>
        <v>0</v>
      </c>
      <c r="BJ180" s="14" t="s">
        <v>88</v>
      </c>
      <c r="BK180" s="104">
        <f t="shared" si="14"/>
        <v>0</v>
      </c>
      <c r="BL180" s="14" t="s">
        <v>238</v>
      </c>
      <c r="BM180" s="186" t="s">
        <v>2711</v>
      </c>
    </row>
    <row r="181" spans="1:65" s="2" customFormat="1" ht="24.2" customHeight="1">
      <c r="A181" s="31"/>
      <c r="B181" s="142"/>
      <c r="C181" s="174" t="s">
        <v>321</v>
      </c>
      <c r="D181" s="174" t="s">
        <v>234</v>
      </c>
      <c r="E181" s="175" t="s">
        <v>318</v>
      </c>
      <c r="F181" s="176" t="s">
        <v>319</v>
      </c>
      <c r="G181" s="177" t="s">
        <v>237</v>
      </c>
      <c r="H181" s="178">
        <v>129.6</v>
      </c>
      <c r="I181" s="179"/>
      <c r="J181" s="180">
        <f t="shared" si="5"/>
        <v>0</v>
      </c>
      <c r="K181" s="181"/>
      <c r="L181" s="32"/>
      <c r="M181" s="182" t="s">
        <v>1</v>
      </c>
      <c r="N181" s="183" t="s">
        <v>43</v>
      </c>
      <c r="O181" s="60"/>
      <c r="P181" s="184">
        <f t="shared" si="6"/>
        <v>0</v>
      </c>
      <c r="Q181" s="184">
        <v>2.6516999999999999E-2</v>
      </c>
      <c r="R181" s="184">
        <f t="shared" si="7"/>
        <v>3.4366031999999995</v>
      </c>
      <c r="S181" s="184">
        <v>0</v>
      </c>
      <c r="T181" s="185">
        <f t="shared" si="8"/>
        <v>0</v>
      </c>
      <c r="U181" s="31"/>
      <c r="V181" s="31"/>
      <c r="W181" s="31"/>
      <c r="X181" s="31"/>
      <c r="Y181" s="31"/>
      <c r="Z181" s="31"/>
      <c r="AA181" s="31"/>
      <c r="AB181" s="31"/>
      <c r="AC181" s="31"/>
      <c r="AD181" s="31"/>
      <c r="AE181" s="31"/>
      <c r="AR181" s="186" t="s">
        <v>238</v>
      </c>
      <c r="AT181" s="186" t="s">
        <v>234</v>
      </c>
      <c r="AU181" s="186" t="s">
        <v>88</v>
      </c>
      <c r="AY181" s="14" t="s">
        <v>232</v>
      </c>
      <c r="BE181" s="104">
        <f t="shared" si="9"/>
        <v>0</v>
      </c>
      <c r="BF181" s="104">
        <f t="shared" si="10"/>
        <v>0</v>
      </c>
      <c r="BG181" s="104">
        <f t="shared" si="11"/>
        <v>0</v>
      </c>
      <c r="BH181" s="104">
        <f t="shared" si="12"/>
        <v>0</v>
      </c>
      <c r="BI181" s="104">
        <f t="shared" si="13"/>
        <v>0</v>
      </c>
      <c r="BJ181" s="14" t="s">
        <v>88</v>
      </c>
      <c r="BK181" s="104">
        <f t="shared" si="14"/>
        <v>0</v>
      </c>
      <c r="BL181" s="14" t="s">
        <v>238</v>
      </c>
      <c r="BM181" s="186" t="s">
        <v>2712</v>
      </c>
    </row>
    <row r="182" spans="1:65" s="2" customFormat="1" ht="24.2" customHeight="1">
      <c r="A182" s="31"/>
      <c r="B182" s="142"/>
      <c r="C182" s="174" t="s">
        <v>7</v>
      </c>
      <c r="D182" s="174" t="s">
        <v>234</v>
      </c>
      <c r="E182" s="175" t="s">
        <v>1151</v>
      </c>
      <c r="F182" s="176" t="s">
        <v>1152</v>
      </c>
      <c r="G182" s="177" t="s">
        <v>237</v>
      </c>
      <c r="H182" s="178">
        <v>115.92</v>
      </c>
      <c r="I182" s="179"/>
      <c r="J182" s="180">
        <f t="shared" si="5"/>
        <v>0</v>
      </c>
      <c r="K182" s="181"/>
      <c r="L182" s="32"/>
      <c r="M182" s="182" t="s">
        <v>1</v>
      </c>
      <c r="N182" s="183" t="s">
        <v>43</v>
      </c>
      <c r="O182" s="60"/>
      <c r="P182" s="184">
        <f t="shared" si="6"/>
        <v>0</v>
      </c>
      <c r="Q182" s="184">
        <v>4.5171999999999997E-2</v>
      </c>
      <c r="R182" s="184">
        <f t="shared" si="7"/>
        <v>5.2363382399999994</v>
      </c>
      <c r="S182" s="184">
        <v>0</v>
      </c>
      <c r="T182" s="185">
        <f t="shared" si="8"/>
        <v>0</v>
      </c>
      <c r="U182" s="31"/>
      <c r="V182" s="31"/>
      <c r="W182" s="31"/>
      <c r="X182" s="31"/>
      <c r="Y182" s="31"/>
      <c r="Z182" s="31"/>
      <c r="AA182" s="31"/>
      <c r="AB182" s="31"/>
      <c r="AC182" s="31"/>
      <c r="AD182" s="31"/>
      <c r="AE182" s="31"/>
      <c r="AR182" s="186" t="s">
        <v>238</v>
      </c>
      <c r="AT182" s="186" t="s">
        <v>234</v>
      </c>
      <c r="AU182" s="186" t="s">
        <v>88</v>
      </c>
      <c r="AY182" s="14" t="s">
        <v>232</v>
      </c>
      <c r="BE182" s="104">
        <f t="shared" si="9"/>
        <v>0</v>
      </c>
      <c r="BF182" s="104">
        <f t="shared" si="10"/>
        <v>0</v>
      </c>
      <c r="BG182" s="104">
        <f t="shared" si="11"/>
        <v>0</v>
      </c>
      <c r="BH182" s="104">
        <f t="shared" si="12"/>
        <v>0</v>
      </c>
      <c r="BI182" s="104">
        <f t="shared" si="13"/>
        <v>0</v>
      </c>
      <c r="BJ182" s="14" t="s">
        <v>88</v>
      </c>
      <c r="BK182" s="104">
        <f t="shared" si="14"/>
        <v>0</v>
      </c>
      <c r="BL182" s="14" t="s">
        <v>238</v>
      </c>
      <c r="BM182" s="186" t="s">
        <v>2713</v>
      </c>
    </row>
    <row r="183" spans="1:65" s="2" customFormat="1" ht="24.2" customHeight="1">
      <c r="A183" s="31"/>
      <c r="B183" s="142"/>
      <c r="C183" s="174" t="s">
        <v>328</v>
      </c>
      <c r="D183" s="174" t="s">
        <v>234</v>
      </c>
      <c r="E183" s="175" t="s">
        <v>322</v>
      </c>
      <c r="F183" s="176" t="s">
        <v>323</v>
      </c>
      <c r="G183" s="177" t="s">
        <v>237</v>
      </c>
      <c r="H183" s="178">
        <v>129.6</v>
      </c>
      <c r="I183" s="179"/>
      <c r="J183" s="180">
        <f t="shared" si="5"/>
        <v>0</v>
      </c>
      <c r="K183" s="181"/>
      <c r="L183" s="32"/>
      <c r="M183" s="182" t="s">
        <v>1</v>
      </c>
      <c r="N183" s="183" t="s">
        <v>43</v>
      </c>
      <c r="O183" s="60"/>
      <c r="P183" s="184">
        <f t="shared" si="6"/>
        <v>0</v>
      </c>
      <c r="Q183" s="184">
        <v>0</v>
      </c>
      <c r="R183" s="184">
        <f t="shared" si="7"/>
        <v>0</v>
      </c>
      <c r="S183" s="184">
        <v>0</v>
      </c>
      <c r="T183" s="185">
        <f t="shared" si="8"/>
        <v>0</v>
      </c>
      <c r="U183" s="31"/>
      <c r="V183" s="31"/>
      <c r="W183" s="31"/>
      <c r="X183" s="31"/>
      <c r="Y183" s="31"/>
      <c r="Z183" s="31"/>
      <c r="AA183" s="31"/>
      <c r="AB183" s="31"/>
      <c r="AC183" s="31"/>
      <c r="AD183" s="31"/>
      <c r="AE183" s="31"/>
      <c r="AR183" s="186" t="s">
        <v>238</v>
      </c>
      <c r="AT183" s="186" t="s">
        <v>234</v>
      </c>
      <c r="AU183" s="186" t="s">
        <v>88</v>
      </c>
      <c r="AY183" s="14" t="s">
        <v>232</v>
      </c>
      <c r="BE183" s="104">
        <f t="shared" si="9"/>
        <v>0</v>
      </c>
      <c r="BF183" s="104">
        <f t="shared" si="10"/>
        <v>0</v>
      </c>
      <c r="BG183" s="104">
        <f t="shared" si="11"/>
        <v>0</v>
      </c>
      <c r="BH183" s="104">
        <f t="shared" si="12"/>
        <v>0</v>
      </c>
      <c r="BI183" s="104">
        <f t="shared" si="13"/>
        <v>0</v>
      </c>
      <c r="BJ183" s="14" t="s">
        <v>88</v>
      </c>
      <c r="BK183" s="104">
        <f t="shared" si="14"/>
        <v>0</v>
      </c>
      <c r="BL183" s="14" t="s">
        <v>238</v>
      </c>
      <c r="BM183" s="186" t="s">
        <v>2714</v>
      </c>
    </row>
    <row r="184" spans="1:65" s="2" customFormat="1" ht="24.2" customHeight="1">
      <c r="A184" s="31"/>
      <c r="B184" s="142"/>
      <c r="C184" s="174" t="s">
        <v>332</v>
      </c>
      <c r="D184" s="174" t="s">
        <v>234</v>
      </c>
      <c r="E184" s="175" t="s">
        <v>1154</v>
      </c>
      <c r="F184" s="176" t="s">
        <v>1155</v>
      </c>
      <c r="G184" s="177" t="s">
        <v>237</v>
      </c>
      <c r="H184" s="178">
        <v>115.92</v>
      </c>
      <c r="I184" s="179"/>
      <c r="J184" s="180">
        <f t="shared" si="5"/>
        <v>0</v>
      </c>
      <c r="K184" s="181"/>
      <c r="L184" s="32"/>
      <c r="M184" s="182" t="s">
        <v>1</v>
      </c>
      <c r="N184" s="183" t="s">
        <v>43</v>
      </c>
      <c r="O184" s="60"/>
      <c r="P184" s="184">
        <f t="shared" si="6"/>
        <v>0</v>
      </c>
      <c r="Q184" s="184">
        <v>0</v>
      </c>
      <c r="R184" s="184">
        <f t="shared" si="7"/>
        <v>0</v>
      </c>
      <c r="S184" s="184">
        <v>0</v>
      </c>
      <c r="T184" s="185">
        <f t="shared" si="8"/>
        <v>0</v>
      </c>
      <c r="U184" s="31"/>
      <c r="V184" s="31"/>
      <c r="W184" s="31"/>
      <c r="X184" s="31"/>
      <c r="Y184" s="31"/>
      <c r="Z184" s="31"/>
      <c r="AA184" s="31"/>
      <c r="AB184" s="31"/>
      <c r="AC184" s="31"/>
      <c r="AD184" s="31"/>
      <c r="AE184" s="31"/>
      <c r="AR184" s="186" t="s">
        <v>238</v>
      </c>
      <c r="AT184" s="186" t="s">
        <v>234</v>
      </c>
      <c r="AU184" s="186" t="s">
        <v>88</v>
      </c>
      <c r="AY184" s="14" t="s">
        <v>232</v>
      </c>
      <c r="BE184" s="104">
        <f t="shared" si="9"/>
        <v>0</v>
      </c>
      <c r="BF184" s="104">
        <f t="shared" si="10"/>
        <v>0</v>
      </c>
      <c r="BG184" s="104">
        <f t="shared" si="11"/>
        <v>0</v>
      </c>
      <c r="BH184" s="104">
        <f t="shared" si="12"/>
        <v>0</v>
      </c>
      <c r="BI184" s="104">
        <f t="shared" si="13"/>
        <v>0</v>
      </c>
      <c r="BJ184" s="14" t="s">
        <v>88</v>
      </c>
      <c r="BK184" s="104">
        <f t="shared" si="14"/>
        <v>0</v>
      </c>
      <c r="BL184" s="14" t="s">
        <v>238</v>
      </c>
      <c r="BM184" s="186" t="s">
        <v>2715</v>
      </c>
    </row>
    <row r="185" spans="1:65" s="2" customFormat="1" ht="24.2" customHeight="1">
      <c r="A185" s="31"/>
      <c r="B185" s="142"/>
      <c r="C185" s="174" t="s">
        <v>336</v>
      </c>
      <c r="D185" s="174" t="s">
        <v>234</v>
      </c>
      <c r="E185" s="175" t="s">
        <v>1157</v>
      </c>
      <c r="F185" s="176" t="s">
        <v>1158</v>
      </c>
      <c r="G185" s="177" t="s">
        <v>237</v>
      </c>
      <c r="H185" s="178">
        <v>115.92</v>
      </c>
      <c r="I185" s="179"/>
      <c r="J185" s="180">
        <f t="shared" si="5"/>
        <v>0</v>
      </c>
      <c r="K185" s="181"/>
      <c r="L185" s="32"/>
      <c r="M185" s="182" t="s">
        <v>1</v>
      </c>
      <c r="N185" s="183" t="s">
        <v>43</v>
      </c>
      <c r="O185" s="60"/>
      <c r="P185" s="184">
        <f t="shared" si="6"/>
        <v>0</v>
      </c>
      <c r="Q185" s="184">
        <v>2.2589999999999999E-2</v>
      </c>
      <c r="R185" s="184">
        <f t="shared" si="7"/>
        <v>2.6186327999999999</v>
      </c>
      <c r="S185" s="184">
        <v>0</v>
      </c>
      <c r="T185" s="185">
        <f t="shared" si="8"/>
        <v>0</v>
      </c>
      <c r="U185" s="31"/>
      <c r="V185" s="31"/>
      <c r="W185" s="31"/>
      <c r="X185" s="31"/>
      <c r="Y185" s="31"/>
      <c r="Z185" s="31"/>
      <c r="AA185" s="31"/>
      <c r="AB185" s="31"/>
      <c r="AC185" s="31"/>
      <c r="AD185" s="31"/>
      <c r="AE185" s="31"/>
      <c r="AR185" s="186" t="s">
        <v>238</v>
      </c>
      <c r="AT185" s="186" t="s">
        <v>234</v>
      </c>
      <c r="AU185" s="186" t="s">
        <v>88</v>
      </c>
      <c r="AY185" s="14" t="s">
        <v>232</v>
      </c>
      <c r="BE185" s="104">
        <f t="shared" si="9"/>
        <v>0</v>
      </c>
      <c r="BF185" s="104">
        <f t="shared" si="10"/>
        <v>0</v>
      </c>
      <c r="BG185" s="104">
        <f t="shared" si="11"/>
        <v>0</v>
      </c>
      <c r="BH185" s="104">
        <f t="shared" si="12"/>
        <v>0</v>
      </c>
      <c r="BI185" s="104">
        <f t="shared" si="13"/>
        <v>0</v>
      </c>
      <c r="BJ185" s="14" t="s">
        <v>88</v>
      </c>
      <c r="BK185" s="104">
        <f t="shared" si="14"/>
        <v>0</v>
      </c>
      <c r="BL185" s="14" t="s">
        <v>238</v>
      </c>
      <c r="BM185" s="186" t="s">
        <v>2716</v>
      </c>
    </row>
    <row r="186" spans="1:65" s="2" customFormat="1" ht="24.2" customHeight="1">
      <c r="A186" s="31"/>
      <c r="B186" s="142"/>
      <c r="C186" s="174" t="s">
        <v>340</v>
      </c>
      <c r="D186" s="174" t="s">
        <v>234</v>
      </c>
      <c r="E186" s="175" t="s">
        <v>1160</v>
      </c>
      <c r="F186" s="176" t="s">
        <v>1161</v>
      </c>
      <c r="G186" s="177" t="s">
        <v>237</v>
      </c>
      <c r="H186" s="178">
        <v>115.92</v>
      </c>
      <c r="I186" s="179"/>
      <c r="J186" s="180">
        <f t="shared" si="5"/>
        <v>0</v>
      </c>
      <c r="K186" s="181"/>
      <c r="L186" s="32"/>
      <c r="M186" s="182" t="s">
        <v>1</v>
      </c>
      <c r="N186" s="183" t="s">
        <v>43</v>
      </c>
      <c r="O186" s="60"/>
      <c r="P186" s="184">
        <f t="shared" si="6"/>
        <v>0</v>
      </c>
      <c r="Q186" s="184">
        <v>0</v>
      </c>
      <c r="R186" s="184">
        <f t="shared" si="7"/>
        <v>0</v>
      </c>
      <c r="S186" s="184">
        <v>0</v>
      </c>
      <c r="T186" s="185">
        <f t="shared" si="8"/>
        <v>0</v>
      </c>
      <c r="U186" s="31"/>
      <c r="V186" s="31"/>
      <c r="W186" s="31"/>
      <c r="X186" s="31"/>
      <c r="Y186" s="31"/>
      <c r="Z186" s="31"/>
      <c r="AA186" s="31"/>
      <c r="AB186" s="31"/>
      <c r="AC186" s="31"/>
      <c r="AD186" s="31"/>
      <c r="AE186" s="31"/>
      <c r="AR186" s="186" t="s">
        <v>238</v>
      </c>
      <c r="AT186" s="186" t="s">
        <v>234</v>
      </c>
      <c r="AU186" s="186" t="s">
        <v>88</v>
      </c>
      <c r="AY186" s="14" t="s">
        <v>232</v>
      </c>
      <c r="BE186" s="104">
        <f t="shared" si="9"/>
        <v>0</v>
      </c>
      <c r="BF186" s="104">
        <f t="shared" si="10"/>
        <v>0</v>
      </c>
      <c r="BG186" s="104">
        <f t="shared" si="11"/>
        <v>0</v>
      </c>
      <c r="BH186" s="104">
        <f t="shared" si="12"/>
        <v>0</v>
      </c>
      <c r="BI186" s="104">
        <f t="shared" si="13"/>
        <v>0</v>
      </c>
      <c r="BJ186" s="14" t="s">
        <v>88</v>
      </c>
      <c r="BK186" s="104">
        <f t="shared" si="14"/>
        <v>0</v>
      </c>
      <c r="BL186" s="14" t="s">
        <v>238</v>
      </c>
      <c r="BM186" s="186" t="s">
        <v>2717</v>
      </c>
    </row>
    <row r="187" spans="1:65" s="2" customFormat="1" ht="16.5" customHeight="1">
      <c r="A187" s="31"/>
      <c r="B187" s="142"/>
      <c r="C187" s="174" t="s">
        <v>344</v>
      </c>
      <c r="D187" s="174" t="s">
        <v>234</v>
      </c>
      <c r="E187" s="175" t="s">
        <v>916</v>
      </c>
      <c r="F187" s="176" t="s">
        <v>917</v>
      </c>
      <c r="G187" s="177" t="s">
        <v>287</v>
      </c>
      <c r="H187" s="178">
        <v>66.653999999999996</v>
      </c>
      <c r="I187" s="179"/>
      <c r="J187" s="180">
        <f t="shared" si="5"/>
        <v>0</v>
      </c>
      <c r="K187" s="181"/>
      <c r="L187" s="32"/>
      <c r="M187" s="182" t="s">
        <v>1</v>
      </c>
      <c r="N187" s="183" t="s">
        <v>43</v>
      </c>
      <c r="O187" s="60"/>
      <c r="P187" s="184">
        <f t="shared" si="6"/>
        <v>0</v>
      </c>
      <c r="Q187" s="184">
        <v>0</v>
      </c>
      <c r="R187" s="184">
        <f t="shared" si="7"/>
        <v>0</v>
      </c>
      <c r="S187" s="184">
        <v>0</v>
      </c>
      <c r="T187" s="185">
        <f t="shared" si="8"/>
        <v>0</v>
      </c>
      <c r="U187" s="31"/>
      <c r="V187" s="31"/>
      <c r="W187" s="31"/>
      <c r="X187" s="31"/>
      <c r="Y187" s="31"/>
      <c r="Z187" s="31"/>
      <c r="AA187" s="31"/>
      <c r="AB187" s="31"/>
      <c r="AC187" s="31"/>
      <c r="AD187" s="31"/>
      <c r="AE187" s="31"/>
      <c r="AR187" s="186" t="s">
        <v>238</v>
      </c>
      <c r="AT187" s="186" t="s">
        <v>234</v>
      </c>
      <c r="AU187" s="186" t="s">
        <v>88</v>
      </c>
      <c r="AY187" s="14" t="s">
        <v>232</v>
      </c>
      <c r="BE187" s="104">
        <f t="shared" si="9"/>
        <v>0</v>
      </c>
      <c r="BF187" s="104">
        <f t="shared" si="10"/>
        <v>0</v>
      </c>
      <c r="BG187" s="104">
        <f t="shared" si="11"/>
        <v>0</v>
      </c>
      <c r="BH187" s="104">
        <f t="shared" si="12"/>
        <v>0</v>
      </c>
      <c r="BI187" s="104">
        <f t="shared" si="13"/>
        <v>0</v>
      </c>
      <c r="BJ187" s="14" t="s">
        <v>88</v>
      </c>
      <c r="BK187" s="104">
        <f t="shared" si="14"/>
        <v>0</v>
      </c>
      <c r="BL187" s="14" t="s">
        <v>238</v>
      </c>
      <c r="BM187" s="186" t="s">
        <v>2718</v>
      </c>
    </row>
    <row r="188" spans="1:65" s="2" customFormat="1" ht="33" customHeight="1">
      <c r="A188" s="31"/>
      <c r="B188" s="142"/>
      <c r="C188" s="174" t="s">
        <v>348</v>
      </c>
      <c r="D188" s="174" t="s">
        <v>234</v>
      </c>
      <c r="E188" s="175" t="s">
        <v>333</v>
      </c>
      <c r="F188" s="176" t="s">
        <v>922</v>
      </c>
      <c r="G188" s="177" t="s">
        <v>287</v>
      </c>
      <c r="H188" s="178">
        <v>152.74799999999999</v>
      </c>
      <c r="I188" s="179"/>
      <c r="J188" s="180">
        <f t="shared" si="5"/>
        <v>0</v>
      </c>
      <c r="K188" s="181"/>
      <c r="L188" s="32"/>
      <c r="M188" s="182" t="s">
        <v>1</v>
      </c>
      <c r="N188" s="183" t="s">
        <v>43</v>
      </c>
      <c r="O188" s="60"/>
      <c r="P188" s="184">
        <f t="shared" si="6"/>
        <v>0</v>
      </c>
      <c r="Q188" s="184">
        <v>0</v>
      </c>
      <c r="R188" s="184">
        <f t="shared" si="7"/>
        <v>0</v>
      </c>
      <c r="S188" s="184">
        <v>0</v>
      </c>
      <c r="T188" s="185">
        <f t="shared" si="8"/>
        <v>0</v>
      </c>
      <c r="U188" s="31"/>
      <c r="V188" s="31"/>
      <c r="W188" s="31"/>
      <c r="X188" s="31"/>
      <c r="Y188" s="31"/>
      <c r="Z188" s="31"/>
      <c r="AA188" s="31"/>
      <c r="AB188" s="31"/>
      <c r="AC188" s="31"/>
      <c r="AD188" s="31"/>
      <c r="AE188" s="31"/>
      <c r="AR188" s="186" t="s">
        <v>238</v>
      </c>
      <c r="AT188" s="186" t="s">
        <v>234</v>
      </c>
      <c r="AU188" s="186" t="s">
        <v>88</v>
      </c>
      <c r="AY188" s="14" t="s">
        <v>232</v>
      </c>
      <c r="BE188" s="104">
        <f t="shared" si="9"/>
        <v>0</v>
      </c>
      <c r="BF188" s="104">
        <f t="shared" si="10"/>
        <v>0</v>
      </c>
      <c r="BG188" s="104">
        <f t="shared" si="11"/>
        <v>0</v>
      </c>
      <c r="BH188" s="104">
        <f t="shared" si="12"/>
        <v>0</v>
      </c>
      <c r="BI188" s="104">
        <f t="shared" si="13"/>
        <v>0</v>
      </c>
      <c r="BJ188" s="14" t="s">
        <v>88</v>
      </c>
      <c r="BK188" s="104">
        <f t="shared" si="14"/>
        <v>0</v>
      </c>
      <c r="BL188" s="14" t="s">
        <v>238</v>
      </c>
      <c r="BM188" s="186" t="s">
        <v>2719</v>
      </c>
    </row>
    <row r="189" spans="1:65" s="2" customFormat="1" ht="21.75" customHeight="1">
      <c r="A189" s="31"/>
      <c r="B189" s="142"/>
      <c r="C189" s="174" t="s">
        <v>352</v>
      </c>
      <c r="D189" s="174" t="s">
        <v>234</v>
      </c>
      <c r="E189" s="175" t="s">
        <v>337</v>
      </c>
      <c r="F189" s="176" t="s">
        <v>338</v>
      </c>
      <c r="G189" s="177" t="s">
        <v>287</v>
      </c>
      <c r="H189" s="178">
        <v>95.813999999999993</v>
      </c>
      <c r="I189" s="179"/>
      <c r="J189" s="180">
        <f t="shared" si="5"/>
        <v>0</v>
      </c>
      <c r="K189" s="181"/>
      <c r="L189" s="32"/>
      <c r="M189" s="182" t="s">
        <v>1</v>
      </c>
      <c r="N189" s="183" t="s">
        <v>43</v>
      </c>
      <c r="O189" s="60"/>
      <c r="P189" s="184">
        <f t="shared" si="6"/>
        <v>0</v>
      </c>
      <c r="Q189" s="184">
        <v>0</v>
      </c>
      <c r="R189" s="184">
        <f t="shared" si="7"/>
        <v>0</v>
      </c>
      <c r="S189" s="184">
        <v>0</v>
      </c>
      <c r="T189" s="185">
        <f t="shared" si="8"/>
        <v>0</v>
      </c>
      <c r="U189" s="31"/>
      <c r="V189" s="31"/>
      <c r="W189" s="31"/>
      <c r="X189" s="31"/>
      <c r="Y189" s="31"/>
      <c r="Z189" s="31"/>
      <c r="AA189" s="31"/>
      <c r="AB189" s="31"/>
      <c r="AC189" s="31"/>
      <c r="AD189" s="31"/>
      <c r="AE189" s="31"/>
      <c r="AR189" s="186" t="s">
        <v>238</v>
      </c>
      <c r="AT189" s="186" t="s">
        <v>234</v>
      </c>
      <c r="AU189" s="186" t="s">
        <v>88</v>
      </c>
      <c r="AY189" s="14" t="s">
        <v>232</v>
      </c>
      <c r="BE189" s="104">
        <f t="shared" si="9"/>
        <v>0</v>
      </c>
      <c r="BF189" s="104">
        <f t="shared" si="10"/>
        <v>0</v>
      </c>
      <c r="BG189" s="104">
        <f t="shared" si="11"/>
        <v>0</v>
      </c>
      <c r="BH189" s="104">
        <f t="shared" si="12"/>
        <v>0</v>
      </c>
      <c r="BI189" s="104">
        <f t="shared" si="13"/>
        <v>0</v>
      </c>
      <c r="BJ189" s="14" t="s">
        <v>88</v>
      </c>
      <c r="BK189" s="104">
        <f t="shared" si="14"/>
        <v>0</v>
      </c>
      <c r="BL189" s="14" t="s">
        <v>238</v>
      </c>
      <c r="BM189" s="186" t="s">
        <v>2720</v>
      </c>
    </row>
    <row r="190" spans="1:65" s="2" customFormat="1" ht="24.2" customHeight="1">
      <c r="A190" s="31"/>
      <c r="B190" s="142"/>
      <c r="C190" s="174" t="s">
        <v>356</v>
      </c>
      <c r="D190" s="174" t="s">
        <v>234</v>
      </c>
      <c r="E190" s="175" t="s">
        <v>341</v>
      </c>
      <c r="F190" s="176" t="s">
        <v>925</v>
      </c>
      <c r="G190" s="177" t="s">
        <v>287</v>
      </c>
      <c r="H190" s="178">
        <v>75.003</v>
      </c>
      <c r="I190" s="179"/>
      <c r="J190" s="180">
        <f t="shared" si="5"/>
        <v>0</v>
      </c>
      <c r="K190" s="181"/>
      <c r="L190" s="32"/>
      <c r="M190" s="182" t="s">
        <v>1</v>
      </c>
      <c r="N190" s="183" t="s">
        <v>43</v>
      </c>
      <c r="O190" s="60"/>
      <c r="P190" s="184">
        <f t="shared" si="6"/>
        <v>0</v>
      </c>
      <c r="Q190" s="184">
        <v>0</v>
      </c>
      <c r="R190" s="184">
        <f t="shared" si="7"/>
        <v>0</v>
      </c>
      <c r="S190" s="184">
        <v>0</v>
      </c>
      <c r="T190" s="185">
        <f t="shared" si="8"/>
        <v>0</v>
      </c>
      <c r="U190" s="31"/>
      <c r="V190" s="31"/>
      <c r="W190" s="31"/>
      <c r="X190" s="31"/>
      <c r="Y190" s="31"/>
      <c r="Z190" s="31"/>
      <c r="AA190" s="31"/>
      <c r="AB190" s="31"/>
      <c r="AC190" s="31"/>
      <c r="AD190" s="31"/>
      <c r="AE190" s="31"/>
      <c r="AR190" s="186" t="s">
        <v>238</v>
      </c>
      <c r="AT190" s="186" t="s">
        <v>234</v>
      </c>
      <c r="AU190" s="186" t="s">
        <v>88</v>
      </c>
      <c r="AY190" s="14" t="s">
        <v>232</v>
      </c>
      <c r="BE190" s="104">
        <f t="shared" si="9"/>
        <v>0</v>
      </c>
      <c r="BF190" s="104">
        <f t="shared" si="10"/>
        <v>0</v>
      </c>
      <c r="BG190" s="104">
        <f t="shared" si="11"/>
        <v>0</v>
      </c>
      <c r="BH190" s="104">
        <f t="shared" si="12"/>
        <v>0</v>
      </c>
      <c r="BI190" s="104">
        <f t="shared" si="13"/>
        <v>0</v>
      </c>
      <c r="BJ190" s="14" t="s">
        <v>88</v>
      </c>
      <c r="BK190" s="104">
        <f t="shared" si="14"/>
        <v>0</v>
      </c>
      <c r="BL190" s="14" t="s">
        <v>238</v>
      </c>
      <c r="BM190" s="186" t="s">
        <v>2721</v>
      </c>
    </row>
    <row r="191" spans="1:65" s="2" customFormat="1" ht="33" customHeight="1">
      <c r="A191" s="31"/>
      <c r="B191" s="142"/>
      <c r="C191" s="174" t="s">
        <v>362</v>
      </c>
      <c r="D191" s="174" t="s">
        <v>234</v>
      </c>
      <c r="E191" s="175" t="s">
        <v>345</v>
      </c>
      <c r="F191" s="176" t="s">
        <v>346</v>
      </c>
      <c r="G191" s="177" t="s">
        <v>287</v>
      </c>
      <c r="H191" s="178">
        <v>75.003</v>
      </c>
      <c r="I191" s="179"/>
      <c r="J191" s="180">
        <f t="shared" si="5"/>
        <v>0</v>
      </c>
      <c r="K191" s="181"/>
      <c r="L191" s="32"/>
      <c r="M191" s="182" t="s">
        <v>1</v>
      </c>
      <c r="N191" s="183" t="s">
        <v>43</v>
      </c>
      <c r="O191" s="60"/>
      <c r="P191" s="184">
        <f t="shared" si="6"/>
        <v>0</v>
      </c>
      <c r="Q191" s="184">
        <v>0</v>
      </c>
      <c r="R191" s="184">
        <f t="shared" si="7"/>
        <v>0</v>
      </c>
      <c r="S191" s="184">
        <v>0</v>
      </c>
      <c r="T191" s="185">
        <f t="shared" si="8"/>
        <v>0</v>
      </c>
      <c r="U191" s="31"/>
      <c r="V191" s="31"/>
      <c r="W191" s="31"/>
      <c r="X191" s="31"/>
      <c r="Y191" s="31"/>
      <c r="Z191" s="31"/>
      <c r="AA191" s="31"/>
      <c r="AB191" s="31"/>
      <c r="AC191" s="31"/>
      <c r="AD191" s="31"/>
      <c r="AE191" s="31"/>
      <c r="AR191" s="186" t="s">
        <v>238</v>
      </c>
      <c r="AT191" s="186" t="s">
        <v>234</v>
      </c>
      <c r="AU191" s="186" t="s">
        <v>88</v>
      </c>
      <c r="AY191" s="14" t="s">
        <v>232</v>
      </c>
      <c r="BE191" s="104">
        <f t="shared" si="9"/>
        <v>0</v>
      </c>
      <c r="BF191" s="104">
        <f t="shared" si="10"/>
        <v>0</v>
      </c>
      <c r="BG191" s="104">
        <f t="shared" si="11"/>
        <v>0</v>
      </c>
      <c r="BH191" s="104">
        <f t="shared" si="12"/>
        <v>0</v>
      </c>
      <c r="BI191" s="104">
        <f t="shared" si="13"/>
        <v>0</v>
      </c>
      <c r="BJ191" s="14" t="s">
        <v>88</v>
      </c>
      <c r="BK191" s="104">
        <f t="shared" si="14"/>
        <v>0</v>
      </c>
      <c r="BL191" s="14" t="s">
        <v>238</v>
      </c>
      <c r="BM191" s="186" t="s">
        <v>2722</v>
      </c>
    </row>
    <row r="192" spans="1:65" s="2" customFormat="1" ht="33" customHeight="1">
      <c r="A192" s="31"/>
      <c r="B192" s="142"/>
      <c r="C192" s="174" t="s">
        <v>366</v>
      </c>
      <c r="D192" s="174" t="s">
        <v>234</v>
      </c>
      <c r="E192" s="175" t="s">
        <v>928</v>
      </c>
      <c r="F192" s="176" t="s">
        <v>929</v>
      </c>
      <c r="G192" s="177" t="s">
        <v>287</v>
      </c>
      <c r="H192" s="178">
        <v>116.625</v>
      </c>
      <c r="I192" s="179"/>
      <c r="J192" s="180">
        <f t="shared" si="5"/>
        <v>0</v>
      </c>
      <c r="K192" s="181"/>
      <c r="L192" s="32"/>
      <c r="M192" s="182" t="s">
        <v>1</v>
      </c>
      <c r="N192" s="183" t="s">
        <v>43</v>
      </c>
      <c r="O192" s="60"/>
      <c r="P192" s="184">
        <f t="shared" si="6"/>
        <v>0</v>
      </c>
      <c r="Q192" s="184">
        <v>0</v>
      </c>
      <c r="R192" s="184">
        <f t="shared" si="7"/>
        <v>0</v>
      </c>
      <c r="S192" s="184">
        <v>0</v>
      </c>
      <c r="T192" s="185">
        <f t="shared" si="8"/>
        <v>0</v>
      </c>
      <c r="U192" s="31"/>
      <c r="V192" s="31"/>
      <c r="W192" s="31"/>
      <c r="X192" s="31"/>
      <c r="Y192" s="31"/>
      <c r="Z192" s="31"/>
      <c r="AA192" s="31"/>
      <c r="AB192" s="31"/>
      <c r="AC192" s="31"/>
      <c r="AD192" s="31"/>
      <c r="AE192" s="31"/>
      <c r="AR192" s="186" t="s">
        <v>238</v>
      </c>
      <c r="AT192" s="186" t="s">
        <v>234</v>
      </c>
      <c r="AU192" s="186" t="s">
        <v>88</v>
      </c>
      <c r="AY192" s="14" t="s">
        <v>232</v>
      </c>
      <c r="BE192" s="104">
        <f t="shared" si="9"/>
        <v>0</v>
      </c>
      <c r="BF192" s="104">
        <f t="shared" si="10"/>
        <v>0</v>
      </c>
      <c r="BG192" s="104">
        <f t="shared" si="11"/>
        <v>0</v>
      </c>
      <c r="BH192" s="104">
        <f t="shared" si="12"/>
        <v>0</v>
      </c>
      <c r="BI192" s="104">
        <f t="shared" si="13"/>
        <v>0</v>
      </c>
      <c r="BJ192" s="14" t="s">
        <v>88</v>
      </c>
      <c r="BK192" s="104">
        <f t="shared" si="14"/>
        <v>0</v>
      </c>
      <c r="BL192" s="14" t="s">
        <v>238</v>
      </c>
      <c r="BM192" s="186" t="s">
        <v>2723</v>
      </c>
    </row>
    <row r="193" spans="1:65" s="2" customFormat="1" ht="16.5" customHeight="1">
      <c r="A193" s="31"/>
      <c r="B193" s="142"/>
      <c r="C193" s="187" t="s">
        <v>370</v>
      </c>
      <c r="D193" s="187" t="s">
        <v>357</v>
      </c>
      <c r="E193" s="188" t="s">
        <v>2422</v>
      </c>
      <c r="F193" s="189" t="s">
        <v>2423</v>
      </c>
      <c r="G193" s="190" t="s">
        <v>360</v>
      </c>
      <c r="H193" s="191">
        <v>146.93799999999999</v>
      </c>
      <c r="I193" s="192"/>
      <c r="J193" s="193">
        <f t="shared" si="5"/>
        <v>0</v>
      </c>
      <c r="K193" s="194"/>
      <c r="L193" s="195"/>
      <c r="M193" s="196" t="s">
        <v>1</v>
      </c>
      <c r="N193" s="197" t="s">
        <v>43</v>
      </c>
      <c r="O193" s="60"/>
      <c r="P193" s="184">
        <f t="shared" si="6"/>
        <v>0</v>
      </c>
      <c r="Q193" s="184">
        <v>1</v>
      </c>
      <c r="R193" s="184">
        <f t="shared" si="7"/>
        <v>146.93799999999999</v>
      </c>
      <c r="S193" s="184">
        <v>0</v>
      </c>
      <c r="T193" s="185">
        <f t="shared" si="8"/>
        <v>0</v>
      </c>
      <c r="U193" s="31"/>
      <c r="V193" s="31"/>
      <c r="W193" s="31"/>
      <c r="X193" s="31"/>
      <c r="Y193" s="31"/>
      <c r="Z193" s="31"/>
      <c r="AA193" s="31"/>
      <c r="AB193" s="31"/>
      <c r="AC193" s="31"/>
      <c r="AD193" s="31"/>
      <c r="AE193" s="31"/>
      <c r="AR193" s="186" t="s">
        <v>263</v>
      </c>
      <c r="AT193" s="186" t="s">
        <v>357</v>
      </c>
      <c r="AU193" s="186" t="s">
        <v>88</v>
      </c>
      <c r="AY193" s="14" t="s">
        <v>232</v>
      </c>
      <c r="BE193" s="104">
        <f t="shared" si="9"/>
        <v>0</v>
      </c>
      <c r="BF193" s="104">
        <f t="shared" si="10"/>
        <v>0</v>
      </c>
      <c r="BG193" s="104">
        <f t="shared" si="11"/>
        <v>0</v>
      </c>
      <c r="BH193" s="104">
        <f t="shared" si="12"/>
        <v>0</v>
      </c>
      <c r="BI193" s="104">
        <f t="shared" si="13"/>
        <v>0</v>
      </c>
      <c r="BJ193" s="14" t="s">
        <v>88</v>
      </c>
      <c r="BK193" s="104">
        <f t="shared" si="14"/>
        <v>0</v>
      </c>
      <c r="BL193" s="14" t="s">
        <v>238</v>
      </c>
      <c r="BM193" s="186" t="s">
        <v>2977</v>
      </c>
    </row>
    <row r="194" spans="1:65" s="2" customFormat="1" ht="24.2" customHeight="1">
      <c r="A194" s="31"/>
      <c r="B194" s="142"/>
      <c r="C194" s="174" t="s">
        <v>374</v>
      </c>
      <c r="D194" s="174" t="s">
        <v>234</v>
      </c>
      <c r="E194" s="175" t="s">
        <v>353</v>
      </c>
      <c r="F194" s="176" t="s">
        <v>354</v>
      </c>
      <c r="G194" s="177" t="s">
        <v>287</v>
      </c>
      <c r="H194" s="178">
        <v>16.2</v>
      </c>
      <c r="I194" s="179"/>
      <c r="J194" s="180">
        <f t="shared" si="5"/>
        <v>0</v>
      </c>
      <c r="K194" s="181"/>
      <c r="L194" s="32"/>
      <c r="M194" s="182" t="s">
        <v>1</v>
      </c>
      <c r="N194" s="183" t="s">
        <v>43</v>
      </c>
      <c r="O194" s="60"/>
      <c r="P194" s="184">
        <f t="shared" si="6"/>
        <v>0</v>
      </c>
      <c r="Q194" s="184">
        <v>0</v>
      </c>
      <c r="R194" s="184">
        <f t="shared" si="7"/>
        <v>0</v>
      </c>
      <c r="S194" s="184">
        <v>0</v>
      </c>
      <c r="T194" s="185">
        <f t="shared" si="8"/>
        <v>0</v>
      </c>
      <c r="U194" s="31"/>
      <c r="V194" s="31"/>
      <c r="W194" s="31"/>
      <c r="X194" s="31"/>
      <c r="Y194" s="31"/>
      <c r="Z194" s="31"/>
      <c r="AA194" s="31"/>
      <c r="AB194" s="31"/>
      <c r="AC194" s="31"/>
      <c r="AD194" s="31"/>
      <c r="AE194" s="31"/>
      <c r="AR194" s="186" t="s">
        <v>238</v>
      </c>
      <c r="AT194" s="186" t="s">
        <v>234</v>
      </c>
      <c r="AU194" s="186" t="s">
        <v>88</v>
      </c>
      <c r="AY194" s="14" t="s">
        <v>232</v>
      </c>
      <c r="BE194" s="104">
        <f t="shared" si="9"/>
        <v>0</v>
      </c>
      <c r="BF194" s="104">
        <f t="shared" si="10"/>
        <v>0</v>
      </c>
      <c r="BG194" s="104">
        <f t="shared" si="11"/>
        <v>0</v>
      </c>
      <c r="BH194" s="104">
        <f t="shared" si="12"/>
        <v>0</v>
      </c>
      <c r="BI194" s="104">
        <f t="shared" si="13"/>
        <v>0</v>
      </c>
      <c r="BJ194" s="14" t="s">
        <v>88</v>
      </c>
      <c r="BK194" s="104">
        <f t="shared" si="14"/>
        <v>0</v>
      </c>
      <c r="BL194" s="14" t="s">
        <v>238</v>
      </c>
      <c r="BM194" s="186" t="s">
        <v>2724</v>
      </c>
    </row>
    <row r="195" spans="1:65" s="2" customFormat="1" ht="16.5" customHeight="1">
      <c r="A195" s="31"/>
      <c r="B195" s="142"/>
      <c r="C195" s="187" t="s">
        <v>378</v>
      </c>
      <c r="D195" s="187" t="s">
        <v>357</v>
      </c>
      <c r="E195" s="188" t="s">
        <v>358</v>
      </c>
      <c r="F195" s="189" t="s">
        <v>359</v>
      </c>
      <c r="G195" s="190" t="s">
        <v>360</v>
      </c>
      <c r="H195" s="191">
        <v>30.617999999999999</v>
      </c>
      <c r="I195" s="192"/>
      <c r="J195" s="193">
        <f t="shared" si="5"/>
        <v>0</v>
      </c>
      <c r="K195" s="194"/>
      <c r="L195" s="195"/>
      <c r="M195" s="196" t="s">
        <v>1</v>
      </c>
      <c r="N195" s="197" t="s">
        <v>43</v>
      </c>
      <c r="O195" s="60"/>
      <c r="P195" s="184">
        <f t="shared" si="6"/>
        <v>0</v>
      </c>
      <c r="Q195" s="184">
        <v>1</v>
      </c>
      <c r="R195" s="184">
        <f t="shared" si="7"/>
        <v>30.617999999999999</v>
      </c>
      <c r="S195" s="184">
        <v>0</v>
      </c>
      <c r="T195" s="185">
        <f t="shared" si="8"/>
        <v>0</v>
      </c>
      <c r="U195" s="31"/>
      <c r="V195" s="31"/>
      <c r="W195" s="31"/>
      <c r="X195" s="31"/>
      <c r="Y195" s="31"/>
      <c r="Z195" s="31"/>
      <c r="AA195" s="31"/>
      <c r="AB195" s="31"/>
      <c r="AC195" s="31"/>
      <c r="AD195" s="31"/>
      <c r="AE195" s="31"/>
      <c r="AR195" s="186" t="s">
        <v>263</v>
      </c>
      <c r="AT195" s="186" t="s">
        <v>357</v>
      </c>
      <c r="AU195" s="186" t="s">
        <v>88</v>
      </c>
      <c r="AY195" s="14" t="s">
        <v>232</v>
      </c>
      <c r="BE195" s="104">
        <f t="shared" si="9"/>
        <v>0</v>
      </c>
      <c r="BF195" s="104">
        <f t="shared" si="10"/>
        <v>0</v>
      </c>
      <c r="BG195" s="104">
        <f t="shared" si="11"/>
        <v>0</v>
      </c>
      <c r="BH195" s="104">
        <f t="shared" si="12"/>
        <v>0</v>
      </c>
      <c r="BI195" s="104">
        <f t="shared" si="13"/>
        <v>0</v>
      </c>
      <c r="BJ195" s="14" t="s">
        <v>88</v>
      </c>
      <c r="BK195" s="104">
        <f t="shared" si="14"/>
        <v>0</v>
      </c>
      <c r="BL195" s="14" t="s">
        <v>238</v>
      </c>
      <c r="BM195" s="186" t="s">
        <v>2725</v>
      </c>
    </row>
    <row r="196" spans="1:65" s="2" customFormat="1" ht="21.75" customHeight="1">
      <c r="A196" s="31"/>
      <c r="B196" s="142"/>
      <c r="C196" s="174" t="s">
        <v>382</v>
      </c>
      <c r="D196" s="174" t="s">
        <v>234</v>
      </c>
      <c r="E196" s="175" t="s">
        <v>1169</v>
      </c>
      <c r="F196" s="176" t="s">
        <v>1170</v>
      </c>
      <c r="G196" s="177" t="s">
        <v>237</v>
      </c>
      <c r="H196" s="178">
        <v>27</v>
      </c>
      <c r="I196" s="179"/>
      <c r="J196" s="180">
        <f t="shared" si="5"/>
        <v>0</v>
      </c>
      <c r="K196" s="181"/>
      <c r="L196" s="32"/>
      <c r="M196" s="182" t="s">
        <v>1</v>
      </c>
      <c r="N196" s="183" t="s">
        <v>43</v>
      </c>
      <c r="O196" s="60"/>
      <c r="P196" s="184">
        <f t="shared" si="6"/>
        <v>0</v>
      </c>
      <c r="Q196" s="184">
        <v>0</v>
      </c>
      <c r="R196" s="184">
        <f t="shared" si="7"/>
        <v>0</v>
      </c>
      <c r="S196" s="184">
        <v>0</v>
      </c>
      <c r="T196" s="185">
        <f t="shared" si="8"/>
        <v>0</v>
      </c>
      <c r="U196" s="31"/>
      <c r="V196" s="31"/>
      <c r="W196" s="31"/>
      <c r="X196" s="31"/>
      <c r="Y196" s="31"/>
      <c r="Z196" s="31"/>
      <c r="AA196" s="31"/>
      <c r="AB196" s="31"/>
      <c r="AC196" s="31"/>
      <c r="AD196" s="31"/>
      <c r="AE196" s="31"/>
      <c r="AR196" s="186" t="s">
        <v>238</v>
      </c>
      <c r="AT196" s="186" t="s">
        <v>234</v>
      </c>
      <c r="AU196" s="186" t="s">
        <v>88</v>
      </c>
      <c r="AY196" s="14" t="s">
        <v>232</v>
      </c>
      <c r="BE196" s="104">
        <f t="shared" si="9"/>
        <v>0</v>
      </c>
      <c r="BF196" s="104">
        <f t="shared" si="10"/>
        <v>0</v>
      </c>
      <c r="BG196" s="104">
        <f t="shared" si="11"/>
        <v>0</v>
      </c>
      <c r="BH196" s="104">
        <f t="shared" si="12"/>
        <v>0</v>
      </c>
      <c r="BI196" s="104">
        <f t="shared" si="13"/>
        <v>0</v>
      </c>
      <c r="BJ196" s="14" t="s">
        <v>88</v>
      </c>
      <c r="BK196" s="104">
        <f t="shared" si="14"/>
        <v>0</v>
      </c>
      <c r="BL196" s="14" t="s">
        <v>238</v>
      </c>
      <c r="BM196" s="186" t="s">
        <v>2726</v>
      </c>
    </row>
    <row r="197" spans="1:65" s="2" customFormat="1" ht="16.5" customHeight="1">
      <c r="A197" s="31"/>
      <c r="B197" s="142"/>
      <c r="C197" s="187" t="s">
        <v>386</v>
      </c>
      <c r="D197" s="187" t="s">
        <v>357</v>
      </c>
      <c r="E197" s="188" t="s">
        <v>1172</v>
      </c>
      <c r="F197" s="189" t="s">
        <v>1173</v>
      </c>
      <c r="G197" s="190" t="s">
        <v>1139</v>
      </c>
      <c r="H197" s="191">
        <v>0.83399999999999996</v>
      </c>
      <c r="I197" s="192"/>
      <c r="J197" s="193">
        <f t="shared" si="5"/>
        <v>0</v>
      </c>
      <c r="K197" s="194"/>
      <c r="L197" s="195"/>
      <c r="M197" s="196" t="s">
        <v>1</v>
      </c>
      <c r="N197" s="197" t="s">
        <v>43</v>
      </c>
      <c r="O197" s="60"/>
      <c r="P197" s="184">
        <f t="shared" si="6"/>
        <v>0</v>
      </c>
      <c r="Q197" s="184">
        <v>1E-3</v>
      </c>
      <c r="R197" s="184">
        <f t="shared" si="7"/>
        <v>8.34E-4</v>
      </c>
      <c r="S197" s="184">
        <v>0</v>
      </c>
      <c r="T197" s="185">
        <f t="shared" si="8"/>
        <v>0</v>
      </c>
      <c r="U197" s="31"/>
      <c r="V197" s="31"/>
      <c r="W197" s="31"/>
      <c r="X197" s="31"/>
      <c r="Y197" s="31"/>
      <c r="Z197" s="31"/>
      <c r="AA197" s="31"/>
      <c r="AB197" s="31"/>
      <c r="AC197" s="31"/>
      <c r="AD197" s="31"/>
      <c r="AE197" s="31"/>
      <c r="AR197" s="186" t="s">
        <v>263</v>
      </c>
      <c r="AT197" s="186" t="s">
        <v>357</v>
      </c>
      <c r="AU197" s="186" t="s">
        <v>88</v>
      </c>
      <c r="AY197" s="14" t="s">
        <v>232</v>
      </c>
      <c r="BE197" s="104">
        <f t="shared" si="9"/>
        <v>0</v>
      </c>
      <c r="BF197" s="104">
        <f t="shared" si="10"/>
        <v>0</v>
      </c>
      <c r="BG197" s="104">
        <f t="shared" si="11"/>
        <v>0</v>
      </c>
      <c r="BH197" s="104">
        <f t="shared" si="12"/>
        <v>0</v>
      </c>
      <c r="BI197" s="104">
        <f t="shared" si="13"/>
        <v>0</v>
      </c>
      <c r="BJ197" s="14" t="s">
        <v>88</v>
      </c>
      <c r="BK197" s="104">
        <f t="shared" si="14"/>
        <v>0</v>
      </c>
      <c r="BL197" s="14" t="s">
        <v>238</v>
      </c>
      <c r="BM197" s="186" t="s">
        <v>2727</v>
      </c>
    </row>
    <row r="198" spans="1:65" s="2" customFormat="1" ht="21.75" customHeight="1">
      <c r="A198" s="31"/>
      <c r="B198" s="142"/>
      <c r="C198" s="174" t="s">
        <v>391</v>
      </c>
      <c r="D198" s="174" t="s">
        <v>234</v>
      </c>
      <c r="E198" s="175" t="s">
        <v>931</v>
      </c>
      <c r="F198" s="176" t="s">
        <v>932</v>
      </c>
      <c r="G198" s="177" t="s">
        <v>237</v>
      </c>
      <c r="H198" s="178">
        <v>34.659999999999997</v>
      </c>
      <c r="I198" s="179"/>
      <c r="J198" s="180">
        <f t="shared" si="5"/>
        <v>0</v>
      </c>
      <c r="K198" s="181"/>
      <c r="L198" s="32"/>
      <c r="M198" s="182" t="s">
        <v>1</v>
      </c>
      <c r="N198" s="183" t="s">
        <v>43</v>
      </c>
      <c r="O198" s="60"/>
      <c r="P198" s="184">
        <f t="shared" si="6"/>
        <v>0</v>
      </c>
      <c r="Q198" s="184">
        <v>0</v>
      </c>
      <c r="R198" s="184">
        <f t="shared" si="7"/>
        <v>0</v>
      </c>
      <c r="S198" s="184">
        <v>0</v>
      </c>
      <c r="T198" s="185">
        <f t="shared" si="8"/>
        <v>0</v>
      </c>
      <c r="U198" s="31"/>
      <c r="V198" s="31"/>
      <c r="W198" s="31"/>
      <c r="X198" s="31"/>
      <c r="Y198" s="31"/>
      <c r="Z198" s="31"/>
      <c r="AA198" s="31"/>
      <c r="AB198" s="31"/>
      <c r="AC198" s="31"/>
      <c r="AD198" s="31"/>
      <c r="AE198" s="31"/>
      <c r="AR198" s="186" t="s">
        <v>238</v>
      </c>
      <c r="AT198" s="186" t="s">
        <v>234</v>
      </c>
      <c r="AU198" s="186" t="s">
        <v>88</v>
      </c>
      <c r="AY198" s="14" t="s">
        <v>232</v>
      </c>
      <c r="BE198" s="104">
        <f t="shared" si="9"/>
        <v>0</v>
      </c>
      <c r="BF198" s="104">
        <f t="shared" si="10"/>
        <v>0</v>
      </c>
      <c r="BG198" s="104">
        <f t="shared" si="11"/>
        <v>0</v>
      </c>
      <c r="BH198" s="104">
        <f t="shared" si="12"/>
        <v>0</v>
      </c>
      <c r="BI198" s="104">
        <f t="shared" si="13"/>
        <v>0</v>
      </c>
      <c r="BJ198" s="14" t="s">
        <v>88</v>
      </c>
      <c r="BK198" s="104">
        <f t="shared" si="14"/>
        <v>0</v>
      </c>
      <c r="BL198" s="14" t="s">
        <v>238</v>
      </c>
      <c r="BM198" s="186" t="s">
        <v>2728</v>
      </c>
    </row>
    <row r="199" spans="1:65" s="2" customFormat="1" ht="24.2" customHeight="1">
      <c r="A199" s="31"/>
      <c r="B199" s="142"/>
      <c r="C199" s="174" t="s">
        <v>396</v>
      </c>
      <c r="D199" s="174" t="s">
        <v>234</v>
      </c>
      <c r="E199" s="175" t="s">
        <v>375</v>
      </c>
      <c r="F199" s="176" t="s">
        <v>934</v>
      </c>
      <c r="G199" s="177" t="s">
        <v>237</v>
      </c>
      <c r="H199" s="178">
        <v>486.76299999999998</v>
      </c>
      <c r="I199" s="179"/>
      <c r="J199" s="180">
        <f t="shared" si="5"/>
        <v>0</v>
      </c>
      <c r="K199" s="181"/>
      <c r="L199" s="32"/>
      <c r="M199" s="182" t="s">
        <v>1</v>
      </c>
      <c r="N199" s="183" t="s">
        <v>43</v>
      </c>
      <c r="O199" s="60"/>
      <c r="P199" s="184">
        <f t="shared" si="6"/>
        <v>0</v>
      </c>
      <c r="Q199" s="184">
        <v>0</v>
      </c>
      <c r="R199" s="184">
        <f t="shared" si="7"/>
        <v>0</v>
      </c>
      <c r="S199" s="184">
        <v>0</v>
      </c>
      <c r="T199" s="185">
        <f t="shared" si="8"/>
        <v>0</v>
      </c>
      <c r="U199" s="31"/>
      <c r="V199" s="31"/>
      <c r="W199" s="31"/>
      <c r="X199" s="31"/>
      <c r="Y199" s="31"/>
      <c r="Z199" s="31"/>
      <c r="AA199" s="31"/>
      <c r="AB199" s="31"/>
      <c r="AC199" s="31"/>
      <c r="AD199" s="31"/>
      <c r="AE199" s="31"/>
      <c r="AR199" s="186" t="s">
        <v>238</v>
      </c>
      <c r="AT199" s="186" t="s">
        <v>234</v>
      </c>
      <c r="AU199" s="186" t="s">
        <v>88</v>
      </c>
      <c r="AY199" s="14" t="s">
        <v>232</v>
      </c>
      <c r="BE199" s="104">
        <f t="shared" si="9"/>
        <v>0</v>
      </c>
      <c r="BF199" s="104">
        <f t="shared" si="10"/>
        <v>0</v>
      </c>
      <c r="BG199" s="104">
        <f t="shared" si="11"/>
        <v>0</v>
      </c>
      <c r="BH199" s="104">
        <f t="shared" si="12"/>
        <v>0</v>
      </c>
      <c r="BI199" s="104">
        <f t="shared" si="13"/>
        <v>0</v>
      </c>
      <c r="BJ199" s="14" t="s">
        <v>88</v>
      </c>
      <c r="BK199" s="104">
        <f t="shared" si="14"/>
        <v>0</v>
      </c>
      <c r="BL199" s="14" t="s">
        <v>238</v>
      </c>
      <c r="BM199" s="186" t="s">
        <v>2730</v>
      </c>
    </row>
    <row r="200" spans="1:65" s="2" customFormat="1" ht="24.2" customHeight="1">
      <c r="A200" s="31"/>
      <c r="B200" s="142"/>
      <c r="C200" s="174" t="s">
        <v>401</v>
      </c>
      <c r="D200" s="174" t="s">
        <v>234</v>
      </c>
      <c r="E200" s="175" t="s">
        <v>1179</v>
      </c>
      <c r="F200" s="176" t="s">
        <v>1180</v>
      </c>
      <c r="G200" s="177" t="s">
        <v>237</v>
      </c>
      <c r="H200" s="178">
        <v>27</v>
      </c>
      <c r="I200" s="179"/>
      <c r="J200" s="180">
        <f t="shared" si="5"/>
        <v>0</v>
      </c>
      <c r="K200" s="181"/>
      <c r="L200" s="32"/>
      <c r="M200" s="182" t="s">
        <v>1</v>
      </c>
      <c r="N200" s="183" t="s">
        <v>43</v>
      </c>
      <c r="O200" s="60"/>
      <c r="P200" s="184">
        <f t="shared" si="6"/>
        <v>0</v>
      </c>
      <c r="Q200" s="184">
        <v>0</v>
      </c>
      <c r="R200" s="184">
        <f t="shared" si="7"/>
        <v>0</v>
      </c>
      <c r="S200" s="184">
        <v>0</v>
      </c>
      <c r="T200" s="185">
        <f t="shared" si="8"/>
        <v>0</v>
      </c>
      <c r="U200" s="31"/>
      <c r="V200" s="31"/>
      <c r="W200" s="31"/>
      <c r="X200" s="31"/>
      <c r="Y200" s="31"/>
      <c r="Z200" s="31"/>
      <c r="AA200" s="31"/>
      <c r="AB200" s="31"/>
      <c r="AC200" s="31"/>
      <c r="AD200" s="31"/>
      <c r="AE200" s="31"/>
      <c r="AR200" s="186" t="s">
        <v>238</v>
      </c>
      <c r="AT200" s="186" t="s">
        <v>234</v>
      </c>
      <c r="AU200" s="186" t="s">
        <v>88</v>
      </c>
      <c r="AY200" s="14" t="s">
        <v>232</v>
      </c>
      <c r="BE200" s="104">
        <f t="shared" si="9"/>
        <v>0</v>
      </c>
      <c r="BF200" s="104">
        <f t="shared" si="10"/>
        <v>0</v>
      </c>
      <c r="BG200" s="104">
        <f t="shared" si="11"/>
        <v>0</v>
      </c>
      <c r="BH200" s="104">
        <f t="shared" si="12"/>
        <v>0</v>
      </c>
      <c r="BI200" s="104">
        <f t="shared" si="13"/>
        <v>0</v>
      </c>
      <c r="BJ200" s="14" t="s">
        <v>88</v>
      </c>
      <c r="BK200" s="104">
        <f t="shared" si="14"/>
        <v>0</v>
      </c>
      <c r="BL200" s="14" t="s">
        <v>238</v>
      </c>
      <c r="BM200" s="186" t="s">
        <v>2731</v>
      </c>
    </row>
    <row r="201" spans="1:65" s="2" customFormat="1" ht="33" customHeight="1">
      <c r="A201" s="31"/>
      <c r="B201" s="142"/>
      <c r="C201" s="174" t="s">
        <v>405</v>
      </c>
      <c r="D201" s="174" t="s">
        <v>234</v>
      </c>
      <c r="E201" s="175" t="s">
        <v>383</v>
      </c>
      <c r="F201" s="176" t="s">
        <v>1182</v>
      </c>
      <c r="G201" s="177" t="s">
        <v>237</v>
      </c>
      <c r="H201" s="178">
        <v>27</v>
      </c>
      <c r="I201" s="179"/>
      <c r="J201" s="180">
        <f t="shared" si="5"/>
        <v>0</v>
      </c>
      <c r="K201" s="181"/>
      <c r="L201" s="32"/>
      <c r="M201" s="182" t="s">
        <v>1</v>
      </c>
      <c r="N201" s="183" t="s">
        <v>43</v>
      </c>
      <c r="O201" s="60"/>
      <c r="P201" s="184">
        <f t="shared" si="6"/>
        <v>0</v>
      </c>
      <c r="Q201" s="184">
        <v>0</v>
      </c>
      <c r="R201" s="184">
        <f t="shared" si="7"/>
        <v>0</v>
      </c>
      <c r="S201" s="184">
        <v>0</v>
      </c>
      <c r="T201" s="185">
        <f t="shared" si="8"/>
        <v>0</v>
      </c>
      <c r="U201" s="31"/>
      <c r="V201" s="31"/>
      <c r="W201" s="31"/>
      <c r="X201" s="31"/>
      <c r="Y201" s="31"/>
      <c r="Z201" s="31"/>
      <c r="AA201" s="31"/>
      <c r="AB201" s="31"/>
      <c r="AC201" s="31"/>
      <c r="AD201" s="31"/>
      <c r="AE201" s="31"/>
      <c r="AR201" s="186" t="s">
        <v>238</v>
      </c>
      <c r="AT201" s="186" t="s">
        <v>234</v>
      </c>
      <c r="AU201" s="186" t="s">
        <v>88</v>
      </c>
      <c r="AY201" s="14" t="s">
        <v>232</v>
      </c>
      <c r="BE201" s="104">
        <f t="shared" si="9"/>
        <v>0</v>
      </c>
      <c r="BF201" s="104">
        <f t="shared" si="10"/>
        <v>0</v>
      </c>
      <c r="BG201" s="104">
        <f t="shared" si="11"/>
        <v>0</v>
      </c>
      <c r="BH201" s="104">
        <f t="shared" si="12"/>
        <v>0</v>
      </c>
      <c r="BI201" s="104">
        <f t="shared" si="13"/>
        <v>0</v>
      </c>
      <c r="BJ201" s="14" t="s">
        <v>88</v>
      </c>
      <c r="BK201" s="104">
        <f t="shared" si="14"/>
        <v>0</v>
      </c>
      <c r="BL201" s="14" t="s">
        <v>238</v>
      </c>
      <c r="BM201" s="186" t="s">
        <v>2732</v>
      </c>
    </row>
    <row r="202" spans="1:65" s="2" customFormat="1" ht="24.2" customHeight="1">
      <c r="A202" s="31"/>
      <c r="B202" s="142"/>
      <c r="C202" s="174" t="s">
        <v>409</v>
      </c>
      <c r="D202" s="174" t="s">
        <v>234</v>
      </c>
      <c r="E202" s="175" t="s">
        <v>1184</v>
      </c>
      <c r="F202" s="176" t="s">
        <v>1185</v>
      </c>
      <c r="G202" s="177" t="s">
        <v>237</v>
      </c>
      <c r="H202" s="178">
        <v>27</v>
      </c>
      <c r="I202" s="179"/>
      <c r="J202" s="180">
        <f t="shared" si="5"/>
        <v>0</v>
      </c>
      <c r="K202" s="181"/>
      <c r="L202" s="32"/>
      <c r="M202" s="182" t="s">
        <v>1</v>
      </c>
      <c r="N202" s="183" t="s">
        <v>43</v>
      </c>
      <c r="O202" s="60"/>
      <c r="P202" s="184">
        <f t="shared" si="6"/>
        <v>0</v>
      </c>
      <c r="Q202" s="184">
        <v>0</v>
      </c>
      <c r="R202" s="184">
        <f t="shared" si="7"/>
        <v>0</v>
      </c>
      <c r="S202" s="184">
        <v>0</v>
      </c>
      <c r="T202" s="185">
        <f t="shared" si="8"/>
        <v>0</v>
      </c>
      <c r="U202" s="31"/>
      <c r="V202" s="31"/>
      <c r="W202" s="31"/>
      <c r="X202" s="31"/>
      <c r="Y202" s="31"/>
      <c r="Z202" s="31"/>
      <c r="AA202" s="31"/>
      <c r="AB202" s="31"/>
      <c r="AC202" s="31"/>
      <c r="AD202" s="31"/>
      <c r="AE202" s="31"/>
      <c r="AR202" s="186" t="s">
        <v>238</v>
      </c>
      <c r="AT202" s="186" t="s">
        <v>234</v>
      </c>
      <c r="AU202" s="186" t="s">
        <v>88</v>
      </c>
      <c r="AY202" s="14" t="s">
        <v>232</v>
      </c>
      <c r="BE202" s="104">
        <f t="shared" si="9"/>
        <v>0</v>
      </c>
      <c r="BF202" s="104">
        <f t="shared" si="10"/>
        <v>0</v>
      </c>
      <c r="BG202" s="104">
        <f t="shared" si="11"/>
        <v>0</v>
      </c>
      <c r="BH202" s="104">
        <f t="shared" si="12"/>
        <v>0</v>
      </c>
      <c r="BI202" s="104">
        <f t="shared" si="13"/>
        <v>0</v>
      </c>
      <c r="BJ202" s="14" t="s">
        <v>88</v>
      </c>
      <c r="BK202" s="104">
        <f t="shared" si="14"/>
        <v>0</v>
      </c>
      <c r="BL202" s="14" t="s">
        <v>238</v>
      </c>
      <c r="BM202" s="186" t="s">
        <v>2733</v>
      </c>
    </row>
    <row r="203" spans="1:65" s="2" customFormat="1" ht="24.2" customHeight="1">
      <c r="A203" s="31"/>
      <c r="B203" s="142"/>
      <c r="C203" s="174" t="s">
        <v>413</v>
      </c>
      <c r="D203" s="174" t="s">
        <v>234</v>
      </c>
      <c r="E203" s="175" t="s">
        <v>1187</v>
      </c>
      <c r="F203" s="176" t="s">
        <v>1188</v>
      </c>
      <c r="G203" s="177" t="s">
        <v>237</v>
      </c>
      <c r="H203" s="178">
        <v>27</v>
      </c>
      <c r="I203" s="179"/>
      <c r="J203" s="180">
        <f t="shared" si="5"/>
        <v>0</v>
      </c>
      <c r="K203" s="181"/>
      <c r="L203" s="32"/>
      <c r="M203" s="182" t="s">
        <v>1</v>
      </c>
      <c r="N203" s="183" t="s">
        <v>43</v>
      </c>
      <c r="O203" s="60"/>
      <c r="P203" s="184">
        <f t="shared" si="6"/>
        <v>0</v>
      </c>
      <c r="Q203" s="184">
        <v>0</v>
      </c>
      <c r="R203" s="184">
        <f t="shared" si="7"/>
        <v>0</v>
      </c>
      <c r="S203" s="184">
        <v>0</v>
      </c>
      <c r="T203" s="185">
        <f t="shared" si="8"/>
        <v>0</v>
      </c>
      <c r="U203" s="31"/>
      <c r="V203" s="31"/>
      <c r="W203" s="31"/>
      <c r="X203" s="31"/>
      <c r="Y203" s="31"/>
      <c r="Z203" s="31"/>
      <c r="AA203" s="31"/>
      <c r="AB203" s="31"/>
      <c r="AC203" s="31"/>
      <c r="AD203" s="31"/>
      <c r="AE203" s="31"/>
      <c r="AR203" s="186" t="s">
        <v>238</v>
      </c>
      <c r="AT203" s="186" t="s">
        <v>234</v>
      </c>
      <c r="AU203" s="186" t="s">
        <v>88</v>
      </c>
      <c r="AY203" s="14" t="s">
        <v>232</v>
      </c>
      <c r="BE203" s="104">
        <f t="shared" si="9"/>
        <v>0</v>
      </c>
      <c r="BF203" s="104">
        <f t="shared" si="10"/>
        <v>0</v>
      </c>
      <c r="BG203" s="104">
        <f t="shared" si="11"/>
        <v>0</v>
      </c>
      <c r="BH203" s="104">
        <f t="shared" si="12"/>
        <v>0</v>
      </c>
      <c r="BI203" s="104">
        <f t="shared" si="13"/>
        <v>0</v>
      </c>
      <c r="BJ203" s="14" t="s">
        <v>88</v>
      </c>
      <c r="BK203" s="104">
        <f t="shared" si="14"/>
        <v>0</v>
      </c>
      <c r="BL203" s="14" t="s">
        <v>238</v>
      </c>
      <c r="BM203" s="186" t="s">
        <v>2734</v>
      </c>
    </row>
    <row r="204" spans="1:65" s="12" customFormat="1" ht="22.9" customHeight="1">
      <c r="B204" s="161"/>
      <c r="D204" s="162" t="s">
        <v>76</v>
      </c>
      <c r="E204" s="172" t="s">
        <v>88</v>
      </c>
      <c r="F204" s="172" t="s">
        <v>936</v>
      </c>
      <c r="I204" s="164"/>
      <c r="J204" s="173">
        <f>BK204</f>
        <v>0</v>
      </c>
      <c r="L204" s="161"/>
      <c r="M204" s="166"/>
      <c r="N204" s="167"/>
      <c r="O204" s="167"/>
      <c r="P204" s="168">
        <f>SUM(P205:P214)</f>
        <v>0</v>
      </c>
      <c r="Q204" s="167"/>
      <c r="R204" s="168">
        <f>SUM(R205:R214)</f>
        <v>20.233631123311994</v>
      </c>
      <c r="S204" s="167"/>
      <c r="T204" s="169">
        <f>SUM(T205:T214)</f>
        <v>0</v>
      </c>
      <c r="AR204" s="162" t="s">
        <v>81</v>
      </c>
      <c r="AT204" s="170" t="s">
        <v>76</v>
      </c>
      <c r="AU204" s="170" t="s">
        <v>81</v>
      </c>
      <c r="AY204" s="162" t="s">
        <v>232</v>
      </c>
      <c r="BK204" s="171">
        <f>SUM(BK205:BK214)</f>
        <v>0</v>
      </c>
    </row>
    <row r="205" spans="1:65" s="2" customFormat="1" ht="24.2" customHeight="1">
      <c r="A205" s="31"/>
      <c r="B205" s="142"/>
      <c r="C205" s="174" t="s">
        <v>417</v>
      </c>
      <c r="D205" s="174" t="s">
        <v>234</v>
      </c>
      <c r="E205" s="175" t="s">
        <v>949</v>
      </c>
      <c r="F205" s="176" t="s">
        <v>950</v>
      </c>
      <c r="G205" s="177" t="s">
        <v>256</v>
      </c>
      <c r="H205" s="178">
        <v>2</v>
      </c>
      <c r="I205" s="179"/>
      <c r="J205" s="180">
        <f t="shared" ref="J205:J214" si="15">ROUND(I205*H205,2)</f>
        <v>0</v>
      </c>
      <c r="K205" s="181"/>
      <c r="L205" s="32"/>
      <c r="M205" s="182" t="s">
        <v>1</v>
      </c>
      <c r="N205" s="183" t="s">
        <v>43</v>
      </c>
      <c r="O205" s="60"/>
      <c r="P205" s="184">
        <f t="shared" ref="P205:P214" si="16">O205*H205</f>
        <v>0</v>
      </c>
      <c r="Q205" s="184">
        <v>1.7198999999999999E-2</v>
      </c>
      <c r="R205" s="184">
        <f t="shared" ref="R205:R214" si="17">Q205*H205</f>
        <v>3.4397999999999998E-2</v>
      </c>
      <c r="S205" s="184">
        <v>0</v>
      </c>
      <c r="T205" s="185">
        <f t="shared" ref="T205:T214" si="18">S205*H205</f>
        <v>0</v>
      </c>
      <c r="U205" s="31"/>
      <c r="V205" s="31"/>
      <c r="W205" s="31"/>
      <c r="X205" s="31"/>
      <c r="Y205" s="31"/>
      <c r="Z205" s="31"/>
      <c r="AA205" s="31"/>
      <c r="AB205" s="31"/>
      <c r="AC205" s="31"/>
      <c r="AD205" s="31"/>
      <c r="AE205" s="31"/>
      <c r="AR205" s="186" t="s">
        <v>238</v>
      </c>
      <c r="AT205" s="186" t="s">
        <v>234</v>
      </c>
      <c r="AU205" s="186" t="s">
        <v>88</v>
      </c>
      <c r="AY205" s="14" t="s">
        <v>232</v>
      </c>
      <c r="BE205" s="104">
        <f t="shared" ref="BE205:BE214" si="19">IF(N205="základná",J205,0)</f>
        <v>0</v>
      </c>
      <c r="BF205" s="104">
        <f t="shared" ref="BF205:BF214" si="20">IF(N205="znížená",J205,0)</f>
        <v>0</v>
      </c>
      <c r="BG205" s="104">
        <f t="shared" ref="BG205:BG214" si="21">IF(N205="zákl. prenesená",J205,0)</f>
        <v>0</v>
      </c>
      <c r="BH205" s="104">
        <f t="shared" ref="BH205:BH214" si="22">IF(N205="zníž. prenesená",J205,0)</f>
        <v>0</v>
      </c>
      <c r="BI205" s="104">
        <f t="shared" ref="BI205:BI214" si="23">IF(N205="nulová",J205,0)</f>
        <v>0</v>
      </c>
      <c r="BJ205" s="14" t="s">
        <v>88</v>
      </c>
      <c r="BK205" s="104">
        <f t="shared" ref="BK205:BK214" si="24">ROUND(I205*H205,2)</f>
        <v>0</v>
      </c>
      <c r="BL205" s="14" t="s">
        <v>238</v>
      </c>
      <c r="BM205" s="186" t="s">
        <v>2735</v>
      </c>
    </row>
    <row r="206" spans="1:65" s="2" customFormat="1" ht="21.75" customHeight="1">
      <c r="A206" s="31"/>
      <c r="B206" s="142"/>
      <c r="C206" s="187" t="s">
        <v>421</v>
      </c>
      <c r="D206" s="187" t="s">
        <v>357</v>
      </c>
      <c r="E206" s="188" t="s">
        <v>952</v>
      </c>
      <c r="F206" s="189" t="s">
        <v>953</v>
      </c>
      <c r="G206" s="190" t="s">
        <v>394</v>
      </c>
      <c r="H206" s="191">
        <v>4</v>
      </c>
      <c r="I206" s="192"/>
      <c r="J206" s="193">
        <f t="shared" si="15"/>
        <v>0</v>
      </c>
      <c r="K206" s="194"/>
      <c r="L206" s="195"/>
      <c r="M206" s="196" t="s">
        <v>1</v>
      </c>
      <c r="N206" s="197" t="s">
        <v>43</v>
      </c>
      <c r="O206" s="60"/>
      <c r="P206" s="184">
        <f t="shared" si="16"/>
        <v>0</v>
      </c>
      <c r="Q206" s="184">
        <v>0.42</v>
      </c>
      <c r="R206" s="184">
        <f t="shared" si="17"/>
        <v>1.68</v>
      </c>
      <c r="S206" s="184">
        <v>0</v>
      </c>
      <c r="T206" s="185">
        <f t="shared" si="18"/>
        <v>0</v>
      </c>
      <c r="U206" s="31"/>
      <c r="V206" s="31"/>
      <c r="W206" s="31"/>
      <c r="X206" s="31"/>
      <c r="Y206" s="31"/>
      <c r="Z206" s="31"/>
      <c r="AA206" s="31"/>
      <c r="AB206" s="31"/>
      <c r="AC206" s="31"/>
      <c r="AD206" s="31"/>
      <c r="AE206" s="31"/>
      <c r="AR206" s="186" t="s">
        <v>263</v>
      </c>
      <c r="AT206" s="186" t="s">
        <v>357</v>
      </c>
      <c r="AU206" s="186" t="s">
        <v>88</v>
      </c>
      <c r="AY206" s="14" t="s">
        <v>232</v>
      </c>
      <c r="BE206" s="104">
        <f t="shared" si="19"/>
        <v>0</v>
      </c>
      <c r="BF206" s="104">
        <f t="shared" si="20"/>
        <v>0</v>
      </c>
      <c r="BG206" s="104">
        <f t="shared" si="21"/>
        <v>0</v>
      </c>
      <c r="BH206" s="104">
        <f t="shared" si="22"/>
        <v>0</v>
      </c>
      <c r="BI206" s="104">
        <f t="shared" si="23"/>
        <v>0</v>
      </c>
      <c r="BJ206" s="14" t="s">
        <v>88</v>
      </c>
      <c r="BK206" s="104">
        <f t="shared" si="24"/>
        <v>0</v>
      </c>
      <c r="BL206" s="14" t="s">
        <v>238</v>
      </c>
      <c r="BM206" s="186" t="s">
        <v>2736</v>
      </c>
    </row>
    <row r="207" spans="1:65" s="2" customFormat="1" ht="24.2" customHeight="1">
      <c r="A207" s="31"/>
      <c r="B207" s="142"/>
      <c r="C207" s="174" t="s">
        <v>425</v>
      </c>
      <c r="D207" s="174" t="s">
        <v>234</v>
      </c>
      <c r="E207" s="175" t="s">
        <v>955</v>
      </c>
      <c r="F207" s="176" t="s">
        <v>956</v>
      </c>
      <c r="G207" s="177" t="s">
        <v>287</v>
      </c>
      <c r="H207" s="178">
        <v>4.2320000000000002</v>
      </c>
      <c r="I207" s="179"/>
      <c r="J207" s="180">
        <f t="shared" si="15"/>
        <v>0</v>
      </c>
      <c r="K207" s="181"/>
      <c r="L207" s="32"/>
      <c r="M207" s="182" t="s">
        <v>1</v>
      </c>
      <c r="N207" s="183" t="s">
        <v>43</v>
      </c>
      <c r="O207" s="60"/>
      <c r="P207" s="184">
        <f t="shared" si="16"/>
        <v>0</v>
      </c>
      <c r="Q207" s="184">
        <v>2.0659999999999998</v>
      </c>
      <c r="R207" s="184">
        <f t="shared" si="17"/>
        <v>8.7433119999999995</v>
      </c>
      <c r="S207" s="184">
        <v>0</v>
      </c>
      <c r="T207" s="185">
        <f t="shared" si="18"/>
        <v>0</v>
      </c>
      <c r="U207" s="31"/>
      <c r="V207" s="31"/>
      <c r="W207" s="31"/>
      <c r="X207" s="31"/>
      <c r="Y207" s="31"/>
      <c r="Z207" s="31"/>
      <c r="AA207" s="31"/>
      <c r="AB207" s="31"/>
      <c r="AC207" s="31"/>
      <c r="AD207" s="31"/>
      <c r="AE207" s="31"/>
      <c r="AR207" s="186" t="s">
        <v>238</v>
      </c>
      <c r="AT207" s="186" t="s">
        <v>234</v>
      </c>
      <c r="AU207" s="186" t="s">
        <v>88</v>
      </c>
      <c r="AY207" s="14" t="s">
        <v>232</v>
      </c>
      <c r="BE207" s="104">
        <f t="shared" si="19"/>
        <v>0</v>
      </c>
      <c r="BF207" s="104">
        <f t="shared" si="20"/>
        <v>0</v>
      </c>
      <c r="BG207" s="104">
        <f t="shared" si="21"/>
        <v>0</v>
      </c>
      <c r="BH207" s="104">
        <f t="shared" si="22"/>
        <v>0</v>
      </c>
      <c r="BI207" s="104">
        <f t="shared" si="23"/>
        <v>0</v>
      </c>
      <c r="BJ207" s="14" t="s">
        <v>88</v>
      </c>
      <c r="BK207" s="104">
        <f t="shared" si="24"/>
        <v>0</v>
      </c>
      <c r="BL207" s="14" t="s">
        <v>238</v>
      </c>
      <c r="BM207" s="186" t="s">
        <v>2737</v>
      </c>
    </row>
    <row r="208" spans="1:65" s="2" customFormat="1" ht="24.2" customHeight="1">
      <c r="A208" s="31"/>
      <c r="B208" s="142"/>
      <c r="C208" s="174" t="s">
        <v>429</v>
      </c>
      <c r="D208" s="174" t="s">
        <v>234</v>
      </c>
      <c r="E208" s="175" t="s">
        <v>1193</v>
      </c>
      <c r="F208" s="176" t="s">
        <v>1194</v>
      </c>
      <c r="G208" s="177" t="s">
        <v>287</v>
      </c>
      <c r="H208" s="178">
        <v>4.1959999999999997</v>
      </c>
      <c r="I208" s="179"/>
      <c r="J208" s="180">
        <f t="shared" si="15"/>
        <v>0</v>
      </c>
      <c r="K208" s="181"/>
      <c r="L208" s="32"/>
      <c r="M208" s="182" t="s">
        <v>1</v>
      </c>
      <c r="N208" s="183" t="s">
        <v>43</v>
      </c>
      <c r="O208" s="60"/>
      <c r="P208" s="184">
        <f t="shared" si="16"/>
        <v>0</v>
      </c>
      <c r="Q208" s="184">
        <v>2.2151342039999999</v>
      </c>
      <c r="R208" s="184">
        <f t="shared" si="17"/>
        <v>9.2947031199839998</v>
      </c>
      <c r="S208" s="184">
        <v>0</v>
      </c>
      <c r="T208" s="185">
        <f t="shared" si="18"/>
        <v>0</v>
      </c>
      <c r="U208" s="31"/>
      <c r="V208" s="31"/>
      <c r="W208" s="31"/>
      <c r="X208" s="31"/>
      <c r="Y208" s="31"/>
      <c r="Z208" s="31"/>
      <c r="AA208" s="31"/>
      <c r="AB208" s="31"/>
      <c r="AC208" s="31"/>
      <c r="AD208" s="31"/>
      <c r="AE208" s="31"/>
      <c r="AR208" s="186" t="s">
        <v>238</v>
      </c>
      <c r="AT208" s="186" t="s">
        <v>234</v>
      </c>
      <c r="AU208" s="186" t="s">
        <v>88</v>
      </c>
      <c r="AY208" s="14" t="s">
        <v>232</v>
      </c>
      <c r="BE208" s="104">
        <f t="shared" si="19"/>
        <v>0</v>
      </c>
      <c r="BF208" s="104">
        <f t="shared" si="20"/>
        <v>0</v>
      </c>
      <c r="BG208" s="104">
        <f t="shared" si="21"/>
        <v>0</v>
      </c>
      <c r="BH208" s="104">
        <f t="shared" si="22"/>
        <v>0</v>
      </c>
      <c r="BI208" s="104">
        <f t="shared" si="23"/>
        <v>0</v>
      </c>
      <c r="BJ208" s="14" t="s">
        <v>88</v>
      </c>
      <c r="BK208" s="104">
        <f t="shared" si="24"/>
        <v>0</v>
      </c>
      <c r="BL208" s="14" t="s">
        <v>238</v>
      </c>
      <c r="BM208" s="186" t="s">
        <v>2738</v>
      </c>
    </row>
    <row r="209" spans="1:65" s="2" customFormat="1" ht="24.2" customHeight="1">
      <c r="A209" s="31"/>
      <c r="B209" s="142"/>
      <c r="C209" s="174" t="s">
        <v>434</v>
      </c>
      <c r="D209" s="174" t="s">
        <v>234</v>
      </c>
      <c r="E209" s="175" t="s">
        <v>961</v>
      </c>
      <c r="F209" s="176" t="s">
        <v>962</v>
      </c>
      <c r="G209" s="177" t="s">
        <v>237</v>
      </c>
      <c r="H209" s="178">
        <v>4.4880000000000004</v>
      </c>
      <c r="I209" s="179"/>
      <c r="J209" s="180">
        <f t="shared" si="15"/>
        <v>0</v>
      </c>
      <c r="K209" s="181"/>
      <c r="L209" s="32"/>
      <c r="M209" s="182" t="s">
        <v>1</v>
      </c>
      <c r="N209" s="183" t="s">
        <v>43</v>
      </c>
      <c r="O209" s="60"/>
      <c r="P209" s="184">
        <f t="shared" si="16"/>
        <v>0</v>
      </c>
      <c r="Q209" s="184">
        <v>3.7677600000000002E-3</v>
      </c>
      <c r="R209" s="184">
        <f t="shared" si="17"/>
        <v>1.6909706880000003E-2</v>
      </c>
      <c r="S209" s="184">
        <v>0</v>
      </c>
      <c r="T209" s="185">
        <f t="shared" si="18"/>
        <v>0</v>
      </c>
      <c r="U209" s="31"/>
      <c r="V209" s="31"/>
      <c r="W209" s="31"/>
      <c r="X209" s="31"/>
      <c r="Y209" s="31"/>
      <c r="Z209" s="31"/>
      <c r="AA209" s="31"/>
      <c r="AB209" s="31"/>
      <c r="AC209" s="31"/>
      <c r="AD209" s="31"/>
      <c r="AE209" s="31"/>
      <c r="AR209" s="186" t="s">
        <v>238</v>
      </c>
      <c r="AT209" s="186" t="s">
        <v>234</v>
      </c>
      <c r="AU209" s="186" t="s">
        <v>88</v>
      </c>
      <c r="AY209" s="14" t="s">
        <v>232</v>
      </c>
      <c r="BE209" s="104">
        <f t="shared" si="19"/>
        <v>0</v>
      </c>
      <c r="BF209" s="104">
        <f t="shared" si="20"/>
        <v>0</v>
      </c>
      <c r="BG209" s="104">
        <f t="shared" si="21"/>
        <v>0</v>
      </c>
      <c r="BH209" s="104">
        <f t="shared" si="22"/>
        <v>0</v>
      </c>
      <c r="BI209" s="104">
        <f t="shared" si="23"/>
        <v>0</v>
      </c>
      <c r="BJ209" s="14" t="s">
        <v>88</v>
      </c>
      <c r="BK209" s="104">
        <f t="shared" si="24"/>
        <v>0</v>
      </c>
      <c r="BL209" s="14" t="s">
        <v>238</v>
      </c>
      <c r="BM209" s="186" t="s">
        <v>2739</v>
      </c>
    </row>
    <row r="210" spans="1:65" s="2" customFormat="1" ht="24.2" customHeight="1">
      <c r="A210" s="31"/>
      <c r="B210" s="142"/>
      <c r="C210" s="174" t="s">
        <v>438</v>
      </c>
      <c r="D210" s="174" t="s">
        <v>234</v>
      </c>
      <c r="E210" s="175" t="s">
        <v>964</v>
      </c>
      <c r="F210" s="176" t="s">
        <v>965</v>
      </c>
      <c r="G210" s="177" t="s">
        <v>237</v>
      </c>
      <c r="H210" s="178">
        <v>4.4880000000000004</v>
      </c>
      <c r="I210" s="179"/>
      <c r="J210" s="180">
        <f t="shared" si="15"/>
        <v>0</v>
      </c>
      <c r="K210" s="181"/>
      <c r="L210" s="32"/>
      <c r="M210" s="182" t="s">
        <v>1</v>
      </c>
      <c r="N210" s="183" t="s">
        <v>43</v>
      </c>
      <c r="O210" s="60"/>
      <c r="P210" s="184">
        <f t="shared" si="16"/>
        <v>0</v>
      </c>
      <c r="Q210" s="184">
        <v>0</v>
      </c>
      <c r="R210" s="184">
        <f t="shared" si="17"/>
        <v>0</v>
      </c>
      <c r="S210" s="184">
        <v>0</v>
      </c>
      <c r="T210" s="185">
        <f t="shared" si="18"/>
        <v>0</v>
      </c>
      <c r="U210" s="31"/>
      <c r="V210" s="31"/>
      <c r="W210" s="31"/>
      <c r="X210" s="31"/>
      <c r="Y210" s="31"/>
      <c r="Z210" s="31"/>
      <c r="AA210" s="31"/>
      <c r="AB210" s="31"/>
      <c r="AC210" s="31"/>
      <c r="AD210" s="31"/>
      <c r="AE210" s="31"/>
      <c r="AR210" s="186" t="s">
        <v>238</v>
      </c>
      <c r="AT210" s="186" t="s">
        <v>234</v>
      </c>
      <c r="AU210" s="186" t="s">
        <v>88</v>
      </c>
      <c r="AY210" s="14" t="s">
        <v>232</v>
      </c>
      <c r="BE210" s="104">
        <f t="shared" si="19"/>
        <v>0</v>
      </c>
      <c r="BF210" s="104">
        <f t="shared" si="20"/>
        <v>0</v>
      </c>
      <c r="BG210" s="104">
        <f t="shared" si="21"/>
        <v>0</v>
      </c>
      <c r="BH210" s="104">
        <f t="shared" si="22"/>
        <v>0</v>
      </c>
      <c r="BI210" s="104">
        <f t="shared" si="23"/>
        <v>0</v>
      </c>
      <c r="BJ210" s="14" t="s">
        <v>88</v>
      </c>
      <c r="BK210" s="104">
        <f t="shared" si="24"/>
        <v>0</v>
      </c>
      <c r="BL210" s="14" t="s">
        <v>238</v>
      </c>
      <c r="BM210" s="186" t="s">
        <v>2740</v>
      </c>
    </row>
    <row r="211" spans="1:65" s="2" customFormat="1" ht="16.5" customHeight="1">
      <c r="A211" s="31"/>
      <c r="B211" s="142"/>
      <c r="C211" s="174" t="s">
        <v>442</v>
      </c>
      <c r="D211" s="174" t="s">
        <v>234</v>
      </c>
      <c r="E211" s="175" t="s">
        <v>967</v>
      </c>
      <c r="F211" s="176" t="s">
        <v>968</v>
      </c>
      <c r="G211" s="177" t="s">
        <v>360</v>
      </c>
      <c r="H211" s="178">
        <v>0.38100000000000001</v>
      </c>
      <c r="I211" s="179"/>
      <c r="J211" s="180">
        <f t="shared" si="15"/>
        <v>0</v>
      </c>
      <c r="K211" s="181"/>
      <c r="L211" s="32"/>
      <c r="M211" s="182" t="s">
        <v>1</v>
      </c>
      <c r="N211" s="183" t="s">
        <v>43</v>
      </c>
      <c r="O211" s="60"/>
      <c r="P211" s="184">
        <f t="shared" si="16"/>
        <v>0</v>
      </c>
      <c r="Q211" s="184">
        <v>1.202961408</v>
      </c>
      <c r="R211" s="184">
        <f t="shared" si="17"/>
        <v>0.45832829644799999</v>
      </c>
      <c r="S211" s="184">
        <v>0</v>
      </c>
      <c r="T211" s="185">
        <f t="shared" si="18"/>
        <v>0</v>
      </c>
      <c r="U211" s="31"/>
      <c r="V211" s="31"/>
      <c r="W211" s="31"/>
      <c r="X211" s="31"/>
      <c r="Y211" s="31"/>
      <c r="Z211" s="31"/>
      <c r="AA211" s="31"/>
      <c r="AB211" s="31"/>
      <c r="AC211" s="31"/>
      <c r="AD211" s="31"/>
      <c r="AE211" s="31"/>
      <c r="AR211" s="186" t="s">
        <v>238</v>
      </c>
      <c r="AT211" s="186" t="s">
        <v>234</v>
      </c>
      <c r="AU211" s="186" t="s">
        <v>88</v>
      </c>
      <c r="AY211" s="14" t="s">
        <v>232</v>
      </c>
      <c r="BE211" s="104">
        <f t="shared" si="19"/>
        <v>0</v>
      </c>
      <c r="BF211" s="104">
        <f t="shared" si="20"/>
        <v>0</v>
      </c>
      <c r="BG211" s="104">
        <f t="shared" si="21"/>
        <v>0</v>
      </c>
      <c r="BH211" s="104">
        <f t="shared" si="22"/>
        <v>0</v>
      </c>
      <c r="BI211" s="104">
        <f t="shared" si="23"/>
        <v>0</v>
      </c>
      <c r="BJ211" s="14" t="s">
        <v>88</v>
      </c>
      <c r="BK211" s="104">
        <f t="shared" si="24"/>
        <v>0</v>
      </c>
      <c r="BL211" s="14" t="s">
        <v>238</v>
      </c>
      <c r="BM211" s="186" t="s">
        <v>2741</v>
      </c>
    </row>
    <row r="212" spans="1:65" s="2" customFormat="1" ht="24.2" customHeight="1">
      <c r="A212" s="31"/>
      <c r="B212" s="142"/>
      <c r="C212" s="174" t="s">
        <v>446</v>
      </c>
      <c r="D212" s="174" t="s">
        <v>234</v>
      </c>
      <c r="E212" s="175" t="s">
        <v>970</v>
      </c>
      <c r="F212" s="176" t="s">
        <v>1199</v>
      </c>
      <c r="G212" s="177" t="s">
        <v>394</v>
      </c>
      <c r="H212" s="178">
        <v>1</v>
      </c>
      <c r="I212" s="179"/>
      <c r="J212" s="180">
        <f t="shared" si="15"/>
        <v>0</v>
      </c>
      <c r="K212" s="181"/>
      <c r="L212" s="32"/>
      <c r="M212" s="182" t="s">
        <v>1</v>
      </c>
      <c r="N212" s="183" t="s">
        <v>43</v>
      </c>
      <c r="O212" s="60"/>
      <c r="P212" s="184">
        <f t="shared" si="16"/>
        <v>0</v>
      </c>
      <c r="Q212" s="184">
        <v>1.0399999999999999E-3</v>
      </c>
      <c r="R212" s="184">
        <f t="shared" si="17"/>
        <v>1.0399999999999999E-3</v>
      </c>
      <c r="S212" s="184">
        <v>0</v>
      </c>
      <c r="T212" s="185">
        <f t="shared" si="18"/>
        <v>0</v>
      </c>
      <c r="U212" s="31"/>
      <c r="V212" s="31"/>
      <c r="W212" s="31"/>
      <c r="X212" s="31"/>
      <c r="Y212" s="31"/>
      <c r="Z212" s="31"/>
      <c r="AA212" s="31"/>
      <c r="AB212" s="31"/>
      <c r="AC212" s="31"/>
      <c r="AD212" s="31"/>
      <c r="AE212" s="31"/>
      <c r="AR212" s="186" t="s">
        <v>238</v>
      </c>
      <c r="AT212" s="186" t="s">
        <v>234</v>
      </c>
      <c r="AU212" s="186" t="s">
        <v>88</v>
      </c>
      <c r="AY212" s="14" t="s">
        <v>232</v>
      </c>
      <c r="BE212" s="104">
        <f t="shared" si="19"/>
        <v>0</v>
      </c>
      <c r="BF212" s="104">
        <f t="shared" si="20"/>
        <v>0</v>
      </c>
      <c r="BG212" s="104">
        <f t="shared" si="21"/>
        <v>0</v>
      </c>
      <c r="BH212" s="104">
        <f t="shared" si="22"/>
        <v>0</v>
      </c>
      <c r="BI212" s="104">
        <f t="shared" si="23"/>
        <v>0</v>
      </c>
      <c r="BJ212" s="14" t="s">
        <v>88</v>
      </c>
      <c r="BK212" s="104">
        <f t="shared" si="24"/>
        <v>0</v>
      </c>
      <c r="BL212" s="14" t="s">
        <v>238</v>
      </c>
      <c r="BM212" s="186" t="s">
        <v>2742</v>
      </c>
    </row>
    <row r="213" spans="1:65" s="2" customFormat="1" ht="24.2" customHeight="1">
      <c r="A213" s="31"/>
      <c r="B213" s="142"/>
      <c r="C213" s="174" t="s">
        <v>450</v>
      </c>
      <c r="D213" s="174" t="s">
        <v>234</v>
      </c>
      <c r="E213" s="175" t="s">
        <v>973</v>
      </c>
      <c r="F213" s="176" t="s">
        <v>1201</v>
      </c>
      <c r="G213" s="177" t="s">
        <v>394</v>
      </c>
      <c r="H213" s="178">
        <v>2</v>
      </c>
      <c r="I213" s="179"/>
      <c r="J213" s="180">
        <f t="shared" si="15"/>
        <v>0</v>
      </c>
      <c r="K213" s="181"/>
      <c r="L213" s="32"/>
      <c r="M213" s="182" t="s">
        <v>1</v>
      </c>
      <c r="N213" s="183" t="s">
        <v>43</v>
      </c>
      <c r="O213" s="60"/>
      <c r="P213" s="184">
        <f t="shared" si="16"/>
        <v>0</v>
      </c>
      <c r="Q213" s="184">
        <v>1.56E-3</v>
      </c>
      <c r="R213" s="184">
        <f t="shared" si="17"/>
        <v>3.1199999999999999E-3</v>
      </c>
      <c r="S213" s="184">
        <v>0</v>
      </c>
      <c r="T213" s="185">
        <f t="shared" si="18"/>
        <v>0</v>
      </c>
      <c r="U213" s="31"/>
      <c r="V213" s="31"/>
      <c r="W213" s="31"/>
      <c r="X213" s="31"/>
      <c r="Y213" s="31"/>
      <c r="Z213" s="31"/>
      <c r="AA213" s="31"/>
      <c r="AB213" s="31"/>
      <c r="AC213" s="31"/>
      <c r="AD213" s="31"/>
      <c r="AE213" s="31"/>
      <c r="AR213" s="186" t="s">
        <v>238</v>
      </c>
      <c r="AT213" s="186" t="s">
        <v>234</v>
      </c>
      <c r="AU213" s="186" t="s">
        <v>88</v>
      </c>
      <c r="AY213" s="14" t="s">
        <v>232</v>
      </c>
      <c r="BE213" s="104">
        <f t="shared" si="19"/>
        <v>0</v>
      </c>
      <c r="BF213" s="104">
        <f t="shared" si="20"/>
        <v>0</v>
      </c>
      <c r="BG213" s="104">
        <f t="shared" si="21"/>
        <v>0</v>
      </c>
      <c r="BH213" s="104">
        <f t="shared" si="22"/>
        <v>0</v>
      </c>
      <c r="BI213" s="104">
        <f t="shared" si="23"/>
        <v>0</v>
      </c>
      <c r="BJ213" s="14" t="s">
        <v>88</v>
      </c>
      <c r="BK213" s="104">
        <f t="shared" si="24"/>
        <v>0</v>
      </c>
      <c r="BL213" s="14" t="s">
        <v>238</v>
      </c>
      <c r="BM213" s="186" t="s">
        <v>2745</v>
      </c>
    </row>
    <row r="214" spans="1:65" s="2" customFormat="1" ht="24.2" customHeight="1">
      <c r="A214" s="31"/>
      <c r="B214" s="142"/>
      <c r="C214" s="174" t="s">
        <v>455</v>
      </c>
      <c r="D214" s="174" t="s">
        <v>234</v>
      </c>
      <c r="E214" s="175" t="s">
        <v>976</v>
      </c>
      <c r="F214" s="176" t="s">
        <v>1203</v>
      </c>
      <c r="G214" s="177" t="s">
        <v>394</v>
      </c>
      <c r="H214" s="178">
        <v>1</v>
      </c>
      <c r="I214" s="179"/>
      <c r="J214" s="180">
        <f t="shared" si="15"/>
        <v>0</v>
      </c>
      <c r="K214" s="181"/>
      <c r="L214" s="32"/>
      <c r="M214" s="182" t="s">
        <v>1</v>
      </c>
      <c r="N214" s="183" t="s">
        <v>43</v>
      </c>
      <c r="O214" s="60"/>
      <c r="P214" s="184">
        <f t="shared" si="16"/>
        <v>0</v>
      </c>
      <c r="Q214" s="184">
        <v>1.82E-3</v>
      </c>
      <c r="R214" s="184">
        <f t="shared" si="17"/>
        <v>1.82E-3</v>
      </c>
      <c r="S214" s="184">
        <v>0</v>
      </c>
      <c r="T214" s="185">
        <f t="shared" si="18"/>
        <v>0</v>
      </c>
      <c r="U214" s="31"/>
      <c r="V214" s="31"/>
      <c r="W214" s="31"/>
      <c r="X214" s="31"/>
      <c r="Y214" s="31"/>
      <c r="Z214" s="31"/>
      <c r="AA214" s="31"/>
      <c r="AB214" s="31"/>
      <c r="AC214" s="31"/>
      <c r="AD214" s="31"/>
      <c r="AE214" s="31"/>
      <c r="AR214" s="186" t="s">
        <v>238</v>
      </c>
      <c r="AT214" s="186" t="s">
        <v>234</v>
      </c>
      <c r="AU214" s="186" t="s">
        <v>88</v>
      </c>
      <c r="AY214" s="14" t="s">
        <v>232</v>
      </c>
      <c r="BE214" s="104">
        <f t="shared" si="19"/>
        <v>0</v>
      </c>
      <c r="BF214" s="104">
        <f t="shared" si="20"/>
        <v>0</v>
      </c>
      <c r="BG214" s="104">
        <f t="shared" si="21"/>
        <v>0</v>
      </c>
      <c r="BH214" s="104">
        <f t="shared" si="22"/>
        <v>0</v>
      </c>
      <c r="BI214" s="104">
        <f t="shared" si="23"/>
        <v>0</v>
      </c>
      <c r="BJ214" s="14" t="s">
        <v>88</v>
      </c>
      <c r="BK214" s="104">
        <f t="shared" si="24"/>
        <v>0</v>
      </c>
      <c r="BL214" s="14" t="s">
        <v>238</v>
      </c>
      <c r="BM214" s="186" t="s">
        <v>2746</v>
      </c>
    </row>
    <row r="215" spans="1:65" s="12" customFormat="1" ht="22.9" customHeight="1">
      <c r="B215" s="161"/>
      <c r="D215" s="162" t="s">
        <v>76</v>
      </c>
      <c r="E215" s="172" t="s">
        <v>238</v>
      </c>
      <c r="F215" s="172" t="s">
        <v>400</v>
      </c>
      <c r="I215" s="164"/>
      <c r="J215" s="173">
        <f>BK215</f>
        <v>0</v>
      </c>
      <c r="L215" s="161"/>
      <c r="M215" s="166"/>
      <c r="N215" s="167"/>
      <c r="O215" s="167"/>
      <c r="P215" s="168">
        <f>SUM(P216:P221)</f>
        <v>0</v>
      </c>
      <c r="Q215" s="167"/>
      <c r="R215" s="168">
        <f>SUM(R216:R221)</f>
        <v>16.813181346074998</v>
      </c>
      <c r="S215" s="167"/>
      <c r="T215" s="169">
        <f>SUM(T216:T221)</f>
        <v>0</v>
      </c>
      <c r="AR215" s="162" t="s">
        <v>81</v>
      </c>
      <c r="AT215" s="170" t="s">
        <v>76</v>
      </c>
      <c r="AU215" s="170" t="s">
        <v>81</v>
      </c>
      <c r="AY215" s="162" t="s">
        <v>232</v>
      </c>
      <c r="BK215" s="171">
        <f>SUM(BK216:BK221)</f>
        <v>0</v>
      </c>
    </row>
    <row r="216" spans="1:65" s="2" customFormat="1" ht="37.9" customHeight="1">
      <c r="A216" s="31"/>
      <c r="B216" s="142"/>
      <c r="C216" s="174" t="s">
        <v>460</v>
      </c>
      <c r="D216" s="174" t="s">
        <v>234</v>
      </c>
      <c r="E216" s="175" t="s">
        <v>402</v>
      </c>
      <c r="F216" s="176" t="s">
        <v>403</v>
      </c>
      <c r="G216" s="177" t="s">
        <v>287</v>
      </c>
      <c r="H216" s="178">
        <v>3.24</v>
      </c>
      <c r="I216" s="179"/>
      <c r="J216" s="180">
        <f t="shared" ref="J216:J221" si="25">ROUND(I216*H216,2)</f>
        <v>0</v>
      </c>
      <c r="K216" s="181"/>
      <c r="L216" s="32"/>
      <c r="M216" s="182" t="s">
        <v>1</v>
      </c>
      <c r="N216" s="183" t="s">
        <v>43</v>
      </c>
      <c r="O216" s="60"/>
      <c r="P216" s="184">
        <f t="shared" ref="P216:P221" si="26">O216*H216</f>
        <v>0</v>
      </c>
      <c r="Q216" s="184">
        <v>1.8907700000000001</v>
      </c>
      <c r="R216" s="184">
        <f t="shared" ref="R216:R221" si="27">Q216*H216</f>
        <v>6.1260948000000006</v>
      </c>
      <c r="S216" s="184">
        <v>0</v>
      </c>
      <c r="T216" s="185">
        <f t="shared" ref="T216:T221" si="28">S216*H216</f>
        <v>0</v>
      </c>
      <c r="U216" s="31"/>
      <c r="V216" s="31"/>
      <c r="W216" s="31"/>
      <c r="X216" s="31"/>
      <c r="Y216" s="31"/>
      <c r="Z216" s="31"/>
      <c r="AA216" s="31"/>
      <c r="AB216" s="31"/>
      <c r="AC216" s="31"/>
      <c r="AD216" s="31"/>
      <c r="AE216" s="31"/>
      <c r="AR216" s="186" t="s">
        <v>238</v>
      </c>
      <c r="AT216" s="186" t="s">
        <v>234</v>
      </c>
      <c r="AU216" s="186" t="s">
        <v>88</v>
      </c>
      <c r="AY216" s="14" t="s">
        <v>232</v>
      </c>
      <c r="BE216" s="104">
        <f t="shared" ref="BE216:BE221" si="29">IF(N216="základná",J216,0)</f>
        <v>0</v>
      </c>
      <c r="BF216" s="104">
        <f t="shared" ref="BF216:BF221" si="30">IF(N216="znížená",J216,0)</f>
        <v>0</v>
      </c>
      <c r="BG216" s="104">
        <f t="shared" ref="BG216:BG221" si="31">IF(N216="zákl. prenesená",J216,0)</f>
        <v>0</v>
      </c>
      <c r="BH216" s="104">
        <f t="shared" ref="BH216:BH221" si="32">IF(N216="zníž. prenesená",J216,0)</f>
        <v>0</v>
      </c>
      <c r="BI216" s="104">
        <f t="shared" ref="BI216:BI221" si="33">IF(N216="nulová",J216,0)</f>
        <v>0</v>
      </c>
      <c r="BJ216" s="14" t="s">
        <v>88</v>
      </c>
      <c r="BK216" s="104">
        <f t="shared" ref="BK216:BK221" si="34">ROUND(I216*H216,2)</f>
        <v>0</v>
      </c>
      <c r="BL216" s="14" t="s">
        <v>238</v>
      </c>
      <c r="BM216" s="186" t="s">
        <v>2747</v>
      </c>
    </row>
    <row r="217" spans="1:65" s="2" customFormat="1" ht="24.2" customHeight="1">
      <c r="A217" s="31"/>
      <c r="B217" s="142"/>
      <c r="C217" s="174" t="s">
        <v>465</v>
      </c>
      <c r="D217" s="174" t="s">
        <v>234</v>
      </c>
      <c r="E217" s="175" t="s">
        <v>1003</v>
      </c>
      <c r="F217" s="176" t="s">
        <v>423</v>
      </c>
      <c r="G217" s="177" t="s">
        <v>287</v>
      </c>
      <c r="H217" s="178">
        <v>0.70299999999999996</v>
      </c>
      <c r="I217" s="179"/>
      <c r="J217" s="180">
        <f t="shared" si="25"/>
        <v>0</v>
      </c>
      <c r="K217" s="181"/>
      <c r="L217" s="32"/>
      <c r="M217" s="182" t="s">
        <v>1</v>
      </c>
      <c r="N217" s="183" t="s">
        <v>43</v>
      </c>
      <c r="O217" s="60"/>
      <c r="P217" s="184">
        <f t="shared" si="26"/>
        <v>0</v>
      </c>
      <c r="Q217" s="184">
        <v>2.1922752000000001</v>
      </c>
      <c r="R217" s="184">
        <f t="shared" si="27"/>
        <v>1.5411694655999999</v>
      </c>
      <c r="S217" s="184">
        <v>0</v>
      </c>
      <c r="T217" s="185">
        <f t="shared" si="28"/>
        <v>0</v>
      </c>
      <c r="U217" s="31"/>
      <c r="V217" s="31"/>
      <c r="W217" s="31"/>
      <c r="X217" s="31"/>
      <c r="Y217" s="31"/>
      <c r="Z217" s="31"/>
      <c r="AA217" s="31"/>
      <c r="AB217" s="31"/>
      <c r="AC217" s="31"/>
      <c r="AD217" s="31"/>
      <c r="AE217" s="31"/>
      <c r="AR217" s="186" t="s">
        <v>238</v>
      </c>
      <c r="AT217" s="186" t="s">
        <v>234</v>
      </c>
      <c r="AU217" s="186" t="s">
        <v>88</v>
      </c>
      <c r="AY217" s="14" t="s">
        <v>232</v>
      </c>
      <c r="BE217" s="104">
        <f t="shared" si="29"/>
        <v>0</v>
      </c>
      <c r="BF217" s="104">
        <f t="shared" si="30"/>
        <v>0</v>
      </c>
      <c r="BG217" s="104">
        <f t="shared" si="31"/>
        <v>0</v>
      </c>
      <c r="BH217" s="104">
        <f t="shared" si="32"/>
        <v>0</v>
      </c>
      <c r="BI217" s="104">
        <f t="shared" si="33"/>
        <v>0</v>
      </c>
      <c r="BJ217" s="14" t="s">
        <v>88</v>
      </c>
      <c r="BK217" s="104">
        <f t="shared" si="34"/>
        <v>0</v>
      </c>
      <c r="BL217" s="14" t="s">
        <v>238</v>
      </c>
      <c r="BM217" s="186" t="s">
        <v>2748</v>
      </c>
    </row>
    <row r="218" spans="1:65" s="2" customFormat="1" ht="33" customHeight="1">
      <c r="A218" s="31"/>
      <c r="B218" s="142"/>
      <c r="C218" s="174" t="s">
        <v>470</v>
      </c>
      <c r="D218" s="174" t="s">
        <v>234</v>
      </c>
      <c r="E218" s="175" t="s">
        <v>1005</v>
      </c>
      <c r="F218" s="176" t="s">
        <v>427</v>
      </c>
      <c r="G218" s="177" t="s">
        <v>237</v>
      </c>
      <c r="H218" s="178">
        <v>0.75</v>
      </c>
      <c r="I218" s="179"/>
      <c r="J218" s="180">
        <f t="shared" si="25"/>
        <v>0</v>
      </c>
      <c r="K218" s="181"/>
      <c r="L218" s="32"/>
      <c r="M218" s="182" t="s">
        <v>1</v>
      </c>
      <c r="N218" s="183" t="s">
        <v>43</v>
      </c>
      <c r="O218" s="60"/>
      <c r="P218" s="184">
        <f t="shared" si="26"/>
        <v>0</v>
      </c>
      <c r="Q218" s="184">
        <v>3.0876311300000001E-2</v>
      </c>
      <c r="R218" s="184">
        <f t="shared" si="27"/>
        <v>2.3157233475E-2</v>
      </c>
      <c r="S218" s="184">
        <v>0</v>
      </c>
      <c r="T218" s="185">
        <f t="shared" si="28"/>
        <v>0</v>
      </c>
      <c r="U218" s="31"/>
      <c r="V218" s="31"/>
      <c r="W218" s="31"/>
      <c r="X218" s="31"/>
      <c r="Y218" s="31"/>
      <c r="Z218" s="31"/>
      <c r="AA218" s="31"/>
      <c r="AB218" s="31"/>
      <c r="AC218" s="31"/>
      <c r="AD218" s="31"/>
      <c r="AE218" s="31"/>
      <c r="AR218" s="186" t="s">
        <v>238</v>
      </c>
      <c r="AT218" s="186" t="s">
        <v>234</v>
      </c>
      <c r="AU218" s="186" t="s">
        <v>88</v>
      </c>
      <c r="AY218" s="14" t="s">
        <v>232</v>
      </c>
      <c r="BE218" s="104">
        <f t="shared" si="29"/>
        <v>0</v>
      </c>
      <c r="BF218" s="104">
        <f t="shared" si="30"/>
        <v>0</v>
      </c>
      <c r="BG218" s="104">
        <f t="shared" si="31"/>
        <v>0</v>
      </c>
      <c r="BH218" s="104">
        <f t="shared" si="32"/>
        <v>0</v>
      </c>
      <c r="BI218" s="104">
        <f t="shared" si="33"/>
        <v>0</v>
      </c>
      <c r="BJ218" s="14" t="s">
        <v>88</v>
      </c>
      <c r="BK218" s="104">
        <f t="shared" si="34"/>
        <v>0</v>
      </c>
      <c r="BL218" s="14" t="s">
        <v>238</v>
      </c>
      <c r="BM218" s="186" t="s">
        <v>2749</v>
      </c>
    </row>
    <row r="219" spans="1:65" s="2" customFormat="1" ht="24.2" customHeight="1">
      <c r="A219" s="31"/>
      <c r="B219" s="142"/>
      <c r="C219" s="174" t="s">
        <v>474</v>
      </c>
      <c r="D219" s="174" t="s">
        <v>234</v>
      </c>
      <c r="E219" s="175" t="s">
        <v>1207</v>
      </c>
      <c r="F219" s="176" t="s">
        <v>1208</v>
      </c>
      <c r="G219" s="177" t="s">
        <v>237</v>
      </c>
      <c r="H219" s="178">
        <v>40.034999999999997</v>
      </c>
      <c r="I219" s="179"/>
      <c r="J219" s="180">
        <f t="shared" si="25"/>
        <v>0</v>
      </c>
      <c r="K219" s="181"/>
      <c r="L219" s="32"/>
      <c r="M219" s="182" t="s">
        <v>1</v>
      </c>
      <c r="N219" s="183" t="s">
        <v>43</v>
      </c>
      <c r="O219" s="60"/>
      <c r="P219" s="184">
        <f t="shared" si="26"/>
        <v>0</v>
      </c>
      <c r="Q219" s="184">
        <v>0.22262419999999999</v>
      </c>
      <c r="R219" s="184">
        <f t="shared" si="27"/>
        <v>8.9127598469999985</v>
      </c>
      <c r="S219" s="184">
        <v>0</v>
      </c>
      <c r="T219" s="185">
        <f t="shared" si="28"/>
        <v>0</v>
      </c>
      <c r="U219" s="31"/>
      <c r="V219" s="31"/>
      <c r="W219" s="31"/>
      <c r="X219" s="31"/>
      <c r="Y219" s="31"/>
      <c r="Z219" s="31"/>
      <c r="AA219" s="31"/>
      <c r="AB219" s="31"/>
      <c r="AC219" s="31"/>
      <c r="AD219" s="31"/>
      <c r="AE219" s="31"/>
      <c r="AR219" s="186" t="s">
        <v>238</v>
      </c>
      <c r="AT219" s="186" t="s">
        <v>234</v>
      </c>
      <c r="AU219" s="186" t="s">
        <v>88</v>
      </c>
      <c r="AY219" s="14" t="s">
        <v>232</v>
      </c>
      <c r="BE219" s="104">
        <f t="shared" si="29"/>
        <v>0</v>
      </c>
      <c r="BF219" s="104">
        <f t="shared" si="30"/>
        <v>0</v>
      </c>
      <c r="BG219" s="104">
        <f t="shared" si="31"/>
        <v>0</v>
      </c>
      <c r="BH219" s="104">
        <f t="shared" si="32"/>
        <v>0</v>
      </c>
      <c r="BI219" s="104">
        <f t="shared" si="33"/>
        <v>0</v>
      </c>
      <c r="BJ219" s="14" t="s">
        <v>88</v>
      </c>
      <c r="BK219" s="104">
        <f t="shared" si="34"/>
        <v>0</v>
      </c>
      <c r="BL219" s="14" t="s">
        <v>238</v>
      </c>
      <c r="BM219" s="186" t="s">
        <v>2750</v>
      </c>
    </row>
    <row r="220" spans="1:65" s="2" customFormat="1" ht="24.2" customHeight="1">
      <c r="A220" s="31"/>
      <c r="B220" s="142"/>
      <c r="C220" s="187" t="s">
        <v>478</v>
      </c>
      <c r="D220" s="187" t="s">
        <v>357</v>
      </c>
      <c r="E220" s="188" t="s">
        <v>1210</v>
      </c>
      <c r="F220" s="189" t="s">
        <v>1211</v>
      </c>
      <c r="G220" s="190" t="s">
        <v>1139</v>
      </c>
      <c r="H220" s="191">
        <v>10</v>
      </c>
      <c r="I220" s="192"/>
      <c r="J220" s="193">
        <f t="shared" si="25"/>
        <v>0</v>
      </c>
      <c r="K220" s="194"/>
      <c r="L220" s="195"/>
      <c r="M220" s="196" t="s">
        <v>1</v>
      </c>
      <c r="N220" s="197" t="s">
        <v>43</v>
      </c>
      <c r="O220" s="60"/>
      <c r="P220" s="184">
        <f t="shared" si="26"/>
        <v>0</v>
      </c>
      <c r="Q220" s="184">
        <v>1E-3</v>
      </c>
      <c r="R220" s="184">
        <f t="shared" si="27"/>
        <v>0.01</v>
      </c>
      <c r="S220" s="184">
        <v>0</v>
      </c>
      <c r="T220" s="185">
        <f t="shared" si="28"/>
        <v>0</v>
      </c>
      <c r="U220" s="31"/>
      <c r="V220" s="31"/>
      <c r="W220" s="31"/>
      <c r="X220" s="31"/>
      <c r="Y220" s="31"/>
      <c r="Z220" s="31"/>
      <c r="AA220" s="31"/>
      <c r="AB220" s="31"/>
      <c r="AC220" s="31"/>
      <c r="AD220" s="31"/>
      <c r="AE220" s="31"/>
      <c r="AR220" s="186" t="s">
        <v>263</v>
      </c>
      <c r="AT220" s="186" t="s">
        <v>357</v>
      </c>
      <c r="AU220" s="186" t="s">
        <v>88</v>
      </c>
      <c r="AY220" s="14" t="s">
        <v>232</v>
      </c>
      <c r="BE220" s="104">
        <f t="shared" si="29"/>
        <v>0</v>
      </c>
      <c r="BF220" s="104">
        <f t="shared" si="30"/>
        <v>0</v>
      </c>
      <c r="BG220" s="104">
        <f t="shared" si="31"/>
        <v>0</v>
      </c>
      <c r="BH220" s="104">
        <f t="shared" si="32"/>
        <v>0</v>
      </c>
      <c r="BI220" s="104">
        <f t="shared" si="33"/>
        <v>0</v>
      </c>
      <c r="BJ220" s="14" t="s">
        <v>88</v>
      </c>
      <c r="BK220" s="104">
        <f t="shared" si="34"/>
        <v>0</v>
      </c>
      <c r="BL220" s="14" t="s">
        <v>238</v>
      </c>
      <c r="BM220" s="186" t="s">
        <v>2751</v>
      </c>
    </row>
    <row r="221" spans="1:65" s="2" customFormat="1" ht="16.5" customHeight="1">
      <c r="A221" s="31"/>
      <c r="B221" s="142"/>
      <c r="C221" s="187" t="s">
        <v>482</v>
      </c>
      <c r="D221" s="187" t="s">
        <v>357</v>
      </c>
      <c r="E221" s="188" t="s">
        <v>1213</v>
      </c>
      <c r="F221" s="189" t="s">
        <v>1214</v>
      </c>
      <c r="G221" s="190" t="s">
        <v>1139</v>
      </c>
      <c r="H221" s="191">
        <v>200</v>
      </c>
      <c r="I221" s="192"/>
      <c r="J221" s="193">
        <f t="shared" si="25"/>
        <v>0</v>
      </c>
      <c r="K221" s="194"/>
      <c r="L221" s="195"/>
      <c r="M221" s="196" t="s">
        <v>1</v>
      </c>
      <c r="N221" s="197" t="s">
        <v>43</v>
      </c>
      <c r="O221" s="60"/>
      <c r="P221" s="184">
        <f t="shared" si="26"/>
        <v>0</v>
      </c>
      <c r="Q221" s="184">
        <v>1E-3</v>
      </c>
      <c r="R221" s="184">
        <f t="shared" si="27"/>
        <v>0.2</v>
      </c>
      <c r="S221" s="184">
        <v>0</v>
      </c>
      <c r="T221" s="185">
        <f t="shared" si="28"/>
        <v>0</v>
      </c>
      <c r="U221" s="31"/>
      <c r="V221" s="31"/>
      <c r="W221" s="31"/>
      <c r="X221" s="31"/>
      <c r="Y221" s="31"/>
      <c r="Z221" s="31"/>
      <c r="AA221" s="31"/>
      <c r="AB221" s="31"/>
      <c r="AC221" s="31"/>
      <c r="AD221" s="31"/>
      <c r="AE221" s="31"/>
      <c r="AR221" s="186" t="s">
        <v>263</v>
      </c>
      <c r="AT221" s="186" t="s">
        <v>357</v>
      </c>
      <c r="AU221" s="186" t="s">
        <v>88</v>
      </c>
      <c r="AY221" s="14" t="s">
        <v>232</v>
      </c>
      <c r="BE221" s="104">
        <f t="shared" si="29"/>
        <v>0</v>
      </c>
      <c r="BF221" s="104">
        <f t="shared" si="30"/>
        <v>0</v>
      </c>
      <c r="BG221" s="104">
        <f t="shared" si="31"/>
        <v>0</v>
      </c>
      <c r="BH221" s="104">
        <f t="shared" si="32"/>
        <v>0</v>
      </c>
      <c r="BI221" s="104">
        <f t="shared" si="33"/>
        <v>0</v>
      </c>
      <c r="BJ221" s="14" t="s">
        <v>88</v>
      </c>
      <c r="BK221" s="104">
        <f t="shared" si="34"/>
        <v>0</v>
      </c>
      <c r="BL221" s="14" t="s">
        <v>238</v>
      </c>
      <c r="BM221" s="186" t="s">
        <v>2752</v>
      </c>
    </row>
    <row r="222" spans="1:65" s="12" customFormat="1" ht="22.9" customHeight="1">
      <c r="B222" s="161"/>
      <c r="D222" s="162" t="s">
        <v>76</v>
      </c>
      <c r="E222" s="172" t="s">
        <v>249</v>
      </c>
      <c r="F222" s="172" t="s">
        <v>433</v>
      </c>
      <c r="I222" s="164"/>
      <c r="J222" s="173">
        <f>BK222</f>
        <v>0</v>
      </c>
      <c r="L222" s="161"/>
      <c r="M222" s="166"/>
      <c r="N222" s="167"/>
      <c r="O222" s="167"/>
      <c r="P222" s="168">
        <f>SUM(P223:P226)</f>
        <v>0</v>
      </c>
      <c r="Q222" s="167"/>
      <c r="R222" s="168">
        <f>SUM(R223:R226)</f>
        <v>15.857582902875</v>
      </c>
      <c r="S222" s="167"/>
      <c r="T222" s="169">
        <f>SUM(T223:T226)</f>
        <v>0</v>
      </c>
      <c r="AR222" s="162" t="s">
        <v>81</v>
      </c>
      <c r="AT222" s="170" t="s">
        <v>76</v>
      </c>
      <c r="AU222" s="170" t="s">
        <v>81</v>
      </c>
      <c r="AY222" s="162" t="s">
        <v>232</v>
      </c>
      <c r="BK222" s="171">
        <f>SUM(BK223:BK226)</f>
        <v>0</v>
      </c>
    </row>
    <row r="223" spans="1:65" s="2" customFormat="1" ht="37.9" customHeight="1">
      <c r="A223" s="31"/>
      <c r="B223" s="142"/>
      <c r="C223" s="174" t="s">
        <v>486</v>
      </c>
      <c r="D223" s="174" t="s">
        <v>234</v>
      </c>
      <c r="E223" s="175" t="s">
        <v>435</v>
      </c>
      <c r="F223" s="176" t="s">
        <v>436</v>
      </c>
      <c r="G223" s="177" t="s">
        <v>237</v>
      </c>
      <c r="H223" s="178">
        <v>15.266999999999999</v>
      </c>
      <c r="I223" s="179"/>
      <c r="J223" s="180">
        <f>ROUND(I223*H223,2)</f>
        <v>0</v>
      </c>
      <c r="K223" s="181"/>
      <c r="L223" s="32"/>
      <c r="M223" s="182" t="s">
        <v>1</v>
      </c>
      <c r="N223" s="183" t="s">
        <v>43</v>
      </c>
      <c r="O223" s="60"/>
      <c r="P223" s="184">
        <f>O223*H223</f>
        <v>0</v>
      </c>
      <c r="Q223" s="184">
        <v>0.43280000000000002</v>
      </c>
      <c r="R223" s="184">
        <f>Q223*H223</f>
        <v>6.6075575999999998</v>
      </c>
      <c r="S223" s="184">
        <v>0</v>
      </c>
      <c r="T223" s="185">
        <f>S223*H223</f>
        <v>0</v>
      </c>
      <c r="U223" s="31"/>
      <c r="V223" s="31"/>
      <c r="W223" s="31"/>
      <c r="X223" s="31"/>
      <c r="Y223" s="31"/>
      <c r="Z223" s="31"/>
      <c r="AA223" s="31"/>
      <c r="AB223" s="31"/>
      <c r="AC223" s="31"/>
      <c r="AD223" s="31"/>
      <c r="AE223" s="31"/>
      <c r="AR223" s="186" t="s">
        <v>238</v>
      </c>
      <c r="AT223" s="186" t="s">
        <v>234</v>
      </c>
      <c r="AU223" s="186" t="s">
        <v>88</v>
      </c>
      <c r="AY223" s="14" t="s">
        <v>232</v>
      </c>
      <c r="BE223" s="104">
        <f>IF(N223="základná",J223,0)</f>
        <v>0</v>
      </c>
      <c r="BF223" s="104">
        <f>IF(N223="znížená",J223,0)</f>
        <v>0</v>
      </c>
      <c r="BG223" s="104">
        <f>IF(N223="zákl. prenesená",J223,0)</f>
        <v>0</v>
      </c>
      <c r="BH223" s="104">
        <f>IF(N223="zníž. prenesená",J223,0)</f>
        <v>0</v>
      </c>
      <c r="BI223" s="104">
        <f>IF(N223="nulová",J223,0)</f>
        <v>0</v>
      </c>
      <c r="BJ223" s="14" t="s">
        <v>88</v>
      </c>
      <c r="BK223" s="104">
        <f>ROUND(I223*H223,2)</f>
        <v>0</v>
      </c>
      <c r="BL223" s="14" t="s">
        <v>238</v>
      </c>
      <c r="BM223" s="186" t="s">
        <v>2978</v>
      </c>
    </row>
    <row r="224" spans="1:65" s="2" customFormat="1" ht="37.9" customHeight="1">
      <c r="A224" s="31"/>
      <c r="B224" s="142"/>
      <c r="C224" s="174" t="s">
        <v>490</v>
      </c>
      <c r="D224" s="174" t="s">
        <v>234</v>
      </c>
      <c r="E224" s="175" t="s">
        <v>439</v>
      </c>
      <c r="F224" s="176" t="s">
        <v>440</v>
      </c>
      <c r="G224" s="177" t="s">
        <v>237</v>
      </c>
      <c r="H224" s="178">
        <v>15.266999999999999</v>
      </c>
      <c r="I224" s="179"/>
      <c r="J224" s="180">
        <f>ROUND(I224*H224,2)</f>
        <v>0</v>
      </c>
      <c r="K224" s="181"/>
      <c r="L224" s="32"/>
      <c r="M224" s="182" t="s">
        <v>1</v>
      </c>
      <c r="N224" s="183" t="s">
        <v>43</v>
      </c>
      <c r="O224" s="60"/>
      <c r="P224" s="184">
        <f>O224*H224</f>
        <v>0</v>
      </c>
      <c r="Q224" s="184">
        <v>0.26375999999999999</v>
      </c>
      <c r="R224" s="184">
        <f>Q224*H224</f>
        <v>4.02682392</v>
      </c>
      <c r="S224" s="184">
        <v>0</v>
      </c>
      <c r="T224" s="185">
        <f>S224*H224</f>
        <v>0</v>
      </c>
      <c r="U224" s="31"/>
      <c r="V224" s="31"/>
      <c r="W224" s="31"/>
      <c r="X224" s="31"/>
      <c r="Y224" s="31"/>
      <c r="Z224" s="31"/>
      <c r="AA224" s="31"/>
      <c r="AB224" s="31"/>
      <c r="AC224" s="31"/>
      <c r="AD224" s="31"/>
      <c r="AE224" s="31"/>
      <c r="AR224" s="186" t="s">
        <v>238</v>
      </c>
      <c r="AT224" s="186" t="s">
        <v>234</v>
      </c>
      <c r="AU224" s="186" t="s">
        <v>88</v>
      </c>
      <c r="AY224" s="14" t="s">
        <v>232</v>
      </c>
      <c r="BE224" s="104">
        <f>IF(N224="základná",J224,0)</f>
        <v>0</v>
      </c>
      <c r="BF224" s="104">
        <f>IF(N224="znížená",J224,0)</f>
        <v>0</v>
      </c>
      <c r="BG224" s="104">
        <f>IF(N224="zákl. prenesená",J224,0)</f>
        <v>0</v>
      </c>
      <c r="BH224" s="104">
        <f>IF(N224="zníž. prenesená",J224,0)</f>
        <v>0</v>
      </c>
      <c r="BI224" s="104">
        <f>IF(N224="nulová",J224,0)</f>
        <v>0</v>
      </c>
      <c r="BJ224" s="14" t="s">
        <v>88</v>
      </c>
      <c r="BK224" s="104">
        <f>ROUND(I224*H224,2)</f>
        <v>0</v>
      </c>
      <c r="BL224" s="14" t="s">
        <v>238</v>
      </c>
      <c r="BM224" s="186" t="s">
        <v>2979</v>
      </c>
    </row>
    <row r="225" spans="1:65" s="2" customFormat="1" ht="37.9" customHeight="1">
      <c r="A225" s="31"/>
      <c r="B225" s="142"/>
      <c r="C225" s="174" t="s">
        <v>494</v>
      </c>
      <c r="D225" s="174" t="s">
        <v>234</v>
      </c>
      <c r="E225" s="175" t="s">
        <v>443</v>
      </c>
      <c r="F225" s="176" t="s">
        <v>444</v>
      </c>
      <c r="G225" s="177" t="s">
        <v>237</v>
      </c>
      <c r="H225" s="178">
        <v>15.266999999999999</v>
      </c>
      <c r="I225" s="179"/>
      <c r="J225" s="180">
        <f>ROUND(I225*H225,2)</f>
        <v>0</v>
      </c>
      <c r="K225" s="181"/>
      <c r="L225" s="32"/>
      <c r="M225" s="182" t="s">
        <v>1</v>
      </c>
      <c r="N225" s="183" t="s">
        <v>43</v>
      </c>
      <c r="O225" s="60"/>
      <c r="P225" s="184">
        <f>O225*H225</f>
        <v>0</v>
      </c>
      <c r="Q225" s="184">
        <v>0.34131362500000001</v>
      </c>
      <c r="R225" s="184">
        <f>Q225*H225</f>
        <v>5.2108351128750003</v>
      </c>
      <c r="S225" s="184">
        <v>0</v>
      </c>
      <c r="T225" s="185">
        <f>S225*H225</f>
        <v>0</v>
      </c>
      <c r="U225" s="31"/>
      <c r="V225" s="31"/>
      <c r="W225" s="31"/>
      <c r="X225" s="31"/>
      <c r="Y225" s="31"/>
      <c r="Z225" s="31"/>
      <c r="AA225" s="31"/>
      <c r="AB225" s="31"/>
      <c r="AC225" s="31"/>
      <c r="AD225" s="31"/>
      <c r="AE225" s="31"/>
      <c r="AR225" s="186" t="s">
        <v>238</v>
      </c>
      <c r="AT225" s="186" t="s">
        <v>234</v>
      </c>
      <c r="AU225" s="186" t="s">
        <v>88</v>
      </c>
      <c r="AY225" s="14" t="s">
        <v>232</v>
      </c>
      <c r="BE225" s="104">
        <f>IF(N225="základná",J225,0)</f>
        <v>0</v>
      </c>
      <c r="BF225" s="104">
        <f>IF(N225="znížená",J225,0)</f>
        <v>0</v>
      </c>
      <c r="BG225" s="104">
        <f>IF(N225="zákl. prenesená",J225,0)</f>
        <v>0</v>
      </c>
      <c r="BH225" s="104">
        <f>IF(N225="zníž. prenesená",J225,0)</f>
        <v>0</v>
      </c>
      <c r="BI225" s="104">
        <f>IF(N225="nulová",J225,0)</f>
        <v>0</v>
      </c>
      <c r="BJ225" s="14" t="s">
        <v>88</v>
      </c>
      <c r="BK225" s="104">
        <f>ROUND(I225*H225,2)</f>
        <v>0</v>
      </c>
      <c r="BL225" s="14" t="s">
        <v>238</v>
      </c>
      <c r="BM225" s="186" t="s">
        <v>2980</v>
      </c>
    </row>
    <row r="226" spans="1:65" s="2" customFormat="1" ht="33" customHeight="1">
      <c r="A226" s="31"/>
      <c r="B226" s="142"/>
      <c r="C226" s="174" t="s">
        <v>463</v>
      </c>
      <c r="D226" s="174" t="s">
        <v>234</v>
      </c>
      <c r="E226" s="175" t="s">
        <v>825</v>
      </c>
      <c r="F226" s="176" t="s">
        <v>826</v>
      </c>
      <c r="G226" s="177" t="s">
        <v>237</v>
      </c>
      <c r="H226" s="178">
        <v>15.266999999999999</v>
      </c>
      <c r="I226" s="179"/>
      <c r="J226" s="180">
        <f>ROUND(I226*H226,2)</f>
        <v>0</v>
      </c>
      <c r="K226" s="181"/>
      <c r="L226" s="32"/>
      <c r="M226" s="182" t="s">
        <v>1</v>
      </c>
      <c r="N226" s="183" t="s">
        <v>43</v>
      </c>
      <c r="O226" s="60"/>
      <c r="P226" s="184">
        <f>O226*H226</f>
        <v>0</v>
      </c>
      <c r="Q226" s="184">
        <v>8.0999999999999996E-4</v>
      </c>
      <c r="R226" s="184">
        <f>Q226*H226</f>
        <v>1.2366269999999999E-2</v>
      </c>
      <c r="S226" s="184">
        <v>0</v>
      </c>
      <c r="T226" s="185">
        <f>S226*H226</f>
        <v>0</v>
      </c>
      <c r="U226" s="31"/>
      <c r="V226" s="31"/>
      <c r="W226" s="31"/>
      <c r="X226" s="31"/>
      <c r="Y226" s="31"/>
      <c r="Z226" s="31"/>
      <c r="AA226" s="31"/>
      <c r="AB226" s="31"/>
      <c r="AC226" s="31"/>
      <c r="AD226" s="31"/>
      <c r="AE226" s="31"/>
      <c r="AR226" s="186" t="s">
        <v>238</v>
      </c>
      <c r="AT226" s="186" t="s">
        <v>234</v>
      </c>
      <c r="AU226" s="186" t="s">
        <v>88</v>
      </c>
      <c r="AY226" s="14" t="s">
        <v>232</v>
      </c>
      <c r="BE226" s="104">
        <f>IF(N226="základná",J226,0)</f>
        <v>0</v>
      </c>
      <c r="BF226" s="104">
        <f>IF(N226="znížená",J226,0)</f>
        <v>0</v>
      </c>
      <c r="BG226" s="104">
        <f>IF(N226="zákl. prenesená",J226,0)</f>
        <v>0</v>
      </c>
      <c r="BH226" s="104">
        <f>IF(N226="zníž. prenesená",J226,0)</f>
        <v>0</v>
      </c>
      <c r="BI226" s="104">
        <f>IF(N226="nulová",J226,0)</f>
        <v>0</v>
      </c>
      <c r="BJ226" s="14" t="s">
        <v>88</v>
      </c>
      <c r="BK226" s="104">
        <f>ROUND(I226*H226,2)</f>
        <v>0</v>
      </c>
      <c r="BL226" s="14" t="s">
        <v>238</v>
      </c>
      <c r="BM226" s="186" t="s">
        <v>2981</v>
      </c>
    </row>
    <row r="227" spans="1:65" s="12" customFormat="1" ht="22.9" customHeight="1">
      <c r="B227" s="161"/>
      <c r="D227" s="162" t="s">
        <v>76</v>
      </c>
      <c r="E227" s="172" t="s">
        <v>263</v>
      </c>
      <c r="F227" s="172" t="s">
        <v>459</v>
      </c>
      <c r="I227" s="164"/>
      <c r="J227" s="173">
        <f>BK227</f>
        <v>0</v>
      </c>
      <c r="L227" s="161"/>
      <c r="M227" s="166"/>
      <c r="N227" s="167"/>
      <c r="O227" s="167"/>
      <c r="P227" s="168">
        <f>SUM(P228:P258)</f>
        <v>0</v>
      </c>
      <c r="Q227" s="167"/>
      <c r="R227" s="168">
        <f>SUM(R228:R258)</f>
        <v>31.941329274407195</v>
      </c>
      <c r="S227" s="167"/>
      <c r="T227" s="169">
        <f>SUM(T228:T258)</f>
        <v>0</v>
      </c>
      <c r="AR227" s="162" t="s">
        <v>81</v>
      </c>
      <c r="AT227" s="170" t="s">
        <v>76</v>
      </c>
      <c r="AU227" s="170" t="s">
        <v>81</v>
      </c>
      <c r="AY227" s="162" t="s">
        <v>232</v>
      </c>
      <c r="BK227" s="171">
        <f>SUM(BK228:BK258)</f>
        <v>0</v>
      </c>
    </row>
    <row r="228" spans="1:65" s="2" customFormat="1" ht="24.2" customHeight="1">
      <c r="A228" s="31"/>
      <c r="B228" s="142"/>
      <c r="C228" s="174" t="s">
        <v>501</v>
      </c>
      <c r="D228" s="174" t="s">
        <v>234</v>
      </c>
      <c r="E228" s="175" t="s">
        <v>2983</v>
      </c>
      <c r="F228" s="176" t="s">
        <v>2984</v>
      </c>
      <c r="G228" s="177" t="s">
        <v>394</v>
      </c>
      <c r="H228" s="178">
        <v>1</v>
      </c>
      <c r="I228" s="179"/>
      <c r="J228" s="180">
        <f t="shared" ref="J228:J258" si="35">ROUND(I228*H228,2)</f>
        <v>0</v>
      </c>
      <c r="K228" s="181"/>
      <c r="L228" s="32"/>
      <c r="M228" s="182" t="s">
        <v>1</v>
      </c>
      <c r="N228" s="183" t="s">
        <v>43</v>
      </c>
      <c r="O228" s="60"/>
      <c r="P228" s="184">
        <f t="shared" ref="P228:P258" si="36">O228*H228</f>
        <v>0</v>
      </c>
      <c r="Q228" s="184">
        <v>0</v>
      </c>
      <c r="R228" s="184">
        <f t="shared" ref="R228:R258" si="37">Q228*H228</f>
        <v>0</v>
      </c>
      <c r="S228" s="184">
        <v>0</v>
      </c>
      <c r="T228" s="185">
        <f t="shared" ref="T228:T258" si="38">S228*H228</f>
        <v>0</v>
      </c>
      <c r="U228" s="31"/>
      <c r="V228" s="31"/>
      <c r="W228" s="31"/>
      <c r="X228" s="31"/>
      <c r="Y228" s="31"/>
      <c r="Z228" s="31"/>
      <c r="AA228" s="31"/>
      <c r="AB228" s="31"/>
      <c r="AC228" s="31"/>
      <c r="AD228" s="31"/>
      <c r="AE228" s="31"/>
      <c r="AR228" s="186" t="s">
        <v>463</v>
      </c>
      <c r="AT228" s="186" t="s">
        <v>234</v>
      </c>
      <c r="AU228" s="186" t="s">
        <v>88</v>
      </c>
      <c r="AY228" s="14" t="s">
        <v>232</v>
      </c>
      <c r="BE228" s="104">
        <f t="shared" ref="BE228:BE258" si="39">IF(N228="základná",J228,0)</f>
        <v>0</v>
      </c>
      <c r="BF228" s="104">
        <f t="shared" ref="BF228:BF258" si="40">IF(N228="znížená",J228,0)</f>
        <v>0</v>
      </c>
      <c r="BG228" s="104">
        <f t="shared" ref="BG228:BG258" si="41">IF(N228="zákl. prenesená",J228,0)</f>
        <v>0</v>
      </c>
      <c r="BH228" s="104">
        <f t="shared" ref="BH228:BH258" si="42">IF(N228="zníž. prenesená",J228,0)</f>
        <v>0</v>
      </c>
      <c r="BI228" s="104">
        <f t="shared" ref="BI228:BI258" si="43">IF(N228="nulová",J228,0)</f>
        <v>0</v>
      </c>
      <c r="BJ228" s="14" t="s">
        <v>88</v>
      </c>
      <c r="BK228" s="104">
        <f t="shared" ref="BK228:BK258" si="44">ROUND(I228*H228,2)</f>
        <v>0</v>
      </c>
      <c r="BL228" s="14" t="s">
        <v>463</v>
      </c>
      <c r="BM228" s="186" t="s">
        <v>2756</v>
      </c>
    </row>
    <row r="229" spans="1:65" s="2" customFormat="1" ht="24.2" customHeight="1">
      <c r="A229" s="31"/>
      <c r="B229" s="142"/>
      <c r="C229" s="187" t="s">
        <v>505</v>
      </c>
      <c r="D229" s="187" t="s">
        <v>357</v>
      </c>
      <c r="E229" s="188" t="s">
        <v>2985</v>
      </c>
      <c r="F229" s="189" t="s">
        <v>2986</v>
      </c>
      <c r="G229" s="190" t="s">
        <v>394</v>
      </c>
      <c r="H229" s="191">
        <v>1</v>
      </c>
      <c r="I229" s="192"/>
      <c r="J229" s="193">
        <f t="shared" si="35"/>
        <v>0</v>
      </c>
      <c r="K229" s="194"/>
      <c r="L229" s="195"/>
      <c r="M229" s="196" t="s">
        <v>1</v>
      </c>
      <c r="N229" s="197" t="s">
        <v>43</v>
      </c>
      <c r="O229" s="60"/>
      <c r="P229" s="184">
        <f t="shared" si="36"/>
        <v>0</v>
      </c>
      <c r="Q229" s="184">
        <v>4.6000000000000001E-4</v>
      </c>
      <c r="R229" s="184">
        <f t="shared" si="37"/>
        <v>4.6000000000000001E-4</v>
      </c>
      <c r="S229" s="184">
        <v>0</v>
      </c>
      <c r="T229" s="185">
        <f t="shared" si="38"/>
        <v>0</v>
      </c>
      <c r="U229" s="31"/>
      <c r="V229" s="31"/>
      <c r="W229" s="31"/>
      <c r="X229" s="31"/>
      <c r="Y229" s="31"/>
      <c r="Z229" s="31"/>
      <c r="AA229" s="31"/>
      <c r="AB229" s="31"/>
      <c r="AC229" s="31"/>
      <c r="AD229" s="31"/>
      <c r="AE229" s="31"/>
      <c r="AR229" s="186" t="s">
        <v>468</v>
      </c>
      <c r="AT229" s="186" t="s">
        <v>357</v>
      </c>
      <c r="AU229" s="186" t="s">
        <v>88</v>
      </c>
      <c r="AY229" s="14" t="s">
        <v>232</v>
      </c>
      <c r="BE229" s="104">
        <f t="shared" si="39"/>
        <v>0</v>
      </c>
      <c r="BF229" s="104">
        <f t="shared" si="40"/>
        <v>0</v>
      </c>
      <c r="BG229" s="104">
        <f t="shared" si="41"/>
        <v>0</v>
      </c>
      <c r="BH229" s="104">
        <f t="shared" si="42"/>
        <v>0</v>
      </c>
      <c r="BI229" s="104">
        <f t="shared" si="43"/>
        <v>0</v>
      </c>
      <c r="BJ229" s="14" t="s">
        <v>88</v>
      </c>
      <c r="BK229" s="104">
        <f t="shared" si="44"/>
        <v>0</v>
      </c>
      <c r="BL229" s="14" t="s">
        <v>468</v>
      </c>
      <c r="BM229" s="186" t="s">
        <v>2987</v>
      </c>
    </row>
    <row r="230" spans="1:65" s="2" customFormat="1" ht="16.5" customHeight="1">
      <c r="A230" s="31"/>
      <c r="B230" s="142"/>
      <c r="C230" s="187" t="s">
        <v>509</v>
      </c>
      <c r="D230" s="187" t="s">
        <v>357</v>
      </c>
      <c r="E230" s="188" t="s">
        <v>2988</v>
      </c>
      <c r="F230" s="189" t="s">
        <v>2989</v>
      </c>
      <c r="G230" s="190" t="s">
        <v>394</v>
      </c>
      <c r="H230" s="191">
        <v>1</v>
      </c>
      <c r="I230" s="192"/>
      <c r="J230" s="193">
        <f t="shared" si="35"/>
        <v>0</v>
      </c>
      <c r="K230" s="194"/>
      <c r="L230" s="195"/>
      <c r="M230" s="196" t="s">
        <v>1</v>
      </c>
      <c r="N230" s="197" t="s">
        <v>43</v>
      </c>
      <c r="O230" s="60"/>
      <c r="P230" s="184">
        <f t="shared" si="36"/>
        <v>0</v>
      </c>
      <c r="Q230" s="184">
        <v>1.5499999999999999E-3</v>
      </c>
      <c r="R230" s="184">
        <f t="shared" si="37"/>
        <v>1.5499999999999999E-3</v>
      </c>
      <c r="S230" s="184">
        <v>0</v>
      </c>
      <c r="T230" s="185">
        <f t="shared" si="38"/>
        <v>0</v>
      </c>
      <c r="U230" s="31"/>
      <c r="V230" s="31"/>
      <c r="W230" s="31"/>
      <c r="X230" s="31"/>
      <c r="Y230" s="31"/>
      <c r="Z230" s="31"/>
      <c r="AA230" s="31"/>
      <c r="AB230" s="31"/>
      <c r="AC230" s="31"/>
      <c r="AD230" s="31"/>
      <c r="AE230" s="31"/>
      <c r="AR230" s="186" t="s">
        <v>263</v>
      </c>
      <c r="AT230" s="186" t="s">
        <v>357</v>
      </c>
      <c r="AU230" s="186" t="s">
        <v>88</v>
      </c>
      <c r="AY230" s="14" t="s">
        <v>232</v>
      </c>
      <c r="BE230" s="104">
        <f t="shared" si="39"/>
        <v>0</v>
      </c>
      <c r="BF230" s="104">
        <f t="shared" si="40"/>
        <v>0</v>
      </c>
      <c r="BG230" s="104">
        <f t="shared" si="41"/>
        <v>0</v>
      </c>
      <c r="BH230" s="104">
        <f t="shared" si="42"/>
        <v>0</v>
      </c>
      <c r="BI230" s="104">
        <f t="shared" si="43"/>
        <v>0</v>
      </c>
      <c r="BJ230" s="14" t="s">
        <v>88</v>
      </c>
      <c r="BK230" s="104">
        <f t="shared" si="44"/>
        <v>0</v>
      </c>
      <c r="BL230" s="14" t="s">
        <v>238</v>
      </c>
      <c r="BM230" s="186" t="s">
        <v>2758</v>
      </c>
    </row>
    <row r="231" spans="1:65" s="2" customFormat="1" ht="21.75" customHeight="1">
      <c r="A231" s="31"/>
      <c r="B231" s="142"/>
      <c r="C231" s="174" t="s">
        <v>513</v>
      </c>
      <c r="D231" s="174" t="s">
        <v>234</v>
      </c>
      <c r="E231" s="175" t="s">
        <v>831</v>
      </c>
      <c r="F231" s="176" t="s">
        <v>2990</v>
      </c>
      <c r="G231" s="177" t="s">
        <v>394</v>
      </c>
      <c r="H231" s="178">
        <v>1</v>
      </c>
      <c r="I231" s="179"/>
      <c r="J231" s="180">
        <f t="shared" si="35"/>
        <v>0</v>
      </c>
      <c r="K231" s="181"/>
      <c r="L231" s="32"/>
      <c r="M231" s="182" t="s">
        <v>1</v>
      </c>
      <c r="N231" s="183" t="s">
        <v>43</v>
      </c>
      <c r="O231" s="60"/>
      <c r="P231" s="184">
        <f t="shared" si="36"/>
        <v>0</v>
      </c>
      <c r="Q231" s="184">
        <v>0</v>
      </c>
      <c r="R231" s="184">
        <f t="shared" si="37"/>
        <v>0</v>
      </c>
      <c r="S231" s="184">
        <v>0</v>
      </c>
      <c r="T231" s="185">
        <f t="shared" si="38"/>
        <v>0</v>
      </c>
      <c r="U231" s="31"/>
      <c r="V231" s="31"/>
      <c r="W231" s="31"/>
      <c r="X231" s="31"/>
      <c r="Y231" s="31"/>
      <c r="Z231" s="31"/>
      <c r="AA231" s="31"/>
      <c r="AB231" s="31"/>
      <c r="AC231" s="31"/>
      <c r="AD231" s="31"/>
      <c r="AE231" s="31"/>
      <c r="AR231" s="186" t="s">
        <v>238</v>
      </c>
      <c r="AT231" s="186" t="s">
        <v>234</v>
      </c>
      <c r="AU231" s="186" t="s">
        <v>88</v>
      </c>
      <c r="AY231" s="14" t="s">
        <v>232</v>
      </c>
      <c r="BE231" s="104">
        <f t="shared" si="39"/>
        <v>0</v>
      </c>
      <c r="BF231" s="104">
        <f t="shared" si="40"/>
        <v>0</v>
      </c>
      <c r="BG231" s="104">
        <f t="shared" si="41"/>
        <v>0</v>
      </c>
      <c r="BH231" s="104">
        <f t="shared" si="42"/>
        <v>0</v>
      </c>
      <c r="BI231" s="104">
        <f t="shared" si="43"/>
        <v>0</v>
      </c>
      <c r="BJ231" s="14" t="s">
        <v>88</v>
      </c>
      <c r="BK231" s="104">
        <f t="shared" si="44"/>
        <v>0</v>
      </c>
      <c r="BL231" s="14" t="s">
        <v>238</v>
      </c>
      <c r="BM231" s="186" t="s">
        <v>2759</v>
      </c>
    </row>
    <row r="232" spans="1:65" s="2" customFormat="1" ht="24.2" customHeight="1">
      <c r="A232" s="31"/>
      <c r="B232" s="142"/>
      <c r="C232" s="187" t="s">
        <v>517</v>
      </c>
      <c r="D232" s="187" t="s">
        <v>357</v>
      </c>
      <c r="E232" s="188" t="s">
        <v>834</v>
      </c>
      <c r="F232" s="189" t="s">
        <v>2991</v>
      </c>
      <c r="G232" s="190" t="s">
        <v>394</v>
      </c>
      <c r="H232" s="191">
        <v>1</v>
      </c>
      <c r="I232" s="192"/>
      <c r="J232" s="193">
        <f t="shared" si="35"/>
        <v>0</v>
      </c>
      <c r="K232" s="194"/>
      <c r="L232" s="195"/>
      <c r="M232" s="196" t="s">
        <v>1</v>
      </c>
      <c r="N232" s="197" t="s">
        <v>43</v>
      </c>
      <c r="O232" s="60"/>
      <c r="P232" s="184">
        <f t="shared" si="36"/>
        <v>0</v>
      </c>
      <c r="Q232" s="184">
        <v>8.4999999999999995E-4</v>
      </c>
      <c r="R232" s="184">
        <f t="shared" si="37"/>
        <v>8.4999999999999995E-4</v>
      </c>
      <c r="S232" s="184">
        <v>0</v>
      </c>
      <c r="T232" s="185">
        <f t="shared" si="38"/>
        <v>0</v>
      </c>
      <c r="U232" s="31"/>
      <c r="V232" s="31"/>
      <c r="W232" s="31"/>
      <c r="X232" s="31"/>
      <c r="Y232" s="31"/>
      <c r="Z232" s="31"/>
      <c r="AA232" s="31"/>
      <c r="AB232" s="31"/>
      <c r="AC232" s="31"/>
      <c r="AD232" s="31"/>
      <c r="AE232" s="31"/>
      <c r="AR232" s="186" t="s">
        <v>468</v>
      </c>
      <c r="AT232" s="186" t="s">
        <v>357</v>
      </c>
      <c r="AU232" s="186" t="s">
        <v>88</v>
      </c>
      <c r="AY232" s="14" t="s">
        <v>232</v>
      </c>
      <c r="BE232" s="104">
        <f t="shared" si="39"/>
        <v>0</v>
      </c>
      <c r="BF232" s="104">
        <f t="shared" si="40"/>
        <v>0</v>
      </c>
      <c r="BG232" s="104">
        <f t="shared" si="41"/>
        <v>0</v>
      </c>
      <c r="BH232" s="104">
        <f t="shared" si="42"/>
        <v>0</v>
      </c>
      <c r="BI232" s="104">
        <f t="shared" si="43"/>
        <v>0</v>
      </c>
      <c r="BJ232" s="14" t="s">
        <v>88</v>
      </c>
      <c r="BK232" s="104">
        <f t="shared" si="44"/>
        <v>0</v>
      </c>
      <c r="BL232" s="14" t="s">
        <v>468</v>
      </c>
      <c r="BM232" s="186" t="s">
        <v>2760</v>
      </c>
    </row>
    <row r="233" spans="1:65" s="2" customFormat="1" ht="33" customHeight="1">
      <c r="A233" s="31"/>
      <c r="B233" s="142"/>
      <c r="C233" s="174" t="s">
        <v>883</v>
      </c>
      <c r="D233" s="174" t="s">
        <v>234</v>
      </c>
      <c r="E233" s="175" t="s">
        <v>2992</v>
      </c>
      <c r="F233" s="176" t="s">
        <v>2993</v>
      </c>
      <c r="G233" s="177" t="s">
        <v>256</v>
      </c>
      <c r="H233" s="178">
        <v>36</v>
      </c>
      <c r="I233" s="179"/>
      <c r="J233" s="180">
        <f t="shared" si="35"/>
        <v>0</v>
      </c>
      <c r="K233" s="181"/>
      <c r="L233" s="32"/>
      <c r="M233" s="182" t="s">
        <v>1</v>
      </c>
      <c r="N233" s="183" t="s">
        <v>43</v>
      </c>
      <c r="O233" s="60"/>
      <c r="P233" s="184">
        <f t="shared" si="36"/>
        <v>0</v>
      </c>
      <c r="Q233" s="184">
        <v>0</v>
      </c>
      <c r="R233" s="184">
        <f t="shared" si="37"/>
        <v>0</v>
      </c>
      <c r="S233" s="184">
        <v>0</v>
      </c>
      <c r="T233" s="185">
        <f t="shared" si="38"/>
        <v>0</v>
      </c>
      <c r="U233" s="31"/>
      <c r="V233" s="31"/>
      <c r="W233" s="31"/>
      <c r="X233" s="31"/>
      <c r="Y233" s="31"/>
      <c r="Z233" s="31"/>
      <c r="AA233" s="31"/>
      <c r="AB233" s="31"/>
      <c r="AC233" s="31"/>
      <c r="AD233" s="31"/>
      <c r="AE233" s="31"/>
      <c r="AR233" s="186" t="s">
        <v>238</v>
      </c>
      <c r="AT233" s="186" t="s">
        <v>234</v>
      </c>
      <c r="AU233" s="186" t="s">
        <v>88</v>
      </c>
      <c r="AY233" s="14" t="s">
        <v>232</v>
      </c>
      <c r="BE233" s="104">
        <f t="shared" si="39"/>
        <v>0</v>
      </c>
      <c r="BF233" s="104">
        <f t="shared" si="40"/>
        <v>0</v>
      </c>
      <c r="BG233" s="104">
        <f t="shared" si="41"/>
        <v>0</v>
      </c>
      <c r="BH233" s="104">
        <f t="shared" si="42"/>
        <v>0</v>
      </c>
      <c r="BI233" s="104">
        <f t="shared" si="43"/>
        <v>0</v>
      </c>
      <c r="BJ233" s="14" t="s">
        <v>88</v>
      </c>
      <c r="BK233" s="104">
        <f t="shared" si="44"/>
        <v>0</v>
      </c>
      <c r="BL233" s="14" t="s">
        <v>238</v>
      </c>
      <c r="BM233" s="186" t="s">
        <v>2994</v>
      </c>
    </row>
    <row r="234" spans="1:65" s="2" customFormat="1" ht="21.75" customHeight="1">
      <c r="A234" s="31"/>
      <c r="B234" s="142"/>
      <c r="C234" s="187" t="s">
        <v>525</v>
      </c>
      <c r="D234" s="187" t="s">
        <v>357</v>
      </c>
      <c r="E234" s="188" t="s">
        <v>2995</v>
      </c>
      <c r="F234" s="189" t="s">
        <v>2996</v>
      </c>
      <c r="G234" s="190" t="s">
        <v>256</v>
      </c>
      <c r="H234" s="191">
        <v>39.347999999999999</v>
      </c>
      <c r="I234" s="192"/>
      <c r="J234" s="193">
        <f t="shared" si="35"/>
        <v>0</v>
      </c>
      <c r="K234" s="194"/>
      <c r="L234" s="195"/>
      <c r="M234" s="196" t="s">
        <v>1</v>
      </c>
      <c r="N234" s="197" t="s">
        <v>43</v>
      </c>
      <c r="O234" s="60"/>
      <c r="P234" s="184">
        <f t="shared" si="36"/>
        <v>0</v>
      </c>
      <c r="Q234" s="184">
        <v>1.75E-3</v>
      </c>
      <c r="R234" s="184">
        <f t="shared" si="37"/>
        <v>6.8859000000000004E-2</v>
      </c>
      <c r="S234" s="184">
        <v>0</v>
      </c>
      <c r="T234" s="185">
        <f t="shared" si="38"/>
        <v>0</v>
      </c>
      <c r="U234" s="31"/>
      <c r="V234" s="31"/>
      <c r="W234" s="31"/>
      <c r="X234" s="31"/>
      <c r="Y234" s="31"/>
      <c r="Z234" s="31"/>
      <c r="AA234" s="31"/>
      <c r="AB234" s="31"/>
      <c r="AC234" s="31"/>
      <c r="AD234" s="31"/>
      <c r="AE234" s="31"/>
      <c r="AR234" s="186" t="s">
        <v>263</v>
      </c>
      <c r="AT234" s="186" t="s">
        <v>357</v>
      </c>
      <c r="AU234" s="186" t="s">
        <v>88</v>
      </c>
      <c r="AY234" s="14" t="s">
        <v>232</v>
      </c>
      <c r="BE234" s="104">
        <f t="shared" si="39"/>
        <v>0</v>
      </c>
      <c r="BF234" s="104">
        <f t="shared" si="40"/>
        <v>0</v>
      </c>
      <c r="BG234" s="104">
        <f t="shared" si="41"/>
        <v>0</v>
      </c>
      <c r="BH234" s="104">
        <f t="shared" si="42"/>
        <v>0</v>
      </c>
      <c r="BI234" s="104">
        <f t="shared" si="43"/>
        <v>0</v>
      </c>
      <c r="BJ234" s="14" t="s">
        <v>88</v>
      </c>
      <c r="BK234" s="104">
        <f t="shared" si="44"/>
        <v>0</v>
      </c>
      <c r="BL234" s="14" t="s">
        <v>238</v>
      </c>
      <c r="BM234" s="186" t="s">
        <v>2997</v>
      </c>
    </row>
    <row r="235" spans="1:65" s="2" customFormat="1" ht="24.2" customHeight="1">
      <c r="A235" s="31"/>
      <c r="B235" s="142"/>
      <c r="C235" s="174" t="s">
        <v>529</v>
      </c>
      <c r="D235" s="174" t="s">
        <v>234</v>
      </c>
      <c r="E235" s="175" t="s">
        <v>2998</v>
      </c>
      <c r="F235" s="176" t="s">
        <v>2999</v>
      </c>
      <c r="G235" s="177" t="s">
        <v>394</v>
      </c>
      <c r="H235" s="178">
        <v>2</v>
      </c>
      <c r="I235" s="179"/>
      <c r="J235" s="180">
        <f t="shared" si="35"/>
        <v>0</v>
      </c>
      <c r="K235" s="181"/>
      <c r="L235" s="32"/>
      <c r="M235" s="182" t="s">
        <v>1</v>
      </c>
      <c r="N235" s="183" t="s">
        <v>43</v>
      </c>
      <c r="O235" s="60"/>
      <c r="P235" s="184">
        <f t="shared" si="36"/>
        <v>0</v>
      </c>
      <c r="Q235" s="184">
        <v>0</v>
      </c>
      <c r="R235" s="184">
        <f t="shared" si="37"/>
        <v>0</v>
      </c>
      <c r="S235" s="184">
        <v>0</v>
      </c>
      <c r="T235" s="185">
        <f t="shared" si="38"/>
        <v>0</v>
      </c>
      <c r="U235" s="31"/>
      <c r="V235" s="31"/>
      <c r="W235" s="31"/>
      <c r="X235" s="31"/>
      <c r="Y235" s="31"/>
      <c r="Z235" s="31"/>
      <c r="AA235" s="31"/>
      <c r="AB235" s="31"/>
      <c r="AC235" s="31"/>
      <c r="AD235" s="31"/>
      <c r="AE235" s="31"/>
      <c r="AR235" s="186" t="s">
        <v>238</v>
      </c>
      <c r="AT235" s="186" t="s">
        <v>234</v>
      </c>
      <c r="AU235" s="186" t="s">
        <v>88</v>
      </c>
      <c r="AY235" s="14" t="s">
        <v>232</v>
      </c>
      <c r="BE235" s="104">
        <f t="shared" si="39"/>
        <v>0</v>
      </c>
      <c r="BF235" s="104">
        <f t="shared" si="40"/>
        <v>0</v>
      </c>
      <c r="BG235" s="104">
        <f t="shared" si="41"/>
        <v>0</v>
      </c>
      <c r="BH235" s="104">
        <f t="shared" si="42"/>
        <v>0</v>
      </c>
      <c r="BI235" s="104">
        <f t="shared" si="43"/>
        <v>0</v>
      </c>
      <c r="BJ235" s="14" t="s">
        <v>88</v>
      </c>
      <c r="BK235" s="104">
        <f t="shared" si="44"/>
        <v>0</v>
      </c>
      <c r="BL235" s="14" t="s">
        <v>238</v>
      </c>
      <c r="BM235" s="186" t="s">
        <v>3000</v>
      </c>
    </row>
    <row r="236" spans="1:65" s="2" customFormat="1" ht="24.2" customHeight="1">
      <c r="A236" s="31"/>
      <c r="B236" s="142"/>
      <c r="C236" s="187" t="s">
        <v>533</v>
      </c>
      <c r="D236" s="187" t="s">
        <v>357</v>
      </c>
      <c r="E236" s="188" t="s">
        <v>3001</v>
      </c>
      <c r="F236" s="189" t="s">
        <v>3002</v>
      </c>
      <c r="G236" s="190" t="s">
        <v>394</v>
      </c>
      <c r="H236" s="191">
        <v>1</v>
      </c>
      <c r="I236" s="192"/>
      <c r="J236" s="193">
        <f t="shared" si="35"/>
        <v>0</v>
      </c>
      <c r="K236" s="194"/>
      <c r="L236" s="195"/>
      <c r="M236" s="196" t="s">
        <v>1</v>
      </c>
      <c r="N236" s="197" t="s">
        <v>43</v>
      </c>
      <c r="O236" s="60"/>
      <c r="P236" s="184">
        <f t="shared" si="36"/>
        <v>0</v>
      </c>
      <c r="Q236" s="184">
        <v>4.0999999999999999E-4</v>
      </c>
      <c r="R236" s="184">
        <f t="shared" si="37"/>
        <v>4.0999999999999999E-4</v>
      </c>
      <c r="S236" s="184">
        <v>0</v>
      </c>
      <c r="T236" s="185">
        <f t="shared" si="38"/>
        <v>0</v>
      </c>
      <c r="U236" s="31"/>
      <c r="V236" s="31"/>
      <c r="W236" s="31"/>
      <c r="X236" s="31"/>
      <c r="Y236" s="31"/>
      <c r="Z236" s="31"/>
      <c r="AA236" s="31"/>
      <c r="AB236" s="31"/>
      <c r="AC236" s="31"/>
      <c r="AD236" s="31"/>
      <c r="AE236" s="31"/>
      <c r="AR236" s="186" t="s">
        <v>263</v>
      </c>
      <c r="AT236" s="186" t="s">
        <v>357</v>
      </c>
      <c r="AU236" s="186" t="s">
        <v>88</v>
      </c>
      <c r="AY236" s="14" t="s">
        <v>232</v>
      </c>
      <c r="BE236" s="104">
        <f t="shared" si="39"/>
        <v>0</v>
      </c>
      <c r="BF236" s="104">
        <f t="shared" si="40"/>
        <v>0</v>
      </c>
      <c r="BG236" s="104">
        <f t="shared" si="41"/>
        <v>0</v>
      </c>
      <c r="BH236" s="104">
        <f t="shared" si="42"/>
        <v>0</v>
      </c>
      <c r="BI236" s="104">
        <f t="shared" si="43"/>
        <v>0</v>
      </c>
      <c r="BJ236" s="14" t="s">
        <v>88</v>
      </c>
      <c r="BK236" s="104">
        <f t="shared" si="44"/>
        <v>0</v>
      </c>
      <c r="BL236" s="14" t="s">
        <v>238</v>
      </c>
      <c r="BM236" s="186" t="s">
        <v>3003</v>
      </c>
    </row>
    <row r="237" spans="1:65" s="2" customFormat="1" ht="24.2" customHeight="1">
      <c r="A237" s="31"/>
      <c r="B237" s="142"/>
      <c r="C237" s="187" t="s">
        <v>1102</v>
      </c>
      <c r="D237" s="187" t="s">
        <v>357</v>
      </c>
      <c r="E237" s="188" t="s">
        <v>3065</v>
      </c>
      <c r="F237" s="189" t="s">
        <v>3066</v>
      </c>
      <c r="G237" s="190" t="s">
        <v>394</v>
      </c>
      <c r="H237" s="191">
        <v>1</v>
      </c>
      <c r="I237" s="192"/>
      <c r="J237" s="193">
        <f t="shared" si="35"/>
        <v>0</v>
      </c>
      <c r="K237" s="194"/>
      <c r="L237" s="195"/>
      <c r="M237" s="196" t="s">
        <v>1</v>
      </c>
      <c r="N237" s="197" t="s">
        <v>43</v>
      </c>
      <c r="O237" s="60"/>
      <c r="P237" s="184">
        <f t="shared" si="36"/>
        <v>0</v>
      </c>
      <c r="Q237" s="184">
        <v>8.3000000000000001E-4</v>
      </c>
      <c r="R237" s="184">
        <f t="shared" si="37"/>
        <v>8.3000000000000001E-4</v>
      </c>
      <c r="S237" s="184">
        <v>0</v>
      </c>
      <c r="T237" s="185">
        <f t="shared" si="38"/>
        <v>0</v>
      </c>
      <c r="U237" s="31"/>
      <c r="V237" s="31"/>
      <c r="W237" s="31"/>
      <c r="X237" s="31"/>
      <c r="Y237" s="31"/>
      <c r="Z237" s="31"/>
      <c r="AA237" s="31"/>
      <c r="AB237" s="31"/>
      <c r="AC237" s="31"/>
      <c r="AD237" s="31"/>
      <c r="AE237" s="31"/>
      <c r="AR237" s="186" t="s">
        <v>263</v>
      </c>
      <c r="AT237" s="186" t="s">
        <v>357</v>
      </c>
      <c r="AU237" s="186" t="s">
        <v>88</v>
      </c>
      <c r="AY237" s="14" t="s">
        <v>232</v>
      </c>
      <c r="BE237" s="104">
        <f t="shared" si="39"/>
        <v>0</v>
      </c>
      <c r="BF237" s="104">
        <f t="shared" si="40"/>
        <v>0</v>
      </c>
      <c r="BG237" s="104">
        <f t="shared" si="41"/>
        <v>0</v>
      </c>
      <c r="BH237" s="104">
        <f t="shared" si="42"/>
        <v>0</v>
      </c>
      <c r="BI237" s="104">
        <f t="shared" si="43"/>
        <v>0</v>
      </c>
      <c r="BJ237" s="14" t="s">
        <v>88</v>
      </c>
      <c r="BK237" s="104">
        <f t="shared" si="44"/>
        <v>0</v>
      </c>
      <c r="BL237" s="14" t="s">
        <v>238</v>
      </c>
      <c r="BM237" s="186" t="s">
        <v>3067</v>
      </c>
    </row>
    <row r="238" spans="1:65" s="2" customFormat="1" ht="24.2" customHeight="1">
      <c r="A238" s="31"/>
      <c r="B238" s="142"/>
      <c r="C238" s="174" t="s">
        <v>537</v>
      </c>
      <c r="D238" s="174" t="s">
        <v>234</v>
      </c>
      <c r="E238" s="175" t="s">
        <v>3004</v>
      </c>
      <c r="F238" s="176" t="s">
        <v>3005</v>
      </c>
      <c r="G238" s="177" t="s">
        <v>256</v>
      </c>
      <c r="H238" s="178">
        <v>36</v>
      </c>
      <c r="I238" s="179"/>
      <c r="J238" s="180">
        <f t="shared" si="35"/>
        <v>0</v>
      </c>
      <c r="K238" s="181"/>
      <c r="L238" s="32"/>
      <c r="M238" s="182" t="s">
        <v>1</v>
      </c>
      <c r="N238" s="183" t="s">
        <v>43</v>
      </c>
      <c r="O238" s="60"/>
      <c r="P238" s="184">
        <f t="shared" si="36"/>
        <v>0</v>
      </c>
      <c r="Q238" s="184">
        <v>0</v>
      </c>
      <c r="R238" s="184">
        <f t="shared" si="37"/>
        <v>0</v>
      </c>
      <c r="S238" s="184">
        <v>0</v>
      </c>
      <c r="T238" s="185">
        <f t="shared" si="38"/>
        <v>0</v>
      </c>
      <c r="U238" s="31"/>
      <c r="V238" s="31"/>
      <c r="W238" s="31"/>
      <c r="X238" s="31"/>
      <c r="Y238" s="31"/>
      <c r="Z238" s="31"/>
      <c r="AA238" s="31"/>
      <c r="AB238" s="31"/>
      <c r="AC238" s="31"/>
      <c r="AD238" s="31"/>
      <c r="AE238" s="31"/>
      <c r="AR238" s="186" t="s">
        <v>238</v>
      </c>
      <c r="AT238" s="186" t="s">
        <v>234</v>
      </c>
      <c r="AU238" s="186" t="s">
        <v>88</v>
      </c>
      <c r="AY238" s="14" t="s">
        <v>232</v>
      </c>
      <c r="BE238" s="104">
        <f t="shared" si="39"/>
        <v>0</v>
      </c>
      <c r="BF238" s="104">
        <f t="shared" si="40"/>
        <v>0</v>
      </c>
      <c r="BG238" s="104">
        <f t="shared" si="41"/>
        <v>0</v>
      </c>
      <c r="BH238" s="104">
        <f t="shared" si="42"/>
        <v>0</v>
      </c>
      <c r="BI238" s="104">
        <f t="shared" si="43"/>
        <v>0</v>
      </c>
      <c r="BJ238" s="14" t="s">
        <v>88</v>
      </c>
      <c r="BK238" s="104">
        <f t="shared" si="44"/>
        <v>0</v>
      </c>
      <c r="BL238" s="14" t="s">
        <v>238</v>
      </c>
      <c r="BM238" s="186" t="s">
        <v>3006</v>
      </c>
    </row>
    <row r="239" spans="1:65" s="2" customFormat="1" ht="24.2" customHeight="1">
      <c r="A239" s="31"/>
      <c r="B239" s="142"/>
      <c r="C239" s="174" t="s">
        <v>541</v>
      </c>
      <c r="D239" s="174" t="s">
        <v>234</v>
      </c>
      <c r="E239" s="175" t="s">
        <v>630</v>
      </c>
      <c r="F239" s="176" t="s">
        <v>631</v>
      </c>
      <c r="G239" s="177" t="s">
        <v>394</v>
      </c>
      <c r="H239" s="178">
        <v>2</v>
      </c>
      <c r="I239" s="179"/>
      <c r="J239" s="180">
        <f t="shared" si="35"/>
        <v>0</v>
      </c>
      <c r="K239" s="181"/>
      <c r="L239" s="32"/>
      <c r="M239" s="182" t="s">
        <v>1</v>
      </c>
      <c r="N239" s="183" t="s">
        <v>43</v>
      </c>
      <c r="O239" s="60"/>
      <c r="P239" s="184">
        <f t="shared" si="36"/>
        <v>0</v>
      </c>
      <c r="Q239" s="184">
        <v>1.5817264000000001E-2</v>
      </c>
      <c r="R239" s="184">
        <f t="shared" si="37"/>
        <v>3.1634528000000002E-2</v>
      </c>
      <c r="S239" s="184">
        <v>0</v>
      </c>
      <c r="T239" s="185">
        <f t="shared" si="38"/>
        <v>0</v>
      </c>
      <c r="U239" s="31"/>
      <c r="V239" s="31"/>
      <c r="W239" s="31"/>
      <c r="X239" s="31"/>
      <c r="Y239" s="31"/>
      <c r="Z239" s="31"/>
      <c r="AA239" s="31"/>
      <c r="AB239" s="31"/>
      <c r="AC239" s="31"/>
      <c r="AD239" s="31"/>
      <c r="AE239" s="31"/>
      <c r="AR239" s="186" t="s">
        <v>238</v>
      </c>
      <c r="AT239" s="186" t="s">
        <v>234</v>
      </c>
      <c r="AU239" s="186" t="s">
        <v>88</v>
      </c>
      <c r="AY239" s="14" t="s">
        <v>232</v>
      </c>
      <c r="BE239" s="104">
        <f t="shared" si="39"/>
        <v>0</v>
      </c>
      <c r="BF239" s="104">
        <f t="shared" si="40"/>
        <v>0</v>
      </c>
      <c r="BG239" s="104">
        <f t="shared" si="41"/>
        <v>0</v>
      </c>
      <c r="BH239" s="104">
        <f t="shared" si="42"/>
        <v>0</v>
      </c>
      <c r="BI239" s="104">
        <f t="shared" si="43"/>
        <v>0</v>
      </c>
      <c r="BJ239" s="14" t="s">
        <v>88</v>
      </c>
      <c r="BK239" s="104">
        <f t="shared" si="44"/>
        <v>0</v>
      </c>
      <c r="BL239" s="14" t="s">
        <v>238</v>
      </c>
      <c r="BM239" s="186" t="s">
        <v>2767</v>
      </c>
    </row>
    <row r="240" spans="1:65" s="2" customFormat="1" ht="24.2" customHeight="1">
      <c r="A240" s="31"/>
      <c r="B240" s="142"/>
      <c r="C240" s="174" t="s">
        <v>545</v>
      </c>
      <c r="D240" s="174" t="s">
        <v>234</v>
      </c>
      <c r="E240" s="175" t="s">
        <v>1219</v>
      </c>
      <c r="F240" s="176" t="s">
        <v>1220</v>
      </c>
      <c r="G240" s="177" t="s">
        <v>394</v>
      </c>
      <c r="H240" s="178">
        <v>1</v>
      </c>
      <c r="I240" s="179"/>
      <c r="J240" s="180">
        <f t="shared" si="35"/>
        <v>0</v>
      </c>
      <c r="K240" s="181"/>
      <c r="L240" s="32"/>
      <c r="M240" s="182" t="s">
        <v>1</v>
      </c>
      <c r="N240" s="183" t="s">
        <v>43</v>
      </c>
      <c r="O240" s="60"/>
      <c r="P240" s="184">
        <f t="shared" si="36"/>
        <v>0</v>
      </c>
      <c r="Q240" s="184">
        <v>0</v>
      </c>
      <c r="R240" s="184">
        <f t="shared" si="37"/>
        <v>0</v>
      </c>
      <c r="S240" s="184">
        <v>0</v>
      </c>
      <c r="T240" s="185">
        <f t="shared" si="38"/>
        <v>0</v>
      </c>
      <c r="U240" s="31"/>
      <c r="V240" s="31"/>
      <c r="W240" s="31"/>
      <c r="X240" s="31"/>
      <c r="Y240" s="31"/>
      <c r="Z240" s="31"/>
      <c r="AA240" s="31"/>
      <c r="AB240" s="31"/>
      <c r="AC240" s="31"/>
      <c r="AD240" s="31"/>
      <c r="AE240" s="31"/>
      <c r="AR240" s="186" t="s">
        <v>238</v>
      </c>
      <c r="AT240" s="186" t="s">
        <v>234</v>
      </c>
      <c r="AU240" s="186" t="s">
        <v>88</v>
      </c>
      <c r="AY240" s="14" t="s">
        <v>232</v>
      </c>
      <c r="BE240" s="104">
        <f t="shared" si="39"/>
        <v>0</v>
      </c>
      <c r="BF240" s="104">
        <f t="shared" si="40"/>
        <v>0</v>
      </c>
      <c r="BG240" s="104">
        <f t="shared" si="41"/>
        <v>0</v>
      </c>
      <c r="BH240" s="104">
        <f t="shared" si="42"/>
        <v>0</v>
      </c>
      <c r="BI240" s="104">
        <f t="shared" si="43"/>
        <v>0</v>
      </c>
      <c r="BJ240" s="14" t="s">
        <v>88</v>
      </c>
      <c r="BK240" s="104">
        <f t="shared" si="44"/>
        <v>0</v>
      </c>
      <c r="BL240" s="14" t="s">
        <v>238</v>
      </c>
      <c r="BM240" s="186" t="s">
        <v>2768</v>
      </c>
    </row>
    <row r="241" spans="1:65" s="2" customFormat="1" ht="44.25" customHeight="1">
      <c r="A241" s="31"/>
      <c r="B241" s="142"/>
      <c r="C241" s="187" t="s">
        <v>549</v>
      </c>
      <c r="D241" s="187" t="s">
        <v>357</v>
      </c>
      <c r="E241" s="188" t="s">
        <v>1222</v>
      </c>
      <c r="F241" s="189" t="s">
        <v>2769</v>
      </c>
      <c r="G241" s="190" t="s">
        <v>394</v>
      </c>
      <c r="H241" s="191">
        <v>1</v>
      </c>
      <c r="I241" s="192"/>
      <c r="J241" s="193">
        <f t="shared" si="35"/>
        <v>0</v>
      </c>
      <c r="K241" s="194"/>
      <c r="L241" s="195"/>
      <c r="M241" s="196" t="s">
        <v>1</v>
      </c>
      <c r="N241" s="197" t="s">
        <v>43</v>
      </c>
      <c r="O241" s="60"/>
      <c r="P241" s="184">
        <f t="shared" si="36"/>
        <v>0</v>
      </c>
      <c r="Q241" s="184">
        <v>9.3149999999999995</v>
      </c>
      <c r="R241" s="184">
        <f t="shared" si="37"/>
        <v>9.3149999999999995</v>
      </c>
      <c r="S241" s="184">
        <v>0</v>
      </c>
      <c r="T241" s="185">
        <f t="shared" si="38"/>
        <v>0</v>
      </c>
      <c r="U241" s="31"/>
      <c r="V241" s="31"/>
      <c r="W241" s="31"/>
      <c r="X241" s="31"/>
      <c r="Y241" s="31"/>
      <c r="Z241" s="31"/>
      <c r="AA241" s="31"/>
      <c r="AB241" s="31"/>
      <c r="AC241" s="31"/>
      <c r="AD241" s="31"/>
      <c r="AE241" s="31"/>
      <c r="AR241" s="186" t="s">
        <v>263</v>
      </c>
      <c r="AT241" s="186" t="s">
        <v>357</v>
      </c>
      <c r="AU241" s="186" t="s">
        <v>88</v>
      </c>
      <c r="AY241" s="14" t="s">
        <v>232</v>
      </c>
      <c r="BE241" s="104">
        <f t="shared" si="39"/>
        <v>0</v>
      </c>
      <c r="BF241" s="104">
        <f t="shared" si="40"/>
        <v>0</v>
      </c>
      <c r="BG241" s="104">
        <f t="shared" si="41"/>
        <v>0</v>
      </c>
      <c r="BH241" s="104">
        <f t="shared" si="42"/>
        <v>0</v>
      </c>
      <c r="BI241" s="104">
        <f t="shared" si="43"/>
        <v>0</v>
      </c>
      <c r="BJ241" s="14" t="s">
        <v>88</v>
      </c>
      <c r="BK241" s="104">
        <f t="shared" si="44"/>
        <v>0</v>
      </c>
      <c r="BL241" s="14" t="s">
        <v>238</v>
      </c>
      <c r="BM241" s="186" t="s">
        <v>2770</v>
      </c>
    </row>
    <row r="242" spans="1:65" s="2" customFormat="1" ht="24.2" customHeight="1">
      <c r="A242" s="31"/>
      <c r="B242" s="142"/>
      <c r="C242" s="174" t="s">
        <v>553</v>
      </c>
      <c r="D242" s="174" t="s">
        <v>234</v>
      </c>
      <c r="E242" s="175" t="s">
        <v>1225</v>
      </c>
      <c r="F242" s="176" t="s">
        <v>1226</v>
      </c>
      <c r="G242" s="177" t="s">
        <v>394</v>
      </c>
      <c r="H242" s="178">
        <v>1</v>
      </c>
      <c r="I242" s="179"/>
      <c r="J242" s="180">
        <f t="shared" si="35"/>
        <v>0</v>
      </c>
      <c r="K242" s="181"/>
      <c r="L242" s="32"/>
      <c r="M242" s="182" t="s">
        <v>1</v>
      </c>
      <c r="N242" s="183" t="s">
        <v>43</v>
      </c>
      <c r="O242" s="60"/>
      <c r="P242" s="184">
        <f t="shared" si="36"/>
        <v>0</v>
      </c>
      <c r="Q242" s="184">
        <v>0</v>
      </c>
      <c r="R242" s="184">
        <f t="shared" si="37"/>
        <v>0</v>
      </c>
      <c r="S242" s="184">
        <v>0</v>
      </c>
      <c r="T242" s="185">
        <f t="shared" si="38"/>
        <v>0</v>
      </c>
      <c r="U242" s="31"/>
      <c r="V242" s="31"/>
      <c r="W242" s="31"/>
      <c r="X242" s="31"/>
      <c r="Y242" s="31"/>
      <c r="Z242" s="31"/>
      <c r="AA242" s="31"/>
      <c r="AB242" s="31"/>
      <c r="AC242" s="31"/>
      <c r="AD242" s="31"/>
      <c r="AE242" s="31"/>
      <c r="AR242" s="186" t="s">
        <v>238</v>
      </c>
      <c r="AT242" s="186" t="s">
        <v>234</v>
      </c>
      <c r="AU242" s="186" t="s">
        <v>88</v>
      </c>
      <c r="AY242" s="14" t="s">
        <v>232</v>
      </c>
      <c r="BE242" s="104">
        <f t="shared" si="39"/>
        <v>0</v>
      </c>
      <c r="BF242" s="104">
        <f t="shared" si="40"/>
        <v>0</v>
      </c>
      <c r="BG242" s="104">
        <f t="shared" si="41"/>
        <v>0</v>
      </c>
      <c r="BH242" s="104">
        <f t="shared" si="42"/>
        <v>0</v>
      </c>
      <c r="BI242" s="104">
        <f t="shared" si="43"/>
        <v>0</v>
      </c>
      <c r="BJ242" s="14" t="s">
        <v>88</v>
      </c>
      <c r="BK242" s="104">
        <f t="shared" si="44"/>
        <v>0</v>
      </c>
      <c r="BL242" s="14" t="s">
        <v>238</v>
      </c>
      <c r="BM242" s="186" t="s">
        <v>2771</v>
      </c>
    </row>
    <row r="243" spans="1:65" s="2" customFormat="1" ht="37.9" customHeight="1">
      <c r="A243" s="31"/>
      <c r="B243" s="142"/>
      <c r="C243" s="187" t="s">
        <v>557</v>
      </c>
      <c r="D243" s="187" t="s">
        <v>357</v>
      </c>
      <c r="E243" s="188" t="s">
        <v>1228</v>
      </c>
      <c r="F243" s="189" t="s">
        <v>2772</v>
      </c>
      <c r="G243" s="190" t="s">
        <v>394</v>
      </c>
      <c r="H243" s="191">
        <v>1</v>
      </c>
      <c r="I243" s="192"/>
      <c r="J243" s="193">
        <f t="shared" si="35"/>
        <v>0</v>
      </c>
      <c r="K243" s="194"/>
      <c r="L243" s="195"/>
      <c r="M243" s="196" t="s">
        <v>1</v>
      </c>
      <c r="N243" s="197" t="s">
        <v>43</v>
      </c>
      <c r="O243" s="60"/>
      <c r="P243" s="184">
        <f t="shared" si="36"/>
        <v>0</v>
      </c>
      <c r="Q243" s="184">
        <v>2</v>
      </c>
      <c r="R243" s="184">
        <f t="shared" si="37"/>
        <v>2</v>
      </c>
      <c r="S243" s="184">
        <v>0</v>
      </c>
      <c r="T243" s="185">
        <f t="shared" si="38"/>
        <v>0</v>
      </c>
      <c r="U243" s="31"/>
      <c r="V243" s="31"/>
      <c r="W243" s="31"/>
      <c r="X243" s="31"/>
      <c r="Y243" s="31"/>
      <c r="Z243" s="31"/>
      <c r="AA243" s="31"/>
      <c r="AB243" s="31"/>
      <c r="AC243" s="31"/>
      <c r="AD243" s="31"/>
      <c r="AE243" s="31"/>
      <c r="AR243" s="186" t="s">
        <v>263</v>
      </c>
      <c r="AT243" s="186" t="s">
        <v>357</v>
      </c>
      <c r="AU243" s="186" t="s">
        <v>88</v>
      </c>
      <c r="AY243" s="14" t="s">
        <v>232</v>
      </c>
      <c r="BE243" s="104">
        <f t="shared" si="39"/>
        <v>0</v>
      </c>
      <c r="BF243" s="104">
        <f t="shared" si="40"/>
        <v>0</v>
      </c>
      <c r="BG243" s="104">
        <f t="shared" si="41"/>
        <v>0</v>
      </c>
      <c r="BH243" s="104">
        <f t="shared" si="42"/>
        <v>0</v>
      </c>
      <c r="BI243" s="104">
        <f t="shared" si="43"/>
        <v>0</v>
      </c>
      <c r="BJ243" s="14" t="s">
        <v>88</v>
      </c>
      <c r="BK243" s="104">
        <f t="shared" si="44"/>
        <v>0</v>
      </c>
      <c r="BL243" s="14" t="s">
        <v>238</v>
      </c>
      <c r="BM243" s="186" t="s">
        <v>2773</v>
      </c>
    </row>
    <row r="244" spans="1:65" s="2" customFormat="1" ht="33" customHeight="1">
      <c r="A244" s="31"/>
      <c r="B244" s="142"/>
      <c r="C244" s="174" t="s">
        <v>561</v>
      </c>
      <c r="D244" s="174" t="s">
        <v>234</v>
      </c>
      <c r="E244" s="175" t="s">
        <v>1231</v>
      </c>
      <c r="F244" s="176" t="s">
        <v>1232</v>
      </c>
      <c r="G244" s="177" t="s">
        <v>394</v>
      </c>
      <c r="H244" s="178">
        <v>4</v>
      </c>
      <c r="I244" s="179"/>
      <c r="J244" s="180">
        <f t="shared" si="35"/>
        <v>0</v>
      </c>
      <c r="K244" s="181"/>
      <c r="L244" s="32"/>
      <c r="M244" s="182" t="s">
        <v>1</v>
      </c>
      <c r="N244" s="183" t="s">
        <v>43</v>
      </c>
      <c r="O244" s="60"/>
      <c r="P244" s="184">
        <f t="shared" si="36"/>
        <v>0</v>
      </c>
      <c r="Q244" s="184">
        <v>0</v>
      </c>
      <c r="R244" s="184">
        <f t="shared" si="37"/>
        <v>0</v>
      </c>
      <c r="S244" s="184">
        <v>0</v>
      </c>
      <c r="T244" s="185">
        <f t="shared" si="38"/>
        <v>0</v>
      </c>
      <c r="U244" s="31"/>
      <c r="V244" s="31"/>
      <c r="W244" s="31"/>
      <c r="X244" s="31"/>
      <c r="Y244" s="31"/>
      <c r="Z244" s="31"/>
      <c r="AA244" s="31"/>
      <c r="AB244" s="31"/>
      <c r="AC244" s="31"/>
      <c r="AD244" s="31"/>
      <c r="AE244" s="31"/>
      <c r="AR244" s="186" t="s">
        <v>238</v>
      </c>
      <c r="AT244" s="186" t="s">
        <v>234</v>
      </c>
      <c r="AU244" s="186" t="s">
        <v>88</v>
      </c>
      <c r="AY244" s="14" t="s">
        <v>232</v>
      </c>
      <c r="BE244" s="104">
        <f t="shared" si="39"/>
        <v>0</v>
      </c>
      <c r="BF244" s="104">
        <f t="shared" si="40"/>
        <v>0</v>
      </c>
      <c r="BG244" s="104">
        <f t="shared" si="41"/>
        <v>0</v>
      </c>
      <c r="BH244" s="104">
        <f t="shared" si="42"/>
        <v>0</v>
      </c>
      <c r="BI244" s="104">
        <f t="shared" si="43"/>
        <v>0</v>
      </c>
      <c r="BJ244" s="14" t="s">
        <v>88</v>
      </c>
      <c r="BK244" s="104">
        <f t="shared" si="44"/>
        <v>0</v>
      </c>
      <c r="BL244" s="14" t="s">
        <v>238</v>
      </c>
      <c r="BM244" s="186" t="s">
        <v>2774</v>
      </c>
    </row>
    <row r="245" spans="1:65" s="2" customFormat="1" ht="37.9" customHeight="1">
      <c r="A245" s="31"/>
      <c r="B245" s="142"/>
      <c r="C245" s="187" t="s">
        <v>565</v>
      </c>
      <c r="D245" s="187" t="s">
        <v>357</v>
      </c>
      <c r="E245" s="188" t="s">
        <v>1234</v>
      </c>
      <c r="F245" s="189" t="s">
        <v>2775</v>
      </c>
      <c r="G245" s="190" t="s">
        <v>394</v>
      </c>
      <c r="H245" s="191">
        <v>3</v>
      </c>
      <c r="I245" s="192"/>
      <c r="J245" s="193">
        <f t="shared" si="35"/>
        <v>0</v>
      </c>
      <c r="K245" s="194"/>
      <c r="L245" s="195"/>
      <c r="M245" s="196" t="s">
        <v>1</v>
      </c>
      <c r="N245" s="197" t="s">
        <v>43</v>
      </c>
      <c r="O245" s="60"/>
      <c r="P245" s="184">
        <f t="shared" si="36"/>
        <v>0</v>
      </c>
      <c r="Q245" s="184">
        <v>1.78226</v>
      </c>
      <c r="R245" s="184">
        <f t="shared" si="37"/>
        <v>5.3467799999999999</v>
      </c>
      <c r="S245" s="184">
        <v>0</v>
      </c>
      <c r="T245" s="185">
        <f t="shared" si="38"/>
        <v>0</v>
      </c>
      <c r="U245" s="31"/>
      <c r="V245" s="31"/>
      <c r="W245" s="31"/>
      <c r="X245" s="31"/>
      <c r="Y245" s="31"/>
      <c r="Z245" s="31"/>
      <c r="AA245" s="31"/>
      <c r="AB245" s="31"/>
      <c r="AC245" s="31"/>
      <c r="AD245" s="31"/>
      <c r="AE245" s="31"/>
      <c r="AR245" s="186" t="s">
        <v>263</v>
      </c>
      <c r="AT245" s="186" t="s">
        <v>357</v>
      </c>
      <c r="AU245" s="186" t="s">
        <v>88</v>
      </c>
      <c r="AY245" s="14" t="s">
        <v>232</v>
      </c>
      <c r="BE245" s="104">
        <f t="shared" si="39"/>
        <v>0</v>
      </c>
      <c r="BF245" s="104">
        <f t="shared" si="40"/>
        <v>0</v>
      </c>
      <c r="BG245" s="104">
        <f t="shared" si="41"/>
        <v>0</v>
      </c>
      <c r="BH245" s="104">
        <f t="shared" si="42"/>
        <v>0</v>
      </c>
      <c r="BI245" s="104">
        <f t="shared" si="43"/>
        <v>0</v>
      </c>
      <c r="BJ245" s="14" t="s">
        <v>88</v>
      </c>
      <c r="BK245" s="104">
        <f t="shared" si="44"/>
        <v>0</v>
      </c>
      <c r="BL245" s="14" t="s">
        <v>238</v>
      </c>
      <c r="BM245" s="186" t="s">
        <v>2776</v>
      </c>
    </row>
    <row r="246" spans="1:65" s="2" customFormat="1" ht="37.9" customHeight="1">
      <c r="A246" s="31"/>
      <c r="B246" s="142"/>
      <c r="C246" s="187" t="s">
        <v>1130</v>
      </c>
      <c r="D246" s="187" t="s">
        <v>357</v>
      </c>
      <c r="E246" s="188" t="s">
        <v>3068</v>
      </c>
      <c r="F246" s="189" t="s">
        <v>3069</v>
      </c>
      <c r="G246" s="190" t="s">
        <v>394</v>
      </c>
      <c r="H246" s="191">
        <v>1</v>
      </c>
      <c r="I246" s="192"/>
      <c r="J246" s="193">
        <f t="shared" si="35"/>
        <v>0</v>
      </c>
      <c r="K246" s="194"/>
      <c r="L246" s="195"/>
      <c r="M246" s="196" t="s">
        <v>1</v>
      </c>
      <c r="N246" s="197" t="s">
        <v>43</v>
      </c>
      <c r="O246" s="60"/>
      <c r="P246" s="184">
        <f t="shared" si="36"/>
        <v>0</v>
      </c>
      <c r="Q246" s="184">
        <v>1.78226</v>
      </c>
      <c r="R246" s="184">
        <f t="shared" si="37"/>
        <v>1.78226</v>
      </c>
      <c r="S246" s="184">
        <v>0</v>
      </c>
      <c r="T246" s="185">
        <f t="shared" si="38"/>
        <v>0</v>
      </c>
      <c r="U246" s="31"/>
      <c r="V246" s="31"/>
      <c r="W246" s="31"/>
      <c r="X246" s="31"/>
      <c r="Y246" s="31"/>
      <c r="Z246" s="31"/>
      <c r="AA246" s="31"/>
      <c r="AB246" s="31"/>
      <c r="AC246" s="31"/>
      <c r="AD246" s="31"/>
      <c r="AE246" s="31"/>
      <c r="AR246" s="186" t="s">
        <v>263</v>
      </c>
      <c r="AT246" s="186" t="s">
        <v>357</v>
      </c>
      <c r="AU246" s="186" t="s">
        <v>88</v>
      </c>
      <c r="AY246" s="14" t="s">
        <v>232</v>
      </c>
      <c r="BE246" s="104">
        <f t="shared" si="39"/>
        <v>0</v>
      </c>
      <c r="BF246" s="104">
        <f t="shared" si="40"/>
        <v>0</v>
      </c>
      <c r="BG246" s="104">
        <f t="shared" si="41"/>
        <v>0</v>
      </c>
      <c r="BH246" s="104">
        <f t="shared" si="42"/>
        <v>0</v>
      </c>
      <c r="BI246" s="104">
        <f t="shared" si="43"/>
        <v>0</v>
      </c>
      <c r="BJ246" s="14" t="s">
        <v>88</v>
      </c>
      <c r="BK246" s="104">
        <f t="shared" si="44"/>
        <v>0</v>
      </c>
      <c r="BL246" s="14" t="s">
        <v>238</v>
      </c>
      <c r="BM246" s="186" t="s">
        <v>2777</v>
      </c>
    </row>
    <row r="247" spans="1:65" s="2" customFormat="1" ht="37.9" customHeight="1">
      <c r="A247" s="31"/>
      <c r="B247" s="142"/>
      <c r="C247" s="174" t="s">
        <v>569</v>
      </c>
      <c r="D247" s="174" t="s">
        <v>234</v>
      </c>
      <c r="E247" s="175" t="s">
        <v>1016</v>
      </c>
      <c r="F247" s="176" t="s">
        <v>1240</v>
      </c>
      <c r="G247" s="177" t="s">
        <v>287</v>
      </c>
      <c r="H247" s="178">
        <v>0.67600000000000005</v>
      </c>
      <c r="I247" s="179"/>
      <c r="J247" s="180">
        <f t="shared" si="35"/>
        <v>0</v>
      </c>
      <c r="K247" s="181"/>
      <c r="L247" s="32"/>
      <c r="M247" s="182" t="s">
        <v>1</v>
      </c>
      <c r="N247" s="183" t="s">
        <v>43</v>
      </c>
      <c r="O247" s="60"/>
      <c r="P247" s="184">
        <f t="shared" si="36"/>
        <v>0</v>
      </c>
      <c r="Q247" s="184">
        <v>2.2147770000000002</v>
      </c>
      <c r="R247" s="184">
        <f t="shared" si="37"/>
        <v>1.4971892520000003</v>
      </c>
      <c r="S247" s="184">
        <v>0</v>
      </c>
      <c r="T247" s="185">
        <f t="shared" si="38"/>
        <v>0</v>
      </c>
      <c r="U247" s="31"/>
      <c r="V247" s="31"/>
      <c r="W247" s="31"/>
      <c r="X247" s="31"/>
      <c r="Y247" s="31"/>
      <c r="Z247" s="31"/>
      <c r="AA247" s="31"/>
      <c r="AB247" s="31"/>
      <c r="AC247" s="31"/>
      <c r="AD247" s="31"/>
      <c r="AE247" s="31"/>
      <c r="AR247" s="186" t="s">
        <v>238</v>
      </c>
      <c r="AT247" s="186" t="s">
        <v>234</v>
      </c>
      <c r="AU247" s="186" t="s">
        <v>88</v>
      </c>
      <c r="AY247" s="14" t="s">
        <v>232</v>
      </c>
      <c r="BE247" s="104">
        <f t="shared" si="39"/>
        <v>0</v>
      </c>
      <c r="BF247" s="104">
        <f t="shared" si="40"/>
        <v>0</v>
      </c>
      <c r="BG247" s="104">
        <f t="shared" si="41"/>
        <v>0</v>
      </c>
      <c r="BH247" s="104">
        <f t="shared" si="42"/>
        <v>0</v>
      </c>
      <c r="BI247" s="104">
        <f t="shared" si="43"/>
        <v>0</v>
      </c>
      <c r="BJ247" s="14" t="s">
        <v>88</v>
      </c>
      <c r="BK247" s="104">
        <f t="shared" si="44"/>
        <v>0</v>
      </c>
      <c r="BL247" s="14" t="s">
        <v>238</v>
      </c>
      <c r="BM247" s="186" t="s">
        <v>2778</v>
      </c>
    </row>
    <row r="248" spans="1:65" s="2" customFormat="1" ht="24.2" customHeight="1">
      <c r="A248" s="31"/>
      <c r="B248" s="142"/>
      <c r="C248" s="174" t="s">
        <v>573</v>
      </c>
      <c r="D248" s="174" t="s">
        <v>234</v>
      </c>
      <c r="E248" s="175" t="s">
        <v>670</v>
      </c>
      <c r="F248" s="176" t="s">
        <v>671</v>
      </c>
      <c r="G248" s="177" t="s">
        <v>394</v>
      </c>
      <c r="H248" s="178">
        <v>3</v>
      </c>
      <c r="I248" s="179"/>
      <c r="J248" s="180">
        <f t="shared" si="35"/>
        <v>0</v>
      </c>
      <c r="K248" s="181"/>
      <c r="L248" s="32"/>
      <c r="M248" s="182" t="s">
        <v>1</v>
      </c>
      <c r="N248" s="183" t="s">
        <v>43</v>
      </c>
      <c r="O248" s="60"/>
      <c r="P248" s="184">
        <f t="shared" si="36"/>
        <v>0</v>
      </c>
      <c r="Q248" s="184">
        <v>6.3E-3</v>
      </c>
      <c r="R248" s="184">
        <f t="shared" si="37"/>
        <v>1.89E-2</v>
      </c>
      <c r="S248" s="184">
        <v>0</v>
      </c>
      <c r="T248" s="185">
        <f t="shared" si="38"/>
        <v>0</v>
      </c>
      <c r="U248" s="31"/>
      <c r="V248" s="31"/>
      <c r="W248" s="31"/>
      <c r="X248" s="31"/>
      <c r="Y248" s="31"/>
      <c r="Z248" s="31"/>
      <c r="AA248" s="31"/>
      <c r="AB248" s="31"/>
      <c r="AC248" s="31"/>
      <c r="AD248" s="31"/>
      <c r="AE248" s="31"/>
      <c r="AR248" s="186" t="s">
        <v>238</v>
      </c>
      <c r="AT248" s="186" t="s">
        <v>234</v>
      </c>
      <c r="AU248" s="186" t="s">
        <v>88</v>
      </c>
      <c r="AY248" s="14" t="s">
        <v>232</v>
      </c>
      <c r="BE248" s="104">
        <f t="shared" si="39"/>
        <v>0</v>
      </c>
      <c r="BF248" s="104">
        <f t="shared" si="40"/>
        <v>0</v>
      </c>
      <c r="BG248" s="104">
        <f t="shared" si="41"/>
        <v>0</v>
      </c>
      <c r="BH248" s="104">
        <f t="shared" si="42"/>
        <v>0</v>
      </c>
      <c r="BI248" s="104">
        <f t="shared" si="43"/>
        <v>0</v>
      </c>
      <c r="BJ248" s="14" t="s">
        <v>88</v>
      </c>
      <c r="BK248" s="104">
        <f t="shared" si="44"/>
        <v>0</v>
      </c>
      <c r="BL248" s="14" t="s">
        <v>238</v>
      </c>
      <c r="BM248" s="186" t="s">
        <v>2779</v>
      </c>
    </row>
    <row r="249" spans="1:65" s="2" customFormat="1" ht="24.2" customHeight="1">
      <c r="A249" s="31"/>
      <c r="B249" s="142"/>
      <c r="C249" s="187" t="s">
        <v>577</v>
      </c>
      <c r="D249" s="187" t="s">
        <v>357</v>
      </c>
      <c r="E249" s="188" t="s">
        <v>2780</v>
      </c>
      <c r="F249" s="189" t="s">
        <v>2781</v>
      </c>
      <c r="G249" s="190" t="s">
        <v>394</v>
      </c>
      <c r="H249" s="191">
        <v>1</v>
      </c>
      <c r="I249" s="192"/>
      <c r="J249" s="193">
        <f t="shared" si="35"/>
        <v>0</v>
      </c>
      <c r="K249" s="194"/>
      <c r="L249" s="195"/>
      <c r="M249" s="196" t="s">
        <v>1</v>
      </c>
      <c r="N249" s="197" t="s">
        <v>43</v>
      </c>
      <c r="O249" s="60"/>
      <c r="P249" s="184">
        <f t="shared" si="36"/>
        <v>0</v>
      </c>
      <c r="Q249" s="184">
        <v>5.5E-2</v>
      </c>
      <c r="R249" s="184">
        <f t="shared" si="37"/>
        <v>5.5E-2</v>
      </c>
      <c r="S249" s="184">
        <v>0</v>
      </c>
      <c r="T249" s="185">
        <f t="shared" si="38"/>
        <v>0</v>
      </c>
      <c r="U249" s="31"/>
      <c r="V249" s="31"/>
      <c r="W249" s="31"/>
      <c r="X249" s="31"/>
      <c r="Y249" s="31"/>
      <c r="Z249" s="31"/>
      <c r="AA249" s="31"/>
      <c r="AB249" s="31"/>
      <c r="AC249" s="31"/>
      <c r="AD249" s="31"/>
      <c r="AE249" s="31"/>
      <c r="AR249" s="186" t="s">
        <v>263</v>
      </c>
      <c r="AT249" s="186" t="s">
        <v>357</v>
      </c>
      <c r="AU249" s="186" t="s">
        <v>88</v>
      </c>
      <c r="AY249" s="14" t="s">
        <v>232</v>
      </c>
      <c r="BE249" s="104">
        <f t="shared" si="39"/>
        <v>0</v>
      </c>
      <c r="BF249" s="104">
        <f t="shared" si="40"/>
        <v>0</v>
      </c>
      <c r="BG249" s="104">
        <f t="shared" si="41"/>
        <v>0</v>
      </c>
      <c r="BH249" s="104">
        <f t="shared" si="42"/>
        <v>0</v>
      </c>
      <c r="BI249" s="104">
        <f t="shared" si="43"/>
        <v>0</v>
      </c>
      <c r="BJ249" s="14" t="s">
        <v>88</v>
      </c>
      <c r="BK249" s="104">
        <f t="shared" si="44"/>
        <v>0</v>
      </c>
      <c r="BL249" s="14" t="s">
        <v>238</v>
      </c>
      <c r="BM249" s="186" t="s">
        <v>2782</v>
      </c>
    </row>
    <row r="250" spans="1:65" s="2" customFormat="1" ht="24.2" customHeight="1">
      <c r="A250" s="31"/>
      <c r="B250" s="142"/>
      <c r="C250" s="187" t="s">
        <v>581</v>
      </c>
      <c r="D250" s="187" t="s">
        <v>357</v>
      </c>
      <c r="E250" s="188" t="s">
        <v>2783</v>
      </c>
      <c r="F250" s="189" t="s">
        <v>2784</v>
      </c>
      <c r="G250" s="190" t="s">
        <v>394</v>
      </c>
      <c r="H250" s="191">
        <v>1</v>
      </c>
      <c r="I250" s="192"/>
      <c r="J250" s="193">
        <f t="shared" si="35"/>
        <v>0</v>
      </c>
      <c r="K250" s="194"/>
      <c r="L250" s="195"/>
      <c r="M250" s="196" t="s">
        <v>1</v>
      </c>
      <c r="N250" s="197" t="s">
        <v>43</v>
      </c>
      <c r="O250" s="60"/>
      <c r="P250" s="184">
        <f t="shared" si="36"/>
        <v>0</v>
      </c>
      <c r="Q250" s="184">
        <v>5.5E-2</v>
      </c>
      <c r="R250" s="184">
        <f t="shared" si="37"/>
        <v>5.5E-2</v>
      </c>
      <c r="S250" s="184">
        <v>0</v>
      </c>
      <c r="T250" s="185">
        <f t="shared" si="38"/>
        <v>0</v>
      </c>
      <c r="U250" s="31"/>
      <c r="V250" s="31"/>
      <c r="W250" s="31"/>
      <c r="X250" s="31"/>
      <c r="Y250" s="31"/>
      <c r="Z250" s="31"/>
      <c r="AA250" s="31"/>
      <c r="AB250" s="31"/>
      <c r="AC250" s="31"/>
      <c r="AD250" s="31"/>
      <c r="AE250" s="31"/>
      <c r="AR250" s="186" t="s">
        <v>263</v>
      </c>
      <c r="AT250" s="186" t="s">
        <v>357</v>
      </c>
      <c r="AU250" s="186" t="s">
        <v>88</v>
      </c>
      <c r="AY250" s="14" t="s">
        <v>232</v>
      </c>
      <c r="BE250" s="104">
        <f t="shared" si="39"/>
        <v>0</v>
      </c>
      <c r="BF250" s="104">
        <f t="shared" si="40"/>
        <v>0</v>
      </c>
      <c r="BG250" s="104">
        <f t="shared" si="41"/>
        <v>0</v>
      </c>
      <c r="BH250" s="104">
        <f t="shared" si="42"/>
        <v>0</v>
      </c>
      <c r="BI250" s="104">
        <f t="shared" si="43"/>
        <v>0</v>
      </c>
      <c r="BJ250" s="14" t="s">
        <v>88</v>
      </c>
      <c r="BK250" s="104">
        <f t="shared" si="44"/>
        <v>0</v>
      </c>
      <c r="BL250" s="14" t="s">
        <v>238</v>
      </c>
      <c r="BM250" s="186" t="s">
        <v>2785</v>
      </c>
    </row>
    <row r="251" spans="1:65" s="2" customFormat="1" ht="24.2" customHeight="1">
      <c r="A251" s="31"/>
      <c r="B251" s="142"/>
      <c r="C251" s="187" t="s">
        <v>585</v>
      </c>
      <c r="D251" s="187" t="s">
        <v>357</v>
      </c>
      <c r="E251" s="188" t="s">
        <v>2786</v>
      </c>
      <c r="F251" s="189" t="s">
        <v>2787</v>
      </c>
      <c r="G251" s="190" t="s">
        <v>394</v>
      </c>
      <c r="H251" s="191">
        <v>1</v>
      </c>
      <c r="I251" s="192"/>
      <c r="J251" s="193">
        <f t="shared" si="35"/>
        <v>0</v>
      </c>
      <c r="K251" s="194"/>
      <c r="L251" s="195"/>
      <c r="M251" s="196" t="s">
        <v>1</v>
      </c>
      <c r="N251" s="197" t="s">
        <v>43</v>
      </c>
      <c r="O251" s="60"/>
      <c r="P251" s="184">
        <f t="shared" si="36"/>
        <v>0</v>
      </c>
      <c r="Q251" s="184">
        <v>5.5E-2</v>
      </c>
      <c r="R251" s="184">
        <f t="shared" si="37"/>
        <v>5.5E-2</v>
      </c>
      <c r="S251" s="184">
        <v>0</v>
      </c>
      <c r="T251" s="185">
        <f t="shared" si="38"/>
        <v>0</v>
      </c>
      <c r="U251" s="31"/>
      <c r="V251" s="31"/>
      <c r="W251" s="31"/>
      <c r="X251" s="31"/>
      <c r="Y251" s="31"/>
      <c r="Z251" s="31"/>
      <c r="AA251" s="31"/>
      <c r="AB251" s="31"/>
      <c r="AC251" s="31"/>
      <c r="AD251" s="31"/>
      <c r="AE251" s="31"/>
      <c r="AR251" s="186" t="s">
        <v>263</v>
      </c>
      <c r="AT251" s="186" t="s">
        <v>357</v>
      </c>
      <c r="AU251" s="186" t="s">
        <v>88</v>
      </c>
      <c r="AY251" s="14" t="s">
        <v>232</v>
      </c>
      <c r="BE251" s="104">
        <f t="shared" si="39"/>
        <v>0</v>
      </c>
      <c r="BF251" s="104">
        <f t="shared" si="40"/>
        <v>0</v>
      </c>
      <c r="BG251" s="104">
        <f t="shared" si="41"/>
        <v>0</v>
      </c>
      <c r="BH251" s="104">
        <f t="shared" si="42"/>
        <v>0</v>
      </c>
      <c r="BI251" s="104">
        <f t="shared" si="43"/>
        <v>0</v>
      </c>
      <c r="BJ251" s="14" t="s">
        <v>88</v>
      </c>
      <c r="BK251" s="104">
        <f t="shared" si="44"/>
        <v>0</v>
      </c>
      <c r="BL251" s="14" t="s">
        <v>238</v>
      </c>
      <c r="BM251" s="186" t="s">
        <v>2788</v>
      </c>
    </row>
    <row r="252" spans="1:65" s="2" customFormat="1" ht="16.5" customHeight="1">
      <c r="A252" s="31"/>
      <c r="B252" s="142"/>
      <c r="C252" s="174" t="s">
        <v>589</v>
      </c>
      <c r="D252" s="174" t="s">
        <v>234</v>
      </c>
      <c r="E252" s="175" t="s">
        <v>686</v>
      </c>
      <c r="F252" s="176" t="s">
        <v>1247</v>
      </c>
      <c r="G252" s="177" t="s">
        <v>394</v>
      </c>
      <c r="H252" s="178">
        <v>2</v>
      </c>
      <c r="I252" s="179"/>
      <c r="J252" s="180">
        <f t="shared" si="35"/>
        <v>0</v>
      </c>
      <c r="K252" s="181"/>
      <c r="L252" s="32"/>
      <c r="M252" s="182" t="s">
        <v>1</v>
      </c>
      <c r="N252" s="183" t="s">
        <v>43</v>
      </c>
      <c r="O252" s="60"/>
      <c r="P252" s="184">
        <f t="shared" si="36"/>
        <v>0</v>
      </c>
      <c r="Q252" s="184">
        <v>0.118654</v>
      </c>
      <c r="R252" s="184">
        <f t="shared" si="37"/>
        <v>0.23730799999999999</v>
      </c>
      <c r="S252" s="184">
        <v>0</v>
      </c>
      <c r="T252" s="185">
        <f t="shared" si="38"/>
        <v>0</v>
      </c>
      <c r="U252" s="31"/>
      <c r="V252" s="31"/>
      <c r="W252" s="31"/>
      <c r="X252" s="31"/>
      <c r="Y252" s="31"/>
      <c r="Z252" s="31"/>
      <c r="AA252" s="31"/>
      <c r="AB252" s="31"/>
      <c r="AC252" s="31"/>
      <c r="AD252" s="31"/>
      <c r="AE252" s="31"/>
      <c r="AR252" s="186" t="s">
        <v>238</v>
      </c>
      <c r="AT252" s="186" t="s">
        <v>234</v>
      </c>
      <c r="AU252" s="186" t="s">
        <v>88</v>
      </c>
      <c r="AY252" s="14" t="s">
        <v>232</v>
      </c>
      <c r="BE252" s="104">
        <f t="shared" si="39"/>
        <v>0</v>
      </c>
      <c r="BF252" s="104">
        <f t="shared" si="40"/>
        <v>0</v>
      </c>
      <c r="BG252" s="104">
        <f t="shared" si="41"/>
        <v>0</v>
      </c>
      <c r="BH252" s="104">
        <f t="shared" si="42"/>
        <v>0</v>
      </c>
      <c r="BI252" s="104">
        <f t="shared" si="43"/>
        <v>0</v>
      </c>
      <c r="BJ252" s="14" t="s">
        <v>88</v>
      </c>
      <c r="BK252" s="104">
        <f t="shared" si="44"/>
        <v>0</v>
      </c>
      <c r="BL252" s="14" t="s">
        <v>238</v>
      </c>
      <c r="BM252" s="186" t="s">
        <v>2789</v>
      </c>
    </row>
    <row r="253" spans="1:65" s="2" customFormat="1" ht="16.5" customHeight="1">
      <c r="A253" s="31"/>
      <c r="B253" s="142"/>
      <c r="C253" s="187" t="s">
        <v>593</v>
      </c>
      <c r="D253" s="187" t="s">
        <v>357</v>
      </c>
      <c r="E253" s="188" t="s">
        <v>690</v>
      </c>
      <c r="F253" s="189" t="s">
        <v>3070</v>
      </c>
      <c r="G253" s="190" t="s">
        <v>394</v>
      </c>
      <c r="H253" s="191">
        <v>2</v>
      </c>
      <c r="I253" s="192"/>
      <c r="J253" s="193">
        <f t="shared" si="35"/>
        <v>0</v>
      </c>
      <c r="K253" s="194"/>
      <c r="L253" s="195"/>
      <c r="M253" s="196" t="s">
        <v>1</v>
      </c>
      <c r="N253" s="197" t="s">
        <v>43</v>
      </c>
      <c r="O253" s="60"/>
      <c r="P253" s="184">
        <f t="shared" si="36"/>
        <v>0</v>
      </c>
      <c r="Q253" s="184">
        <v>1.6E-2</v>
      </c>
      <c r="R253" s="184">
        <f t="shared" si="37"/>
        <v>3.2000000000000001E-2</v>
      </c>
      <c r="S253" s="184">
        <v>0</v>
      </c>
      <c r="T253" s="185">
        <f t="shared" si="38"/>
        <v>0</v>
      </c>
      <c r="U253" s="31"/>
      <c r="V253" s="31"/>
      <c r="W253" s="31"/>
      <c r="X253" s="31"/>
      <c r="Y253" s="31"/>
      <c r="Z253" s="31"/>
      <c r="AA253" s="31"/>
      <c r="AB253" s="31"/>
      <c r="AC253" s="31"/>
      <c r="AD253" s="31"/>
      <c r="AE253" s="31"/>
      <c r="AR253" s="186" t="s">
        <v>263</v>
      </c>
      <c r="AT253" s="186" t="s">
        <v>357</v>
      </c>
      <c r="AU253" s="186" t="s">
        <v>88</v>
      </c>
      <c r="AY253" s="14" t="s">
        <v>232</v>
      </c>
      <c r="BE253" s="104">
        <f t="shared" si="39"/>
        <v>0</v>
      </c>
      <c r="BF253" s="104">
        <f t="shared" si="40"/>
        <v>0</v>
      </c>
      <c r="BG253" s="104">
        <f t="shared" si="41"/>
        <v>0</v>
      </c>
      <c r="BH253" s="104">
        <f t="shared" si="42"/>
        <v>0</v>
      </c>
      <c r="BI253" s="104">
        <f t="shared" si="43"/>
        <v>0</v>
      </c>
      <c r="BJ253" s="14" t="s">
        <v>88</v>
      </c>
      <c r="BK253" s="104">
        <f t="shared" si="44"/>
        <v>0</v>
      </c>
      <c r="BL253" s="14" t="s">
        <v>238</v>
      </c>
      <c r="BM253" s="186" t="s">
        <v>2790</v>
      </c>
    </row>
    <row r="254" spans="1:65" s="2" customFormat="1" ht="37.9" customHeight="1">
      <c r="A254" s="31"/>
      <c r="B254" s="142"/>
      <c r="C254" s="174" t="s">
        <v>597</v>
      </c>
      <c r="D254" s="174" t="s">
        <v>234</v>
      </c>
      <c r="E254" s="175" t="s">
        <v>1251</v>
      </c>
      <c r="F254" s="176" t="s">
        <v>2791</v>
      </c>
      <c r="G254" s="177" t="s">
        <v>287</v>
      </c>
      <c r="H254" s="178">
        <v>5.0869999999999997</v>
      </c>
      <c r="I254" s="179"/>
      <c r="J254" s="180">
        <f t="shared" si="35"/>
        <v>0</v>
      </c>
      <c r="K254" s="181"/>
      <c r="L254" s="32"/>
      <c r="M254" s="182" t="s">
        <v>1</v>
      </c>
      <c r="N254" s="183" t="s">
        <v>43</v>
      </c>
      <c r="O254" s="60"/>
      <c r="P254" s="184">
        <f t="shared" si="36"/>
        <v>0</v>
      </c>
      <c r="Q254" s="184">
        <v>2.1940735</v>
      </c>
      <c r="R254" s="184">
        <f t="shared" si="37"/>
        <v>11.161251894499999</v>
      </c>
      <c r="S254" s="184">
        <v>0</v>
      </c>
      <c r="T254" s="185">
        <f t="shared" si="38"/>
        <v>0</v>
      </c>
      <c r="U254" s="31"/>
      <c r="V254" s="31"/>
      <c r="W254" s="31"/>
      <c r="X254" s="31"/>
      <c r="Y254" s="31"/>
      <c r="Z254" s="31"/>
      <c r="AA254" s="31"/>
      <c r="AB254" s="31"/>
      <c r="AC254" s="31"/>
      <c r="AD254" s="31"/>
      <c r="AE254" s="31"/>
      <c r="AR254" s="186" t="s">
        <v>238</v>
      </c>
      <c r="AT254" s="186" t="s">
        <v>234</v>
      </c>
      <c r="AU254" s="186" t="s">
        <v>88</v>
      </c>
      <c r="AY254" s="14" t="s">
        <v>232</v>
      </c>
      <c r="BE254" s="104">
        <f t="shared" si="39"/>
        <v>0</v>
      </c>
      <c r="BF254" s="104">
        <f t="shared" si="40"/>
        <v>0</v>
      </c>
      <c r="BG254" s="104">
        <f t="shared" si="41"/>
        <v>0</v>
      </c>
      <c r="BH254" s="104">
        <f t="shared" si="42"/>
        <v>0</v>
      </c>
      <c r="BI254" s="104">
        <f t="shared" si="43"/>
        <v>0</v>
      </c>
      <c r="BJ254" s="14" t="s">
        <v>88</v>
      </c>
      <c r="BK254" s="104">
        <f t="shared" si="44"/>
        <v>0</v>
      </c>
      <c r="BL254" s="14" t="s">
        <v>238</v>
      </c>
      <c r="BM254" s="186" t="s">
        <v>2792</v>
      </c>
    </row>
    <row r="255" spans="1:65" s="2" customFormat="1" ht="24.2" customHeight="1">
      <c r="A255" s="31"/>
      <c r="B255" s="142"/>
      <c r="C255" s="174" t="s">
        <v>601</v>
      </c>
      <c r="D255" s="174" t="s">
        <v>234</v>
      </c>
      <c r="E255" s="175" t="s">
        <v>1254</v>
      </c>
      <c r="F255" s="176" t="s">
        <v>703</v>
      </c>
      <c r="G255" s="177" t="s">
        <v>237</v>
      </c>
      <c r="H255" s="178">
        <v>11.744</v>
      </c>
      <c r="I255" s="179"/>
      <c r="J255" s="180">
        <f t="shared" si="35"/>
        <v>0</v>
      </c>
      <c r="K255" s="181"/>
      <c r="L255" s="32"/>
      <c r="M255" s="182" t="s">
        <v>1</v>
      </c>
      <c r="N255" s="183" t="s">
        <v>43</v>
      </c>
      <c r="O255" s="60"/>
      <c r="P255" s="184">
        <f t="shared" si="36"/>
        <v>0</v>
      </c>
      <c r="Q255" s="184">
        <v>2.3051311299999998E-2</v>
      </c>
      <c r="R255" s="184">
        <f t="shared" si="37"/>
        <v>0.27071459990719998</v>
      </c>
      <c r="S255" s="184">
        <v>0</v>
      </c>
      <c r="T255" s="185">
        <f t="shared" si="38"/>
        <v>0</v>
      </c>
      <c r="U255" s="31"/>
      <c r="V255" s="31"/>
      <c r="W255" s="31"/>
      <c r="X255" s="31"/>
      <c r="Y255" s="31"/>
      <c r="Z255" s="31"/>
      <c r="AA255" s="31"/>
      <c r="AB255" s="31"/>
      <c r="AC255" s="31"/>
      <c r="AD255" s="31"/>
      <c r="AE255" s="31"/>
      <c r="AR255" s="186" t="s">
        <v>238</v>
      </c>
      <c r="AT255" s="186" t="s">
        <v>234</v>
      </c>
      <c r="AU255" s="186" t="s">
        <v>88</v>
      </c>
      <c r="AY255" s="14" t="s">
        <v>232</v>
      </c>
      <c r="BE255" s="104">
        <f t="shared" si="39"/>
        <v>0</v>
      </c>
      <c r="BF255" s="104">
        <f t="shared" si="40"/>
        <v>0</v>
      </c>
      <c r="BG255" s="104">
        <f t="shared" si="41"/>
        <v>0</v>
      </c>
      <c r="BH255" s="104">
        <f t="shared" si="42"/>
        <v>0</v>
      </c>
      <c r="BI255" s="104">
        <f t="shared" si="43"/>
        <v>0</v>
      </c>
      <c r="BJ255" s="14" t="s">
        <v>88</v>
      </c>
      <c r="BK255" s="104">
        <f t="shared" si="44"/>
        <v>0</v>
      </c>
      <c r="BL255" s="14" t="s">
        <v>238</v>
      </c>
      <c r="BM255" s="186" t="s">
        <v>2793</v>
      </c>
    </row>
    <row r="256" spans="1:65" s="2" customFormat="1" ht="16.5" customHeight="1">
      <c r="A256" s="31"/>
      <c r="B256" s="142"/>
      <c r="C256" s="174" t="s">
        <v>605</v>
      </c>
      <c r="D256" s="174" t="s">
        <v>234</v>
      </c>
      <c r="E256" s="175" t="s">
        <v>710</v>
      </c>
      <c r="F256" s="176" t="s">
        <v>711</v>
      </c>
      <c r="G256" s="177" t="s">
        <v>256</v>
      </c>
      <c r="H256" s="178">
        <v>36</v>
      </c>
      <c r="I256" s="179"/>
      <c r="J256" s="180">
        <f t="shared" si="35"/>
        <v>0</v>
      </c>
      <c r="K256" s="181"/>
      <c r="L256" s="32"/>
      <c r="M256" s="182" t="s">
        <v>1</v>
      </c>
      <c r="N256" s="183" t="s">
        <v>43</v>
      </c>
      <c r="O256" s="60"/>
      <c r="P256" s="184">
        <f t="shared" si="36"/>
        <v>0</v>
      </c>
      <c r="Q256" s="184">
        <v>8.7000000000000001E-5</v>
      </c>
      <c r="R256" s="184">
        <f t="shared" si="37"/>
        <v>3.1320000000000002E-3</v>
      </c>
      <c r="S256" s="184">
        <v>0</v>
      </c>
      <c r="T256" s="185">
        <f t="shared" si="38"/>
        <v>0</v>
      </c>
      <c r="U256" s="31"/>
      <c r="V256" s="31"/>
      <c r="W256" s="31"/>
      <c r="X256" s="31"/>
      <c r="Y256" s="31"/>
      <c r="Z256" s="31"/>
      <c r="AA256" s="31"/>
      <c r="AB256" s="31"/>
      <c r="AC256" s="31"/>
      <c r="AD256" s="31"/>
      <c r="AE256" s="31"/>
      <c r="AR256" s="186" t="s">
        <v>238</v>
      </c>
      <c r="AT256" s="186" t="s">
        <v>234</v>
      </c>
      <c r="AU256" s="186" t="s">
        <v>88</v>
      </c>
      <c r="AY256" s="14" t="s">
        <v>232</v>
      </c>
      <c r="BE256" s="104">
        <f t="shared" si="39"/>
        <v>0</v>
      </c>
      <c r="BF256" s="104">
        <f t="shared" si="40"/>
        <v>0</v>
      </c>
      <c r="BG256" s="104">
        <f t="shared" si="41"/>
        <v>0</v>
      </c>
      <c r="BH256" s="104">
        <f t="shared" si="42"/>
        <v>0</v>
      </c>
      <c r="BI256" s="104">
        <f t="shared" si="43"/>
        <v>0</v>
      </c>
      <c r="BJ256" s="14" t="s">
        <v>88</v>
      </c>
      <c r="BK256" s="104">
        <f t="shared" si="44"/>
        <v>0</v>
      </c>
      <c r="BL256" s="14" t="s">
        <v>238</v>
      </c>
      <c r="BM256" s="186" t="s">
        <v>2794</v>
      </c>
    </row>
    <row r="257" spans="1:65" s="2" customFormat="1" ht="24.2" customHeight="1">
      <c r="A257" s="31"/>
      <c r="B257" s="142"/>
      <c r="C257" s="174" t="s">
        <v>609</v>
      </c>
      <c r="D257" s="174" t="s">
        <v>234</v>
      </c>
      <c r="E257" s="175" t="s">
        <v>714</v>
      </c>
      <c r="F257" s="176" t="s">
        <v>715</v>
      </c>
      <c r="G257" s="177" t="s">
        <v>256</v>
      </c>
      <c r="H257" s="178">
        <v>36</v>
      </c>
      <c r="I257" s="179"/>
      <c r="J257" s="180">
        <f t="shared" si="35"/>
        <v>0</v>
      </c>
      <c r="K257" s="181"/>
      <c r="L257" s="32"/>
      <c r="M257" s="182" t="s">
        <v>1</v>
      </c>
      <c r="N257" s="183" t="s">
        <v>43</v>
      </c>
      <c r="O257" s="60"/>
      <c r="P257" s="184">
        <f t="shared" si="36"/>
        <v>0</v>
      </c>
      <c r="Q257" s="184">
        <v>1E-4</v>
      </c>
      <c r="R257" s="184">
        <f t="shared" si="37"/>
        <v>3.6000000000000003E-3</v>
      </c>
      <c r="S257" s="184">
        <v>0</v>
      </c>
      <c r="T257" s="185">
        <f t="shared" si="38"/>
        <v>0</v>
      </c>
      <c r="U257" s="31"/>
      <c r="V257" s="31"/>
      <c r="W257" s="31"/>
      <c r="X257" s="31"/>
      <c r="Y257" s="31"/>
      <c r="Z257" s="31"/>
      <c r="AA257" s="31"/>
      <c r="AB257" s="31"/>
      <c r="AC257" s="31"/>
      <c r="AD257" s="31"/>
      <c r="AE257" s="31"/>
      <c r="AR257" s="186" t="s">
        <v>238</v>
      </c>
      <c r="AT257" s="186" t="s">
        <v>234</v>
      </c>
      <c r="AU257" s="186" t="s">
        <v>88</v>
      </c>
      <c r="AY257" s="14" t="s">
        <v>232</v>
      </c>
      <c r="BE257" s="104">
        <f t="shared" si="39"/>
        <v>0</v>
      </c>
      <c r="BF257" s="104">
        <f t="shared" si="40"/>
        <v>0</v>
      </c>
      <c r="BG257" s="104">
        <f t="shared" si="41"/>
        <v>0</v>
      </c>
      <c r="BH257" s="104">
        <f t="shared" si="42"/>
        <v>0</v>
      </c>
      <c r="BI257" s="104">
        <f t="shared" si="43"/>
        <v>0</v>
      </c>
      <c r="BJ257" s="14" t="s">
        <v>88</v>
      </c>
      <c r="BK257" s="104">
        <f t="shared" si="44"/>
        <v>0</v>
      </c>
      <c r="BL257" s="14" t="s">
        <v>238</v>
      </c>
      <c r="BM257" s="186" t="s">
        <v>2795</v>
      </c>
    </row>
    <row r="258" spans="1:65" s="2" customFormat="1" ht="24.2" customHeight="1">
      <c r="A258" s="31"/>
      <c r="B258" s="142"/>
      <c r="C258" s="187" t="s">
        <v>613</v>
      </c>
      <c r="D258" s="187" t="s">
        <v>357</v>
      </c>
      <c r="E258" s="188" t="s">
        <v>718</v>
      </c>
      <c r="F258" s="189" t="s">
        <v>719</v>
      </c>
      <c r="G258" s="190" t="s">
        <v>256</v>
      </c>
      <c r="H258" s="191">
        <v>36</v>
      </c>
      <c r="I258" s="192"/>
      <c r="J258" s="193">
        <f t="shared" si="35"/>
        <v>0</v>
      </c>
      <c r="K258" s="194"/>
      <c r="L258" s="195"/>
      <c r="M258" s="196" t="s">
        <v>1</v>
      </c>
      <c r="N258" s="197" t="s">
        <v>43</v>
      </c>
      <c r="O258" s="60"/>
      <c r="P258" s="184">
        <f t="shared" si="36"/>
        <v>0</v>
      </c>
      <c r="Q258" s="184">
        <v>1E-4</v>
      </c>
      <c r="R258" s="184">
        <f t="shared" si="37"/>
        <v>3.6000000000000003E-3</v>
      </c>
      <c r="S258" s="184">
        <v>0</v>
      </c>
      <c r="T258" s="185">
        <f t="shared" si="38"/>
        <v>0</v>
      </c>
      <c r="U258" s="31"/>
      <c r="V258" s="31"/>
      <c r="W258" s="31"/>
      <c r="X258" s="31"/>
      <c r="Y258" s="31"/>
      <c r="Z258" s="31"/>
      <c r="AA258" s="31"/>
      <c r="AB258" s="31"/>
      <c r="AC258" s="31"/>
      <c r="AD258" s="31"/>
      <c r="AE258" s="31"/>
      <c r="AR258" s="186" t="s">
        <v>263</v>
      </c>
      <c r="AT258" s="186" t="s">
        <v>357</v>
      </c>
      <c r="AU258" s="186" t="s">
        <v>88</v>
      </c>
      <c r="AY258" s="14" t="s">
        <v>232</v>
      </c>
      <c r="BE258" s="104">
        <f t="shared" si="39"/>
        <v>0</v>
      </c>
      <c r="BF258" s="104">
        <f t="shared" si="40"/>
        <v>0</v>
      </c>
      <c r="BG258" s="104">
        <f t="shared" si="41"/>
        <v>0</v>
      </c>
      <c r="BH258" s="104">
        <f t="shared" si="42"/>
        <v>0</v>
      </c>
      <c r="BI258" s="104">
        <f t="shared" si="43"/>
        <v>0</v>
      </c>
      <c r="BJ258" s="14" t="s">
        <v>88</v>
      </c>
      <c r="BK258" s="104">
        <f t="shared" si="44"/>
        <v>0</v>
      </c>
      <c r="BL258" s="14" t="s">
        <v>238</v>
      </c>
      <c r="BM258" s="186" t="s">
        <v>2796</v>
      </c>
    </row>
    <row r="259" spans="1:65" s="12" customFormat="1" ht="22.9" customHeight="1">
      <c r="B259" s="161"/>
      <c r="D259" s="162" t="s">
        <v>76</v>
      </c>
      <c r="E259" s="172" t="s">
        <v>268</v>
      </c>
      <c r="F259" s="172" t="s">
        <v>737</v>
      </c>
      <c r="I259" s="164"/>
      <c r="J259" s="173">
        <f>BK259</f>
        <v>0</v>
      </c>
      <c r="L259" s="161"/>
      <c r="M259" s="166"/>
      <c r="N259" s="167"/>
      <c r="O259" s="167"/>
      <c r="P259" s="168">
        <f>SUM(P260:P274)</f>
        <v>0</v>
      </c>
      <c r="Q259" s="167"/>
      <c r="R259" s="168">
        <f>SUM(R260:R274)</f>
        <v>3.0545533359499997</v>
      </c>
      <c r="S259" s="167"/>
      <c r="T259" s="169">
        <f>SUM(T260:T274)</f>
        <v>0</v>
      </c>
      <c r="AR259" s="162" t="s">
        <v>81</v>
      </c>
      <c r="AT259" s="170" t="s">
        <v>76</v>
      </c>
      <c r="AU259" s="170" t="s">
        <v>81</v>
      </c>
      <c r="AY259" s="162" t="s">
        <v>232</v>
      </c>
      <c r="BK259" s="171">
        <f>SUM(BK260:BK274)</f>
        <v>0</v>
      </c>
    </row>
    <row r="260" spans="1:65" s="2" customFormat="1" ht="24.2" customHeight="1">
      <c r="A260" s="31"/>
      <c r="B260" s="142"/>
      <c r="C260" s="174" t="s">
        <v>617</v>
      </c>
      <c r="D260" s="174" t="s">
        <v>234</v>
      </c>
      <c r="E260" s="175" t="s">
        <v>739</v>
      </c>
      <c r="F260" s="176" t="s">
        <v>740</v>
      </c>
      <c r="G260" s="177" t="s">
        <v>256</v>
      </c>
      <c r="H260" s="178">
        <v>18.399999999999999</v>
      </c>
      <c r="I260" s="179"/>
      <c r="J260" s="180">
        <f t="shared" ref="J260:J274" si="45">ROUND(I260*H260,2)</f>
        <v>0</v>
      </c>
      <c r="K260" s="181"/>
      <c r="L260" s="32"/>
      <c r="M260" s="182" t="s">
        <v>1</v>
      </c>
      <c r="N260" s="183" t="s">
        <v>43</v>
      </c>
      <c r="O260" s="60"/>
      <c r="P260" s="184">
        <f t="shared" ref="P260:P274" si="46">O260*H260</f>
        <v>0</v>
      </c>
      <c r="Q260" s="184">
        <v>2.4999999999999999E-7</v>
      </c>
      <c r="R260" s="184">
        <f t="shared" ref="R260:R274" si="47">Q260*H260</f>
        <v>4.5999999999999992E-6</v>
      </c>
      <c r="S260" s="184">
        <v>0</v>
      </c>
      <c r="T260" s="185">
        <f t="shared" ref="T260:T274" si="48">S260*H260</f>
        <v>0</v>
      </c>
      <c r="U260" s="31"/>
      <c r="V260" s="31"/>
      <c r="W260" s="31"/>
      <c r="X260" s="31"/>
      <c r="Y260" s="31"/>
      <c r="Z260" s="31"/>
      <c r="AA260" s="31"/>
      <c r="AB260" s="31"/>
      <c r="AC260" s="31"/>
      <c r="AD260" s="31"/>
      <c r="AE260" s="31"/>
      <c r="AR260" s="186" t="s">
        <v>238</v>
      </c>
      <c r="AT260" s="186" t="s">
        <v>234</v>
      </c>
      <c r="AU260" s="186" t="s">
        <v>88</v>
      </c>
      <c r="AY260" s="14" t="s">
        <v>232</v>
      </c>
      <c r="BE260" s="104">
        <f t="shared" ref="BE260:BE274" si="49">IF(N260="základná",J260,0)</f>
        <v>0</v>
      </c>
      <c r="BF260" s="104">
        <f t="shared" ref="BF260:BF274" si="50">IF(N260="znížená",J260,0)</f>
        <v>0</v>
      </c>
      <c r="BG260" s="104">
        <f t="shared" ref="BG260:BG274" si="51">IF(N260="zákl. prenesená",J260,0)</f>
        <v>0</v>
      </c>
      <c r="BH260" s="104">
        <f t="shared" ref="BH260:BH274" si="52">IF(N260="zníž. prenesená",J260,0)</f>
        <v>0</v>
      </c>
      <c r="BI260" s="104">
        <f t="shared" ref="BI260:BI274" si="53">IF(N260="nulová",J260,0)</f>
        <v>0</v>
      </c>
      <c r="BJ260" s="14" t="s">
        <v>88</v>
      </c>
      <c r="BK260" s="104">
        <f t="shared" ref="BK260:BK274" si="54">ROUND(I260*H260,2)</f>
        <v>0</v>
      </c>
      <c r="BL260" s="14" t="s">
        <v>238</v>
      </c>
      <c r="BM260" s="186" t="s">
        <v>3071</v>
      </c>
    </row>
    <row r="261" spans="1:65" s="2" customFormat="1" ht="33" customHeight="1">
      <c r="A261" s="31"/>
      <c r="B261" s="142"/>
      <c r="C261" s="174" t="s">
        <v>621</v>
      </c>
      <c r="D261" s="174" t="s">
        <v>234</v>
      </c>
      <c r="E261" s="175" t="s">
        <v>1040</v>
      </c>
      <c r="F261" s="176" t="s">
        <v>1041</v>
      </c>
      <c r="G261" s="177" t="s">
        <v>287</v>
      </c>
      <c r="H261" s="178">
        <v>25.021999999999998</v>
      </c>
      <c r="I261" s="179"/>
      <c r="J261" s="180">
        <f t="shared" si="45"/>
        <v>0</v>
      </c>
      <c r="K261" s="181"/>
      <c r="L261" s="32"/>
      <c r="M261" s="182" t="s">
        <v>1</v>
      </c>
      <c r="N261" s="183" t="s">
        <v>43</v>
      </c>
      <c r="O261" s="60"/>
      <c r="P261" s="184">
        <f t="shared" si="46"/>
        <v>0</v>
      </c>
      <c r="Q261" s="184">
        <v>0</v>
      </c>
      <c r="R261" s="184">
        <f t="shared" si="47"/>
        <v>0</v>
      </c>
      <c r="S261" s="184">
        <v>0</v>
      </c>
      <c r="T261" s="185">
        <f t="shared" si="48"/>
        <v>0</v>
      </c>
      <c r="U261" s="31"/>
      <c r="V261" s="31"/>
      <c r="W261" s="31"/>
      <c r="X261" s="31"/>
      <c r="Y261" s="31"/>
      <c r="Z261" s="31"/>
      <c r="AA261" s="31"/>
      <c r="AB261" s="31"/>
      <c r="AC261" s="31"/>
      <c r="AD261" s="31"/>
      <c r="AE261" s="31"/>
      <c r="AR261" s="186" t="s">
        <v>238</v>
      </c>
      <c r="AT261" s="186" t="s">
        <v>234</v>
      </c>
      <c r="AU261" s="186" t="s">
        <v>88</v>
      </c>
      <c r="AY261" s="14" t="s">
        <v>232</v>
      </c>
      <c r="BE261" s="104">
        <f t="shared" si="49"/>
        <v>0</v>
      </c>
      <c r="BF261" s="104">
        <f t="shared" si="50"/>
        <v>0</v>
      </c>
      <c r="BG261" s="104">
        <f t="shared" si="51"/>
        <v>0</v>
      </c>
      <c r="BH261" s="104">
        <f t="shared" si="52"/>
        <v>0</v>
      </c>
      <c r="BI261" s="104">
        <f t="shared" si="53"/>
        <v>0</v>
      </c>
      <c r="BJ261" s="14" t="s">
        <v>88</v>
      </c>
      <c r="BK261" s="104">
        <f t="shared" si="54"/>
        <v>0</v>
      </c>
      <c r="BL261" s="14" t="s">
        <v>238</v>
      </c>
      <c r="BM261" s="186" t="s">
        <v>2797</v>
      </c>
    </row>
    <row r="262" spans="1:65" s="2" customFormat="1" ht="24.2" customHeight="1">
      <c r="A262" s="31"/>
      <c r="B262" s="142"/>
      <c r="C262" s="174" t="s">
        <v>625</v>
      </c>
      <c r="D262" s="174" t="s">
        <v>234</v>
      </c>
      <c r="E262" s="175" t="s">
        <v>1043</v>
      </c>
      <c r="F262" s="176" t="s">
        <v>1044</v>
      </c>
      <c r="G262" s="177" t="s">
        <v>287</v>
      </c>
      <c r="H262" s="178">
        <v>25.021999999999998</v>
      </c>
      <c r="I262" s="179"/>
      <c r="J262" s="180">
        <f t="shared" si="45"/>
        <v>0</v>
      </c>
      <c r="K262" s="181"/>
      <c r="L262" s="32"/>
      <c r="M262" s="182" t="s">
        <v>1</v>
      </c>
      <c r="N262" s="183" t="s">
        <v>43</v>
      </c>
      <c r="O262" s="60"/>
      <c r="P262" s="184">
        <f t="shared" si="46"/>
        <v>0</v>
      </c>
      <c r="Q262" s="184">
        <v>0</v>
      </c>
      <c r="R262" s="184">
        <f t="shared" si="47"/>
        <v>0</v>
      </c>
      <c r="S262" s="184">
        <v>0</v>
      </c>
      <c r="T262" s="185">
        <f t="shared" si="48"/>
        <v>0</v>
      </c>
      <c r="U262" s="31"/>
      <c r="V262" s="31"/>
      <c r="W262" s="31"/>
      <c r="X262" s="31"/>
      <c r="Y262" s="31"/>
      <c r="Z262" s="31"/>
      <c r="AA262" s="31"/>
      <c r="AB262" s="31"/>
      <c r="AC262" s="31"/>
      <c r="AD262" s="31"/>
      <c r="AE262" s="31"/>
      <c r="AR262" s="186" t="s">
        <v>238</v>
      </c>
      <c r="AT262" s="186" t="s">
        <v>234</v>
      </c>
      <c r="AU262" s="186" t="s">
        <v>88</v>
      </c>
      <c r="AY262" s="14" t="s">
        <v>232</v>
      </c>
      <c r="BE262" s="104">
        <f t="shared" si="49"/>
        <v>0</v>
      </c>
      <c r="BF262" s="104">
        <f t="shared" si="50"/>
        <v>0</v>
      </c>
      <c r="BG262" s="104">
        <f t="shared" si="51"/>
        <v>0</v>
      </c>
      <c r="BH262" s="104">
        <f t="shared" si="52"/>
        <v>0</v>
      </c>
      <c r="BI262" s="104">
        <f t="shared" si="53"/>
        <v>0</v>
      </c>
      <c r="BJ262" s="14" t="s">
        <v>88</v>
      </c>
      <c r="BK262" s="104">
        <f t="shared" si="54"/>
        <v>0</v>
      </c>
      <c r="BL262" s="14" t="s">
        <v>238</v>
      </c>
      <c r="BM262" s="186" t="s">
        <v>2798</v>
      </c>
    </row>
    <row r="263" spans="1:65" s="2" customFormat="1" ht="16.5" customHeight="1">
      <c r="A263" s="31"/>
      <c r="B263" s="142"/>
      <c r="C263" s="187" t="s">
        <v>629</v>
      </c>
      <c r="D263" s="187" t="s">
        <v>357</v>
      </c>
      <c r="E263" s="188" t="s">
        <v>1046</v>
      </c>
      <c r="F263" s="189" t="s">
        <v>1047</v>
      </c>
      <c r="G263" s="190" t="s">
        <v>287</v>
      </c>
      <c r="H263" s="191">
        <v>25.021999999999998</v>
      </c>
      <c r="I263" s="192"/>
      <c r="J263" s="193">
        <f t="shared" si="45"/>
        <v>0</v>
      </c>
      <c r="K263" s="194"/>
      <c r="L263" s="195"/>
      <c r="M263" s="196" t="s">
        <v>1</v>
      </c>
      <c r="N263" s="197" t="s">
        <v>43</v>
      </c>
      <c r="O263" s="60"/>
      <c r="P263" s="184">
        <f t="shared" si="46"/>
        <v>0</v>
      </c>
      <c r="Q263" s="184">
        <v>0</v>
      </c>
      <c r="R263" s="184">
        <f t="shared" si="47"/>
        <v>0</v>
      </c>
      <c r="S263" s="184">
        <v>0</v>
      </c>
      <c r="T263" s="185">
        <f t="shared" si="48"/>
        <v>0</v>
      </c>
      <c r="U263" s="31"/>
      <c r="V263" s="31"/>
      <c r="W263" s="31"/>
      <c r="X263" s="31"/>
      <c r="Y263" s="31"/>
      <c r="Z263" s="31"/>
      <c r="AA263" s="31"/>
      <c r="AB263" s="31"/>
      <c r="AC263" s="31"/>
      <c r="AD263" s="31"/>
      <c r="AE263" s="31"/>
      <c r="AR263" s="186" t="s">
        <v>263</v>
      </c>
      <c r="AT263" s="186" t="s">
        <v>357</v>
      </c>
      <c r="AU263" s="186" t="s">
        <v>88</v>
      </c>
      <c r="AY263" s="14" t="s">
        <v>232</v>
      </c>
      <c r="BE263" s="104">
        <f t="shared" si="49"/>
        <v>0</v>
      </c>
      <c r="BF263" s="104">
        <f t="shared" si="50"/>
        <v>0</v>
      </c>
      <c r="BG263" s="104">
        <f t="shared" si="51"/>
        <v>0</v>
      </c>
      <c r="BH263" s="104">
        <f t="shared" si="52"/>
        <v>0</v>
      </c>
      <c r="BI263" s="104">
        <f t="shared" si="53"/>
        <v>0</v>
      </c>
      <c r="BJ263" s="14" t="s">
        <v>88</v>
      </c>
      <c r="BK263" s="104">
        <f t="shared" si="54"/>
        <v>0</v>
      </c>
      <c r="BL263" s="14" t="s">
        <v>238</v>
      </c>
      <c r="BM263" s="186" t="s">
        <v>2799</v>
      </c>
    </row>
    <row r="264" spans="1:65" s="2" customFormat="1" ht="33" customHeight="1">
      <c r="A264" s="31"/>
      <c r="B264" s="142"/>
      <c r="C264" s="174" t="s">
        <v>633</v>
      </c>
      <c r="D264" s="174" t="s">
        <v>234</v>
      </c>
      <c r="E264" s="175" t="s">
        <v>1049</v>
      </c>
      <c r="F264" s="176" t="s">
        <v>1050</v>
      </c>
      <c r="G264" s="177" t="s">
        <v>237</v>
      </c>
      <c r="H264" s="178">
        <v>49.213000000000001</v>
      </c>
      <c r="I264" s="179"/>
      <c r="J264" s="180">
        <f t="shared" si="45"/>
        <v>0</v>
      </c>
      <c r="K264" s="181"/>
      <c r="L264" s="32"/>
      <c r="M264" s="182" t="s">
        <v>1</v>
      </c>
      <c r="N264" s="183" t="s">
        <v>43</v>
      </c>
      <c r="O264" s="60"/>
      <c r="P264" s="184">
        <f t="shared" si="46"/>
        <v>0</v>
      </c>
      <c r="Q264" s="184">
        <v>2.5710569999999999E-2</v>
      </c>
      <c r="R264" s="184">
        <f t="shared" si="47"/>
        <v>1.2652942814099999</v>
      </c>
      <c r="S264" s="184">
        <v>0</v>
      </c>
      <c r="T264" s="185">
        <f t="shared" si="48"/>
        <v>0</v>
      </c>
      <c r="U264" s="31"/>
      <c r="V264" s="31"/>
      <c r="W264" s="31"/>
      <c r="X264" s="31"/>
      <c r="Y264" s="31"/>
      <c r="Z264" s="31"/>
      <c r="AA264" s="31"/>
      <c r="AB264" s="31"/>
      <c r="AC264" s="31"/>
      <c r="AD264" s="31"/>
      <c r="AE264" s="31"/>
      <c r="AR264" s="186" t="s">
        <v>238</v>
      </c>
      <c r="AT264" s="186" t="s">
        <v>234</v>
      </c>
      <c r="AU264" s="186" t="s">
        <v>88</v>
      </c>
      <c r="AY264" s="14" t="s">
        <v>232</v>
      </c>
      <c r="BE264" s="104">
        <f t="shared" si="49"/>
        <v>0</v>
      </c>
      <c r="BF264" s="104">
        <f t="shared" si="50"/>
        <v>0</v>
      </c>
      <c r="BG264" s="104">
        <f t="shared" si="51"/>
        <v>0</v>
      </c>
      <c r="BH264" s="104">
        <f t="shared" si="52"/>
        <v>0</v>
      </c>
      <c r="BI264" s="104">
        <f t="shared" si="53"/>
        <v>0</v>
      </c>
      <c r="BJ264" s="14" t="s">
        <v>88</v>
      </c>
      <c r="BK264" s="104">
        <f t="shared" si="54"/>
        <v>0</v>
      </c>
      <c r="BL264" s="14" t="s">
        <v>238</v>
      </c>
      <c r="BM264" s="186" t="s">
        <v>2800</v>
      </c>
    </row>
    <row r="265" spans="1:65" s="2" customFormat="1" ht="44.25" customHeight="1">
      <c r="A265" s="31"/>
      <c r="B265" s="142"/>
      <c r="C265" s="174" t="s">
        <v>637</v>
      </c>
      <c r="D265" s="174" t="s">
        <v>234</v>
      </c>
      <c r="E265" s="175" t="s">
        <v>1052</v>
      </c>
      <c r="F265" s="176" t="s">
        <v>1053</v>
      </c>
      <c r="G265" s="177" t="s">
        <v>237</v>
      </c>
      <c r="H265" s="178">
        <v>49.213000000000001</v>
      </c>
      <c r="I265" s="179"/>
      <c r="J265" s="180">
        <f t="shared" si="45"/>
        <v>0</v>
      </c>
      <c r="K265" s="181"/>
      <c r="L265" s="32"/>
      <c r="M265" s="182" t="s">
        <v>1</v>
      </c>
      <c r="N265" s="183" t="s">
        <v>43</v>
      </c>
      <c r="O265" s="60"/>
      <c r="P265" s="184">
        <f t="shared" si="46"/>
        <v>0</v>
      </c>
      <c r="Q265" s="184">
        <v>0</v>
      </c>
      <c r="R265" s="184">
        <f t="shared" si="47"/>
        <v>0</v>
      </c>
      <c r="S265" s="184">
        <v>0</v>
      </c>
      <c r="T265" s="185">
        <f t="shared" si="48"/>
        <v>0</v>
      </c>
      <c r="U265" s="31"/>
      <c r="V265" s="31"/>
      <c r="W265" s="31"/>
      <c r="X265" s="31"/>
      <c r="Y265" s="31"/>
      <c r="Z265" s="31"/>
      <c r="AA265" s="31"/>
      <c r="AB265" s="31"/>
      <c r="AC265" s="31"/>
      <c r="AD265" s="31"/>
      <c r="AE265" s="31"/>
      <c r="AR265" s="186" t="s">
        <v>238</v>
      </c>
      <c r="AT265" s="186" t="s">
        <v>234</v>
      </c>
      <c r="AU265" s="186" t="s">
        <v>88</v>
      </c>
      <c r="AY265" s="14" t="s">
        <v>232</v>
      </c>
      <c r="BE265" s="104">
        <f t="shared" si="49"/>
        <v>0</v>
      </c>
      <c r="BF265" s="104">
        <f t="shared" si="50"/>
        <v>0</v>
      </c>
      <c r="BG265" s="104">
        <f t="shared" si="51"/>
        <v>0</v>
      </c>
      <c r="BH265" s="104">
        <f t="shared" si="52"/>
        <v>0</v>
      </c>
      <c r="BI265" s="104">
        <f t="shared" si="53"/>
        <v>0</v>
      </c>
      <c r="BJ265" s="14" t="s">
        <v>88</v>
      </c>
      <c r="BK265" s="104">
        <f t="shared" si="54"/>
        <v>0</v>
      </c>
      <c r="BL265" s="14" t="s">
        <v>238</v>
      </c>
      <c r="BM265" s="186" t="s">
        <v>2801</v>
      </c>
    </row>
    <row r="266" spans="1:65" s="2" customFormat="1" ht="33" customHeight="1">
      <c r="A266" s="31"/>
      <c r="B266" s="142"/>
      <c r="C266" s="174" t="s">
        <v>641</v>
      </c>
      <c r="D266" s="174" t="s">
        <v>234</v>
      </c>
      <c r="E266" s="175" t="s">
        <v>1055</v>
      </c>
      <c r="F266" s="176" t="s">
        <v>1056</v>
      </c>
      <c r="G266" s="177" t="s">
        <v>237</v>
      </c>
      <c r="H266" s="178">
        <v>49.213000000000001</v>
      </c>
      <c r="I266" s="179"/>
      <c r="J266" s="180">
        <f t="shared" si="45"/>
        <v>0</v>
      </c>
      <c r="K266" s="181"/>
      <c r="L266" s="32"/>
      <c r="M266" s="182" t="s">
        <v>1</v>
      </c>
      <c r="N266" s="183" t="s">
        <v>43</v>
      </c>
      <c r="O266" s="60"/>
      <c r="P266" s="184">
        <f t="shared" si="46"/>
        <v>0</v>
      </c>
      <c r="Q266" s="184">
        <v>2.571E-2</v>
      </c>
      <c r="R266" s="184">
        <f t="shared" si="47"/>
        <v>1.2652662299999999</v>
      </c>
      <c r="S266" s="184">
        <v>0</v>
      </c>
      <c r="T266" s="185">
        <f t="shared" si="48"/>
        <v>0</v>
      </c>
      <c r="U266" s="31"/>
      <c r="V266" s="31"/>
      <c r="W266" s="31"/>
      <c r="X266" s="31"/>
      <c r="Y266" s="31"/>
      <c r="Z266" s="31"/>
      <c r="AA266" s="31"/>
      <c r="AB266" s="31"/>
      <c r="AC266" s="31"/>
      <c r="AD266" s="31"/>
      <c r="AE266" s="31"/>
      <c r="AR266" s="186" t="s">
        <v>238</v>
      </c>
      <c r="AT266" s="186" t="s">
        <v>234</v>
      </c>
      <c r="AU266" s="186" t="s">
        <v>88</v>
      </c>
      <c r="AY266" s="14" t="s">
        <v>232</v>
      </c>
      <c r="BE266" s="104">
        <f t="shared" si="49"/>
        <v>0</v>
      </c>
      <c r="BF266" s="104">
        <f t="shared" si="50"/>
        <v>0</v>
      </c>
      <c r="BG266" s="104">
        <f t="shared" si="51"/>
        <v>0</v>
      </c>
      <c r="BH266" s="104">
        <f t="shared" si="52"/>
        <v>0</v>
      </c>
      <c r="BI266" s="104">
        <f t="shared" si="53"/>
        <v>0</v>
      </c>
      <c r="BJ266" s="14" t="s">
        <v>88</v>
      </c>
      <c r="BK266" s="104">
        <f t="shared" si="54"/>
        <v>0</v>
      </c>
      <c r="BL266" s="14" t="s">
        <v>238</v>
      </c>
      <c r="BM266" s="186" t="s">
        <v>2802</v>
      </c>
    </row>
    <row r="267" spans="1:65" s="2" customFormat="1" ht="24.2" customHeight="1">
      <c r="A267" s="31"/>
      <c r="B267" s="142"/>
      <c r="C267" s="174" t="s">
        <v>645</v>
      </c>
      <c r="D267" s="174" t="s">
        <v>234</v>
      </c>
      <c r="E267" s="175" t="s">
        <v>1058</v>
      </c>
      <c r="F267" s="176" t="s">
        <v>1059</v>
      </c>
      <c r="G267" s="177" t="s">
        <v>237</v>
      </c>
      <c r="H267" s="178">
        <v>4.9059999999999997</v>
      </c>
      <c r="I267" s="179"/>
      <c r="J267" s="180">
        <f t="shared" si="45"/>
        <v>0</v>
      </c>
      <c r="K267" s="181"/>
      <c r="L267" s="32"/>
      <c r="M267" s="182" t="s">
        <v>1</v>
      </c>
      <c r="N267" s="183" t="s">
        <v>43</v>
      </c>
      <c r="O267" s="60"/>
      <c r="P267" s="184">
        <f t="shared" si="46"/>
        <v>0</v>
      </c>
      <c r="Q267" s="184">
        <v>7.5953530000000005E-2</v>
      </c>
      <c r="R267" s="184">
        <f t="shared" si="47"/>
        <v>0.37262801818000002</v>
      </c>
      <c r="S267" s="184">
        <v>0</v>
      </c>
      <c r="T267" s="185">
        <f t="shared" si="48"/>
        <v>0</v>
      </c>
      <c r="U267" s="31"/>
      <c r="V267" s="31"/>
      <c r="W267" s="31"/>
      <c r="X267" s="31"/>
      <c r="Y267" s="31"/>
      <c r="Z267" s="31"/>
      <c r="AA267" s="31"/>
      <c r="AB267" s="31"/>
      <c r="AC267" s="31"/>
      <c r="AD267" s="31"/>
      <c r="AE267" s="31"/>
      <c r="AR267" s="186" t="s">
        <v>238</v>
      </c>
      <c r="AT267" s="186" t="s">
        <v>234</v>
      </c>
      <c r="AU267" s="186" t="s">
        <v>88</v>
      </c>
      <c r="AY267" s="14" t="s">
        <v>232</v>
      </c>
      <c r="BE267" s="104">
        <f t="shared" si="49"/>
        <v>0</v>
      </c>
      <c r="BF267" s="104">
        <f t="shared" si="50"/>
        <v>0</v>
      </c>
      <c r="BG267" s="104">
        <f t="shared" si="51"/>
        <v>0</v>
      </c>
      <c r="BH267" s="104">
        <f t="shared" si="52"/>
        <v>0</v>
      </c>
      <c r="BI267" s="104">
        <f t="shared" si="53"/>
        <v>0</v>
      </c>
      <c r="BJ267" s="14" t="s">
        <v>88</v>
      </c>
      <c r="BK267" s="104">
        <f t="shared" si="54"/>
        <v>0</v>
      </c>
      <c r="BL267" s="14" t="s">
        <v>238</v>
      </c>
      <c r="BM267" s="186" t="s">
        <v>3019</v>
      </c>
    </row>
    <row r="268" spans="1:65" s="2" customFormat="1" ht="24.2" customHeight="1">
      <c r="A268" s="31"/>
      <c r="B268" s="142"/>
      <c r="C268" s="174" t="s">
        <v>649</v>
      </c>
      <c r="D268" s="174" t="s">
        <v>234</v>
      </c>
      <c r="E268" s="175" t="s">
        <v>1633</v>
      </c>
      <c r="F268" s="176" t="s">
        <v>1634</v>
      </c>
      <c r="G268" s="177" t="s">
        <v>237</v>
      </c>
      <c r="H268" s="178">
        <v>4.9059999999999997</v>
      </c>
      <c r="I268" s="179"/>
      <c r="J268" s="180">
        <f t="shared" si="45"/>
        <v>0</v>
      </c>
      <c r="K268" s="181"/>
      <c r="L268" s="32"/>
      <c r="M268" s="182" t="s">
        <v>1</v>
      </c>
      <c r="N268" s="183" t="s">
        <v>43</v>
      </c>
      <c r="O268" s="60"/>
      <c r="P268" s="184">
        <f t="shared" si="46"/>
        <v>0</v>
      </c>
      <c r="Q268" s="184">
        <v>1.542606E-2</v>
      </c>
      <c r="R268" s="184">
        <f t="shared" si="47"/>
        <v>7.5680250359999993E-2</v>
      </c>
      <c r="S268" s="184">
        <v>0</v>
      </c>
      <c r="T268" s="185">
        <f t="shared" si="48"/>
        <v>0</v>
      </c>
      <c r="U268" s="31"/>
      <c r="V268" s="31"/>
      <c r="W268" s="31"/>
      <c r="X268" s="31"/>
      <c r="Y268" s="31"/>
      <c r="Z268" s="31"/>
      <c r="AA268" s="31"/>
      <c r="AB268" s="31"/>
      <c r="AC268" s="31"/>
      <c r="AD268" s="31"/>
      <c r="AE268" s="31"/>
      <c r="AR268" s="186" t="s">
        <v>238</v>
      </c>
      <c r="AT268" s="186" t="s">
        <v>234</v>
      </c>
      <c r="AU268" s="186" t="s">
        <v>88</v>
      </c>
      <c r="AY268" s="14" t="s">
        <v>232</v>
      </c>
      <c r="BE268" s="104">
        <f t="shared" si="49"/>
        <v>0</v>
      </c>
      <c r="BF268" s="104">
        <f t="shared" si="50"/>
        <v>0</v>
      </c>
      <c r="BG268" s="104">
        <f t="shared" si="51"/>
        <v>0</v>
      </c>
      <c r="BH268" s="104">
        <f t="shared" si="52"/>
        <v>0</v>
      </c>
      <c r="BI268" s="104">
        <f t="shared" si="53"/>
        <v>0</v>
      </c>
      <c r="BJ268" s="14" t="s">
        <v>88</v>
      </c>
      <c r="BK268" s="104">
        <f t="shared" si="54"/>
        <v>0</v>
      </c>
      <c r="BL268" s="14" t="s">
        <v>238</v>
      </c>
      <c r="BM268" s="186" t="s">
        <v>3020</v>
      </c>
    </row>
    <row r="269" spans="1:65" s="2" customFormat="1" ht="24.2" customHeight="1">
      <c r="A269" s="31"/>
      <c r="B269" s="142"/>
      <c r="C269" s="174" t="s">
        <v>653</v>
      </c>
      <c r="D269" s="174" t="s">
        <v>234</v>
      </c>
      <c r="E269" s="175" t="s">
        <v>1636</v>
      </c>
      <c r="F269" s="176" t="s">
        <v>1637</v>
      </c>
      <c r="G269" s="177" t="s">
        <v>237</v>
      </c>
      <c r="H269" s="178">
        <v>4.9059999999999997</v>
      </c>
      <c r="I269" s="179"/>
      <c r="J269" s="180">
        <f t="shared" si="45"/>
        <v>0</v>
      </c>
      <c r="K269" s="181"/>
      <c r="L269" s="32"/>
      <c r="M269" s="182" t="s">
        <v>1</v>
      </c>
      <c r="N269" s="183" t="s">
        <v>43</v>
      </c>
      <c r="O269" s="60"/>
      <c r="P269" s="184">
        <f t="shared" si="46"/>
        <v>0</v>
      </c>
      <c r="Q269" s="184">
        <v>1.5426E-2</v>
      </c>
      <c r="R269" s="184">
        <f t="shared" si="47"/>
        <v>7.5679955999999993E-2</v>
      </c>
      <c r="S269" s="184">
        <v>0</v>
      </c>
      <c r="T269" s="185">
        <f t="shared" si="48"/>
        <v>0</v>
      </c>
      <c r="U269" s="31"/>
      <c r="V269" s="31"/>
      <c r="W269" s="31"/>
      <c r="X269" s="31"/>
      <c r="Y269" s="31"/>
      <c r="Z269" s="31"/>
      <c r="AA269" s="31"/>
      <c r="AB269" s="31"/>
      <c r="AC269" s="31"/>
      <c r="AD269" s="31"/>
      <c r="AE269" s="31"/>
      <c r="AR269" s="186" t="s">
        <v>238</v>
      </c>
      <c r="AT269" s="186" t="s">
        <v>234</v>
      </c>
      <c r="AU269" s="186" t="s">
        <v>88</v>
      </c>
      <c r="AY269" s="14" t="s">
        <v>232</v>
      </c>
      <c r="BE269" s="104">
        <f t="shared" si="49"/>
        <v>0</v>
      </c>
      <c r="BF269" s="104">
        <f t="shared" si="50"/>
        <v>0</v>
      </c>
      <c r="BG269" s="104">
        <f t="shared" si="51"/>
        <v>0</v>
      </c>
      <c r="BH269" s="104">
        <f t="shared" si="52"/>
        <v>0</v>
      </c>
      <c r="BI269" s="104">
        <f t="shared" si="53"/>
        <v>0</v>
      </c>
      <c r="BJ269" s="14" t="s">
        <v>88</v>
      </c>
      <c r="BK269" s="104">
        <f t="shared" si="54"/>
        <v>0</v>
      </c>
      <c r="BL269" s="14" t="s">
        <v>238</v>
      </c>
      <c r="BM269" s="186" t="s">
        <v>3021</v>
      </c>
    </row>
    <row r="270" spans="1:65" s="2" customFormat="1" ht="16.5" customHeight="1">
      <c r="A270" s="31"/>
      <c r="B270" s="142"/>
      <c r="C270" s="174" t="s">
        <v>657</v>
      </c>
      <c r="D270" s="174" t="s">
        <v>234</v>
      </c>
      <c r="E270" s="175" t="s">
        <v>1061</v>
      </c>
      <c r="F270" s="176" t="s">
        <v>1062</v>
      </c>
      <c r="G270" s="177" t="s">
        <v>237</v>
      </c>
      <c r="H270" s="178">
        <v>4.9059999999999997</v>
      </c>
      <c r="I270" s="179"/>
      <c r="J270" s="180">
        <f t="shared" si="45"/>
        <v>0</v>
      </c>
      <c r="K270" s="181"/>
      <c r="L270" s="32"/>
      <c r="M270" s="182" t="s">
        <v>1</v>
      </c>
      <c r="N270" s="183" t="s">
        <v>43</v>
      </c>
      <c r="O270" s="60"/>
      <c r="P270" s="184">
        <f t="shared" si="46"/>
        <v>0</v>
      </c>
      <c r="Q270" s="184">
        <v>0</v>
      </c>
      <c r="R270" s="184">
        <f t="shared" si="47"/>
        <v>0</v>
      </c>
      <c r="S270" s="184">
        <v>0</v>
      </c>
      <c r="T270" s="185">
        <f t="shared" si="48"/>
        <v>0</v>
      </c>
      <c r="U270" s="31"/>
      <c r="V270" s="31"/>
      <c r="W270" s="31"/>
      <c r="X270" s="31"/>
      <c r="Y270" s="31"/>
      <c r="Z270" s="31"/>
      <c r="AA270" s="31"/>
      <c r="AB270" s="31"/>
      <c r="AC270" s="31"/>
      <c r="AD270" s="31"/>
      <c r="AE270" s="31"/>
      <c r="AR270" s="186" t="s">
        <v>238</v>
      </c>
      <c r="AT270" s="186" t="s">
        <v>234</v>
      </c>
      <c r="AU270" s="186" t="s">
        <v>88</v>
      </c>
      <c r="AY270" s="14" t="s">
        <v>232</v>
      </c>
      <c r="BE270" s="104">
        <f t="shared" si="49"/>
        <v>0</v>
      </c>
      <c r="BF270" s="104">
        <f t="shared" si="50"/>
        <v>0</v>
      </c>
      <c r="BG270" s="104">
        <f t="shared" si="51"/>
        <v>0</v>
      </c>
      <c r="BH270" s="104">
        <f t="shared" si="52"/>
        <v>0</v>
      </c>
      <c r="BI270" s="104">
        <f t="shared" si="53"/>
        <v>0</v>
      </c>
      <c r="BJ270" s="14" t="s">
        <v>88</v>
      </c>
      <c r="BK270" s="104">
        <f t="shared" si="54"/>
        <v>0</v>
      </c>
      <c r="BL270" s="14" t="s">
        <v>238</v>
      </c>
      <c r="BM270" s="186" t="s">
        <v>2806</v>
      </c>
    </row>
    <row r="271" spans="1:65" s="2" customFormat="1" ht="33" customHeight="1">
      <c r="A271" s="31"/>
      <c r="B271" s="142"/>
      <c r="C271" s="174" t="s">
        <v>661</v>
      </c>
      <c r="D271" s="174" t="s">
        <v>234</v>
      </c>
      <c r="E271" s="175" t="s">
        <v>743</v>
      </c>
      <c r="F271" s="176" t="s">
        <v>744</v>
      </c>
      <c r="G271" s="177" t="s">
        <v>360</v>
      </c>
      <c r="H271" s="178">
        <v>18.832000000000001</v>
      </c>
      <c r="I271" s="179"/>
      <c r="J271" s="180">
        <f t="shared" si="45"/>
        <v>0</v>
      </c>
      <c r="K271" s="181"/>
      <c r="L271" s="32"/>
      <c r="M271" s="182" t="s">
        <v>1</v>
      </c>
      <c r="N271" s="183" t="s">
        <v>43</v>
      </c>
      <c r="O271" s="60"/>
      <c r="P271" s="184">
        <f t="shared" si="46"/>
        <v>0</v>
      </c>
      <c r="Q271" s="184">
        <v>0</v>
      </c>
      <c r="R271" s="184">
        <f t="shared" si="47"/>
        <v>0</v>
      </c>
      <c r="S271" s="184">
        <v>0</v>
      </c>
      <c r="T271" s="185">
        <f t="shared" si="48"/>
        <v>0</v>
      </c>
      <c r="U271" s="31"/>
      <c r="V271" s="31"/>
      <c r="W271" s="31"/>
      <c r="X271" s="31"/>
      <c r="Y271" s="31"/>
      <c r="Z271" s="31"/>
      <c r="AA271" s="31"/>
      <c r="AB271" s="31"/>
      <c r="AC271" s="31"/>
      <c r="AD271" s="31"/>
      <c r="AE271" s="31"/>
      <c r="AR271" s="186" t="s">
        <v>238</v>
      </c>
      <c r="AT271" s="186" t="s">
        <v>234</v>
      </c>
      <c r="AU271" s="186" t="s">
        <v>88</v>
      </c>
      <c r="AY271" s="14" t="s">
        <v>232</v>
      </c>
      <c r="BE271" s="104">
        <f t="shared" si="49"/>
        <v>0</v>
      </c>
      <c r="BF271" s="104">
        <f t="shared" si="50"/>
        <v>0</v>
      </c>
      <c r="BG271" s="104">
        <f t="shared" si="51"/>
        <v>0</v>
      </c>
      <c r="BH271" s="104">
        <f t="shared" si="52"/>
        <v>0</v>
      </c>
      <c r="BI271" s="104">
        <f t="shared" si="53"/>
        <v>0</v>
      </c>
      <c r="BJ271" s="14" t="s">
        <v>88</v>
      </c>
      <c r="BK271" s="104">
        <f t="shared" si="54"/>
        <v>0</v>
      </c>
      <c r="BL271" s="14" t="s">
        <v>238</v>
      </c>
      <c r="BM271" s="186" t="s">
        <v>3072</v>
      </c>
    </row>
    <row r="272" spans="1:65" s="2" customFormat="1" ht="24.2" customHeight="1">
      <c r="A272" s="31"/>
      <c r="B272" s="142"/>
      <c r="C272" s="174" t="s">
        <v>665</v>
      </c>
      <c r="D272" s="174" t="s">
        <v>234</v>
      </c>
      <c r="E272" s="175" t="s">
        <v>746</v>
      </c>
      <c r="F272" s="176" t="s">
        <v>747</v>
      </c>
      <c r="G272" s="177" t="s">
        <v>360</v>
      </c>
      <c r="H272" s="178">
        <v>56.496000000000002</v>
      </c>
      <c r="I272" s="179"/>
      <c r="J272" s="180">
        <f t="shared" si="45"/>
        <v>0</v>
      </c>
      <c r="K272" s="181"/>
      <c r="L272" s="32"/>
      <c r="M272" s="182" t="s">
        <v>1</v>
      </c>
      <c r="N272" s="183" t="s">
        <v>43</v>
      </c>
      <c r="O272" s="60"/>
      <c r="P272" s="184">
        <f t="shared" si="46"/>
        <v>0</v>
      </c>
      <c r="Q272" s="184">
        <v>0</v>
      </c>
      <c r="R272" s="184">
        <f t="shared" si="47"/>
        <v>0</v>
      </c>
      <c r="S272" s="184">
        <v>0</v>
      </c>
      <c r="T272" s="185">
        <f t="shared" si="48"/>
        <v>0</v>
      </c>
      <c r="U272" s="31"/>
      <c r="V272" s="31"/>
      <c r="W272" s="31"/>
      <c r="X272" s="31"/>
      <c r="Y272" s="31"/>
      <c r="Z272" s="31"/>
      <c r="AA272" s="31"/>
      <c r="AB272" s="31"/>
      <c r="AC272" s="31"/>
      <c r="AD272" s="31"/>
      <c r="AE272" s="31"/>
      <c r="AR272" s="186" t="s">
        <v>238</v>
      </c>
      <c r="AT272" s="186" t="s">
        <v>234</v>
      </c>
      <c r="AU272" s="186" t="s">
        <v>88</v>
      </c>
      <c r="AY272" s="14" t="s">
        <v>232</v>
      </c>
      <c r="BE272" s="104">
        <f t="shared" si="49"/>
        <v>0</v>
      </c>
      <c r="BF272" s="104">
        <f t="shared" si="50"/>
        <v>0</v>
      </c>
      <c r="BG272" s="104">
        <f t="shared" si="51"/>
        <v>0</v>
      </c>
      <c r="BH272" s="104">
        <f t="shared" si="52"/>
        <v>0</v>
      </c>
      <c r="BI272" s="104">
        <f t="shared" si="53"/>
        <v>0</v>
      </c>
      <c r="BJ272" s="14" t="s">
        <v>88</v>
      </c>
      <c r="BK272" s="104">
        <f t="shared" si="54"/>
        <v>0</v>
      </c>
      <c r="BL272" s="14" t="s">
        <v>238</v>
      </c>
      <c r="BM272" s="186" t="s">
        <v>3073</v>
      </c>
    </row>
    <row r="273" spans="1:65" s="2" customFormat="1" ht="24.2" customHeight="1">
      <c r="A273" s="31"/>
      <c r="B273" s="142"/>
      <c r="C273" s="174" t="s">
        <v>669</v>
      </c>
      <c r="D273" s="174" t="s">
        <v>234</v>
      </c>
      <c r="E273" s="175" t="s">
        <v>750</v>
      </c>
      <c r="F273" s="176" t="s">
        <v>751</v>
      </c>
      <c r="G273" s="177" t="s">
        <v>360</v>
      </c>
      <c r="H273" s="178">
        <v>18.832000000000001</v>
      </c>
      <c r="I273" s="179"/>
      <c r="J273" s="180">
        <f t="shared" si="45"/>
        <v>0</v>
      </c>
      <c r="K273" s="181"/>
      <c r="L273" s="32"/>
      <c r="M273" s="182" t="s">
        <v>1</v>
      </c>
      <c r="N273" s="183" t="s">
        <v>43</v>
      </c>
      <c r="O273" s="60"/>
      <c r="P273" s="184">
        <f t="shared" si="46"/>
        <v>0</v>
      </c>
      <c r="Q273" s="184">
        <v>0</v>
      </c>
      <c r="R273" s="184">
        <f t="shared" si="47"/>
        <v>0</v>
      </c>
      <c r="S273" s="184">
        <v>0</v>
      </c>
      <c r="T273" s="185">
        <f t="shared" si="48"/>
        <v>0</v>
      </c>
      <c r="U273" s="31"/>
      <c r="V273" s="31"/>
      <c r="W273" s="31"/>
      <c r="X273" s="31"/>
      <c r="Y273" s="31"/>
      <c r="Z273" s="31"/>
      <c r="AA273" s="31"/>
      <c r="AB273" s="31"/>
      <c r="AC273" s="31"/>
      <c r="AD273" s="31"/>
      <c r="AE273" s="31"/>
      <c r="AR273" s="186" t="s">
        <v>238</v>
      </c>
      <c r="AT273" s="186" t="s">
        <v>234</v>
      </c>
      <c r="AU273" s="186" t="s">
        <v>88</v>
      </c>
      <c r="AY273" s="14" t="s">
        <v>232</v>
      </c>
      <c r="BE273" s="104">
        <f t="shared" si="49"/>
        <v>0</v>
      </c>
      <c r="BF273" s="104">
        <f t="shared" si="50"/>
        <v>0</v>
      </c>
      <c r="BG273" s="104">
        <f t="shared" si="51"/>
        <v>0</v>
      </c>
      <c r="BH273" s="104">
        <f t="shared" si="52"/>
        <v>0</v>
      </c>
      <c r="BI273" s="104">
        <f t="shared" si="53"/>
        <v>0</v>
      </c>
      <c r="BJ273" s="14" t="s">
        <v>88</v>
      </c>
      <c r="BK273" s="104">
        <f t="shared" si="54"/>
        <v>0</v>
      </c>
      <c r="BL273" s="14" t="s">
        <v>238</v>
      </c>
      <c r="BM273" s="186" t="s">
        <v>3074</v>
      </c>
    </row>
    <row r="274" spans="1:65" s="2" customFormat="1" ht="16.5" customHeight="1">
      <c r="A274" s="31"/>
      <c r="B274" s="142"/>
      <c r="C274" s="174" t="s">
        <v>673</v>
      </c>
      <c r="D274" s="174" t="s">
        <v>234</v>
      </c>
      <c r="E274" s="175" t="s">
        <v>754</v>
      </c>
      <c r="F274" s="176" t="s">
        <v>755</v>
      </c>
      <c r="G274" s="177" t="s">
        <v>360</v>
      </c>
      <c r="H274" s="178">
        <v>5.29</v>
      </c>
      <c r="I274" s="179"/>
      <c r="J274" s="180">
        <f t="shared" si="45"/>
        <v>0</v>
      </c>
      <c r="K274" s="181"/>
      <c r="L274" s="32"/>
      <c r="M274" s="182" t="s">
        <v>1</v>
      </c>
      <c r="N274" s="183" t="s">
        <v>43</v>
      </c>
      <c r="O274" s="60"/>
      <c r="P274" s="184">
        <f t="shared" si="46"/>
        <v>0</v>
      </c>
      <c r="Q274" s="184">
        <v>0</v>
      </c>
      <c r="R274" s="184">
        <f t="shared" si="47"/>
        <v>0</v>
      </c>
      <c r="S274" s="184">
        <v>0</v>
      </c>
      <c r="T274" s="185">
        <f t="shared" si="48"/>
        <v>0</v>
      </c>
      <c r="U274" s="31"/>
      <c r="V274" s="31"/>
      <c r="W274" s="31"/>
      <c r="X274" s="31"/>
      <c r="Y274" s="31"/>
      <c r="Z274" s="31"/>
      <c r="AA274" s="31"/>
      <c r="AB274" s="31"/>
      <c r="AC274" s="31"/>
      <c r="AD274" s="31"/>
      <c r="AE274" s="31"/>
      <c r="AR274" s="186" t="s">
        <v>238</v>
      </c>
      <c r="AT274" s="186" t="s">
        <v>234</v>
      </c>
      <c r="AU274" s="186" t="s">
        <v>88</v>
      </c>
      <c r="AY274" s="14" t="s">
        <v>232</v>
      </c>
      <c r="BE274" s="104">
        <f t="shared" si="49"/>
        <v>0</v>
      </c>
      <c r="BF274" s="104">
        <f t="shared" si="50"/>
        <v>0</v>
      </c>
      <c r="BG274" s="104">
        <f t="shared" si="51"/>
        <v>0</v>
      </c>
      <c r="BH274" s="104">
        <f t="shared" si="52"/>
        <v>0</v>
      </c>
      <c r="BI274" s="104">
        <f t="shared" si="53"/>
        <v>0</v>
      </c>
      <c r="BJ274" s="14" t="s">
        <v>88</v>
      </c>
      <c r="BK274" s="104">
        <f t="shared" si="54"/>
        <v>0</v>
      </c>
      <c r="BL274" s="14" t="s">
        <v>238</v>
      </c>
      <c r="BM274" s="186" t="s">
        <v>3075</v>
      </c>
    </row>
    <row r="275" spans="1:65" s="12" customFormat="1" ht="22.9" customHeight="1">
      <c r="B275" s="161"/>
      <c r="D275" s="162" t="s">
        <v>76</v>
      </c>
      <c r="E275" s="172" t="s">
        <v>629</v>
      </c>
      <c r="F275" s="172" t="s">
        <v>757</v>
      </c>
      <c r="I275" s="164"/>
      <c r="J275" s="173">
        <f>BK275</f>
        <v>0</v>
      </c>
      <c r="L275" s="161"/>
      <c r="M275" s="166"/>
      <c r="N275" s="167"/>
      <c r="O275" s="167"/>
      <c r="P275" s="168">
        <f>SUM(P276:P277)</f>
        <v>0</v>
      </c>
      <c r="Q275" s="167"/>
      <c r="R275" s="168">
        <f>SUM(R276:R277)</f>
        <v>0</v>
      </c>
      <c r="S275" s="167"/>
      <c r="T275" s="169">
        <f>SUM(T276:T277)</f>
        <v>0</v>
      </c>
      <c r="AR275" s="162" t="s">
        <v>81</v>
      </c>
      <c r="AT275" s="170" t="s">
        <v>76</v>
      </c>
      <c r="AU275" s="170" t="s">
        <v>81</v>
      </c>
      <c r="AY275" s="162" t="s">
        <v>232</v>
      </c>
      <c r="BK275" s="171">
        <f>SUM(BK276:BK277)</f>
        <v>0</v>
      </c>
    </row>
    <row r="276" spans="1:65" s="2" customFormat="1" ht="33" customHeight="1">
      <c r="A276" s="31"/>
      <c r="B276" s="142"/>
      <c r="C276" s="174" t="s">
        <v>677</v>
      </c>
      <c r="D276" s="174" t="s">
        <v>234</v>
      </c>
      <c r="E276" s="175" t="s">
        <v>759</v>
      </c>
      <c r="F276" s="176" t="s">
        <v>760</v>
      </c>
      <c r="G276" s="177" t="s">
        <v>360</v>
      </c>
      <c r="H276" s="178">
        <v>284.548</v>
      </c>
      <c r="I276" s="179"/>
      <c r="J276" s="180">
        <f>ROUND(I276*H276,2)</f>
        <v>0</v>
      </c>
      <c r="K276" s="181"/>
      <c r="L276" s="32"/>
      <c r="M276" s="182" t="s">
        <v>1</v>
      </c>
      <c r="N276" s="183" t="s">
        <v>43</v>
      </c>
      <c r="O276" s="60"/>
      <c r="P276" s="184">
        <f>O276*H276</f>
        <v>0</v>
      </c>
      <c r="Q276" s="184">
        <v>0</v>
      </c>
      <c r="R276" s="184">
        <f>Q276*H276</f>
        <v>0</v>
      </c>
      <c r="S276" s="184">
        <v>0</v>
      </c>
      <c r="T276" s="185">
        <f>S276*H276</f>
        <v>0</v>
      </c>
      <c r="U276" s="31"/>
      <c r="V276" s="31"/>
      <c r="W276" s="31"/>
      <c r="X276" s="31"/>
      <c r="Y276" s="31"/>
      <c r="Z276" s="31"/>
      <c r="AA276" s="31"/>
      <c r="AB276" s="31"/>
      <c r="AC276" s="31"/>
      <c r="AD276" s="31"/>
      <c r="AE276" s="31"/>
      <c r="AR276" s="186" t="s">
        <v>238</v>
      </c>
      <c r="AT276" s="186" t="s">
        <v>234</v>
      </c>
      <c r="AU276" s="186" t="s">
        <v>88</v>
      </c>
      <c r="AY276" s="14" t="s">
        <v>232</v>
      </c>
      <c r="BE276" s="104">
        <f>IF(N276="základná",J276,0)</f>
        <v>0</v>
      </c>
      <c r="BF276" s="104">
        <f>IF(N276="znížená",J276,0)</f>
        <v>0</v>
      </c>
      <c r="BG276" s="104">
        <f>IF(N276="zákl. prenesená",J276,0)</f>
        <v>0</v>
      </c>
      <c r="BH276" s="104">
        <f>IF(N276="zníž. prenesená",J276,0)</f>
        <v>0</v>
      </c>
      <c r="BI276" s="104">
        <f>IF(N276="nulová",J276,0)</f>
        <v>0</v>
      </c>
      <c r="BJ276" s="14" t="s">
        <v>88</v>
      </c>
      <c r="BK276" s="104">
        <f>ROUND(I276*H276,2)</f>
        <v>0</v>
      </c>
      <c r="BL276" s="14" t="s">
        <v>238</v>
      </c>
      <c r="BM276" s="186" t="s">
        <v>2807</v>
      </c>
    </row>
    <row r="277" spans="1:65" s="2" customFormat="1" ht="49.15" customHeight="1">
      <c r="A277" s="31"/>
      <c r="B277" s="142"/>
      <c r="C277" s="174" t="s">
        <v>681</v>
      </c>
      <c r="D277" s="174" t="s">
        <v>234</v>
      </c>
      <c r="E277" s="175" t="s">
        <v>763</v>
      </c>
      <c r="F277" s="176" t="s">
        <v>764</v>
      </c>
      <c r="G277" s="177" t="s">
        <v>360</v>
      </c>
      <c r="H277" s="178">
        <v>284.548</v>
      </c>
      <c r="I277" s="179"/>
      <c r="J277" s="180">
        <f>ROUND(I277*H277,2)</f>
        <v>0</v>
      </c>
      <c r="K277" s="181"/>
      <c r="L277" s="32"/>
      <c r="M277" s="182" t="s">
        <v>1</v>
      </c>
      <c r="N277" s="183" t="s">
        <v>43</v>
      </c>
      <c r="O277" s="60"/>
      <c r="P277" s="184">
        <f>O277*H277</f>
        <v>0</v>
      </c>
      <c r="Q277" s="184">
        <v>0</v>
      </c>
      <c r="R277" s="184">
        <f>Q277*H277</f>
        <v>0</v>
      </c>
      <c r="S277" s="184">
        <v>0</v>
      </c>
      <c r="T277" s="185">
        <f>S277*H277</f>
        <v>0</v>
      </c>
      <c r="U277" s="31"/>
      <c r="V277" s="31"/>
      <c r="W277" s="31"/>
      <c r="X277" s="31"/>
      <c r="Y277" s="31"/>
      <c r="Z277" s="31"/>
      <c r="AA277" s="31"/>
      <c r="AB277" s="31"/>
      <c r="AC277" s="31"/>
      <c r="AD277" s="31"/>
      <c r="AE277" s="31"/>
      <c r="AR277" s="186" t="s">
        <v>238</v>
      </c>
      <c r="AT277" s="186" t="s">
        <v>234</v>
      </c>
      <c r="AU277" s="186" t="s">
        <v>88</v>
      </c>
      <c r="AY277" s="14" t="s">
        <v>232</v>
      </c>
      <c r="BE277" s="104">
        <f>IF(N277="základná",J277,0)</f>
        <v>0</v>
      </c>
      <c r="BF277" s="104">
        <f>IF(N277="znížená",J277,0)</f>
        <v>0</v>
      </c>
      <c r="BG277" s="104">
        <f>IF(N277="zákl. prenesená",J277,0)</f>
        <v>0</v>
      </c>
      <c r="BH277" s="104">
        <f>IF(N277="zníž. prenesená",J277,0)</f>
        <v>0</v>
      </c>
      <c r="BI277" s="104">
        <f>IF(N277="nulová",J277,0)</f>
        <v>0</v>
      </c>
      <c r="BJ277" s="14" t="s">
        <v>88</v>
      </c>
      <c r="BK277" s="104">
        <f>ROUND(I277*H277,2)</f>
        <v>0</v>
      </c>
      <c r="BL277" s="14" t="s">
        <v>238</v>
      </c>
      <c r="BM277" s="186" t="s">
        <v>2808</v>
      </c>
    </row>
    <row r="278" spans="1:65" s="12" customFormat="1" ht="25.9" customHeight="1">
      <c r="B278" s="161"/>
      <c r="D278" s="162" t="s">
        <v>76</v>
      </c>
      <c r="E278" s="163" t="s">
        <v>230</v>
      </c>
      <c r="F278" s="163" t="s">
        <v>231</v>
      </c>
      <c r="I278" s="164"/>
      <c r="J278" s="165">
        <f>BK278</f>
        <v>0</v>
      </c>
      <c r="L278" s="161"/>
      <c r="M278" s="166"/>
      <c r="N278" s="167"/>
      <c r="O278" s="167"/>
      <c r="P278" s="168">
        <f>P279</f>
        <v>0</v>
      </c>
      <c r="Q278" s="167"/>
      <c r="R278" s="168">
        <f>R279</f>
        <v>1.1073200000000001</v>
      </c>
      <c r="S278" s="167"/>
      <c r="T278" s="169">
        <f>T279</f>
        <v>0</v>
      </c>
      <c r="AR278" s="162" t="s">
        <v>81</v>
      </c>
      <c r="AT278" s="170" t="s">
        <v>76</v>
      </c>
      <c r="AU278" s="170" t="s">
        <v>77</v>
      </c>
      <c r="AY278" s="162" t="s">
        <v>232</v>
      </c>
      <c r="BK278" s="171">
        <f>BK279</f>
        <v>0</v>
      </c>
    </row>
    <row r="279" spans="1:65" s="12" customFormat="1" ht="22.9" customHeight="1">
      <c r="B279" s="161"/>
      <c r="D279" s="162" t="s">
        <v>76</v>
      </c>
      <c r="E279" s="172" t="s">
        <v>93</v>
      </c>
      <c r="F279" s="172" t="s">
        <v>390</v>
      </c>
      <c r="I279" s="164"/>
      <c r="J279" s="173">
        <f>BK279</f>
        <v>0</v>
      </c>
      <c r="L279" s="161"/>
      <c r="M279" s="166"/>
      <c r="N279" s="167"/>
      <c r="O279" s="167"/>
      <c r="P279" s="168">
        <f>SUM(P280:P281)</f>
        <v>0</v>
      </c>
      <c r="Q279" s="167"/>
      <c r="R279" s="168">
        <f>SUM(R280:R281)</f>
        <v>1.1073200000000001</v>
      </c>
      <c r="S279" s="167"/>
      <c r="T279" s="169">
        <f>SUM(T280:T281)</f>
        <v>0</v>
      </c>
      <c r="AR279" s="162" t="s">
        <v>81</v>
      </c>
      <c r="AT279" s="170" t="s">
        <v>76</v>
      </c>
      <c r="AU279" s="170" t="s">
        <v>81</v>
      </c>
      <c r="AY279" s="162" t="s">
        <v>232</v>
      </c>
      <c r="BK279" s="171">
        <f>SUM(BK280:BK281)</f>
        <v>0</v>
      </c>
    </row>
    <row r="280" spans="1:65" s="2" customFormat="1" ht="24.2" customHeight="1">
      <c r="A280" s="31"/>
      <c r="B280" s="142"/>
      <c r="C280" s="174" t="s">
        <v>685</v>
      </c>
      <c r="D280" s="174" t="s">
        <v>234</v>
      </c>
      <c r="E280" s="175" t="s">
        <v>392</v>
      </c>
      <c r="F280" s="176" t="s">
        <v>393</v>
      </c>
      <c r="G280" s="177" t="s">
        <v>394</v>
      </c>
      <c r="H280" s="178">
        <v>2</v>
      </c>
      <c r="I280" s="179"/>
      <c r="J280" s="180">
        <f>ROUND(I280*H280,2)</f>
        <v>0</v>
      </c>
      <c r="K280" s="181"/>
      <c r="L280" s="32"/>
      <c r="M280" s="182" t="s">
        <v>1</v>
      </c>
      <c r="N280" s="183" t="s">
        <v>43</v>
      </c>
      <c r="O280" s="60"/>
      <c r="P280" s="184">
        <f>O280*H280</f>
        <v>0</v>
      </c>
      <c r="Q280" s="184">
        <v>0.44366</v>
      </c>
      <c r="R280" s="184">
        <f>Q280*H280</f>
        <v>0.88732</v>
      </c>
      <c r="S280" s="184">
        <v>0</v>
      </c>
      <c r="T280" s="185">
        <f>S280*H280</f>
        <v>0</v>
      </c>
      <c r="U280" s="31"/>
      <c r="V280" s="31"/>
      <c r="W280" s="31"/>
      <c r="X280" s="31"/>
      <c r="Y280" s="31"/>
      <c r="Z280" s="31"/>
      <c r="AA280" s="31"/>
      <c r="AB280" s="31"/>
      <c r="AC280" s="31"/>
      <c r="AD280" s="31"/>
      <c r="AE280" s="31"/>
      <c r="AR280" s="186" t="s">
        <v>238</v>
      </c>
      <c r="AT280" s="186" t="s">
        <v>234</v>
      </c>
      <c r="AU280" s="186" t="s">
        <v>88</v>
      </c>
      <c r="AY280" s="14" t="s">
        <v>232</v>
      </c>
      <c r="BE280" s="104">
        <f>IF(N280="základná",J280,0)</f>
        <v>0</v>
      </c>
      <c r="BF280" s="104">
        <f>IF(N280="znížená",J280,0)</f>
        <v>0</v>
      </c>
      <c r="BG280" s="104">
        <f>IF(N280="zákl. prenesená",J280,0)</f>
        <v>0</v>
      </c>
      <c r="BH280" s="104">
        <f>IF(N280="zníž. prenesená",J280,0)</f>
        <v>0</v>
      </c>
      <c r="BI280" s="104">
        <f>IF(N280="nulová",J280,0)</f>
        <v>0</v>
      </c>
      <c r="BJ280" s="14" t="s">
        <v>88</v>
      </c>
      <c r="BK280" s="104">
        <f>ROUND(I280*H280,2)</f>
        <v>0</v>
      </c>
      <c r="BL280" s="14" t="s">
        <v>238</v>
      </c>
      <c r="BM280" s="186" t="s">
        <v>2809</v>
      </c>
    </row>
    <row r="281" spans="1:65" s="2" customFormat="1" ht="16.5" customHeight="1">
      <c r="A281" s="31"/>
      <c r="B281" s="142"/>
      <c r="C281" s="187" t="s">
        <v>689</v>
      </c>
      <c r="D281" s="187" t="s">
        <v>357</v>
      </c>
      <c r="E281" s="188" t="s">
        <v>397</v>
      </c>
      <c r="F281" s="189" t="s">
        <v>398</v>
      </c>
      <c r="G281" s="190" t="s">
        <v>394</v>
      </c>
      <c r="H281" s="191">
        <v>2</v>
      </c>
      <c r="I281" s="192"/>
      <c r="J281" s="193">
        <f>ROUND(I281*H281,2)</f>
        <v>0</v>
      </c>
      <c r="K281" s="194"/>
      <c r="L281" s="195"/>
      <c r="M281" s="196" t="s">
        <v>1</v>
      </c>
      <c r="N281" s="197" t="s">
        <v>43</v>
      </c>
      <c r="O281" s="60"/>
      <c r="P281" s="184">
        <f>O281*H281</f>
        <v>0</v>
      </c>
      <c r="Q281" s="184">
        <v>0.11</v>
      </c>
      <c r="R281" s="184">
        <f>Q281*H281</f>
        <v>0.22</v>
      </c>
      <c r="S281" s="184">
        <v>0</v>
      </c>
      <c r="T281" s="185">
        <f>S281*H281</f>
        <v>0</v>
      </c>
      <c r="U281" s="31"/>
      <c r="V281" s="31"/>
      <c r="W281" s="31"/>
      <c r="X281" s="31"/>
      <c r="Y281" s="31"/>
      <c r="Z281" s="31"/>
      <c r="AA281" s="31"/>
      <c r="AB281" s="31"/>
      <c r="AC281" s="31"/>
      <c r="AD281" s="31"/>
      <c r="AE281" s="31"/>
      <c r="AR281" s="186" t="s">
        <v>263</v>
      </c>
      <c r="AT281" s="186" t="s">
        <v>357</v>
      </c>
      <c r="AU281" s="186" t="s">
        <v>88</v>
      </c>
      <c r="AY281" s="14" t="s">
        <v>232</v>
      </c>
      <c r="BE281" s="104">
        <f>IF(N281="základná",J281,0)</f>
        <v>0</v>
      </c>
      <c r="BF281" s="104">
        <f>IF(N281="znížená",J281,0)</f>
        <v>0</v>
      </c>
      <c r="BG281" s="104">
        <f>IF(N281="zákl. prenesená",J281,0)</f>
        <v>0</v>
      </c>
      <c r="BH281" s="104">
        <f>IF(N281="zníž. prenesená",J281,0)</f>
        <v>0</v>
      </c>
      <c r="BI281" s="104">
        <f>IF(N281="nulová",J281,0)</f>
        <v>0</v>
      </c>
      <c r="BJ281" s="14" t="s">
        <v>88</v>
      </c>
      <c r="BK281" s="104">
        <f>ROUND(I281*H281,2)</f>
        <v>0</v>
      </c>
      <c r="BL281" s="14" t="s">
        <v>238</v>
      </c>
      <c r="BM281" s="186" t="s">
        <v>2810</v>
      </c>
    </row>
    <row r="282" spans="1:65" s="12" customFormat="1" ht="25.9" customHeight="1">
      <c r="B282" s="161"/>
      <c r="D282" s="162" t="s">
        <v>76</v>
      </c>
      <c r="E282" s="163" t="s">
        <v>766</v>
      </c>
      <c r="F282" s="163" t="s">
        <v>767</v>
      </c>
      <c r="I282" s="164"/>
      <c r="J282" s="165">
        <f>BK282</f>
        <v>0</v>
      </c>
      <c r="L282" s="161"/>
      <c r="M282" s="166"/>
      <c r="N282" s="167"/>
      <c r="O282" s="167"/>
      <c r="P282" s="168">
        <f>P283+P292+P323</f>
        <v>0</v>
      </c>
      <c r="Q282" s="167"/>
      <c r="R282" s="168">
        <f>R283+R292+R323</f>
        <v>1.7117737570000005</v>
      </c>
      <c r="S282" s="167"/>
      <c r="T282" s="169">
        <f>T283+T292+T323</f>
        <v>0</v>
      </c>
      <c r="AR282" s="162" t="s">
        <v>88</v>
      </c>
      <c r="AT282" s="170" t="s">
        <v>76</v>
      </c>
      <c r="AU282" s="170" t="s">
        <v>77</v>
      </c>
      <c r="AY282" s="162" t="s">
        <v>232</v>
      </c>
      <c r="BK282" s="171">
        <f>BK283+BK292+BK323</f>
        <v>0</v>
      </c>
    </row>
    <row r="283" spans="1:65" s="12" customFormat="1" ht="22.9" customHeight="1">
      <c r="B283" s="161"/>
      <c r="D283" s="162" t="s">
        <v>76</v>
      </c>
      <c r="E283" s="172" t="s">
        <v>1066</v>
      </c>
      <c r="F283" s="172" t="s">
        <v>1067</v>
      </c>
      <c r="I283" s="164"/>
      <c r="J283" s="173">
        <f>BK283</f>
        <v>0</v>
      </c>
      <c r="L283" s="161"/>
      <c r="M283" s="166"/>
      <c r="N283" s="167"/>
      <c r="O283" s="167"/>
      <c r="P283" s="168">
        <f>SUM(P284:P291)</f>
        <v>0</v>
      </c>
      <c r="Q283" s="167"/>
      <c r="R283" s="168">
        <f>SUM(R284:R291)</f>
        <v>4.3999999999999997E-2</v>
      </c>
      <c r="S283" s="167"/>
      <c r="T283" s="169">
        <f>SUM(T284:T291)</f>
        <v>0</v>
      </c>
      <c r="AR283" s="162" t="s">
        <v>88</v>
      </c>
      <c r="AT283" s="170" t="s">
        <v>76</v>
      </c>
      <c r="AU283" s="170" t="s">
        <v>81</v>
      </c>
      <c r="AY283" s="162" t="s">
        <v>232</v>
      </c>
      <c r="BK283" s="171">
        <f>SUM(BK284:BK291)</f>
        <v>0</v>
      </c>
    </row>
    <row r="284" spans="1:65" s="2" customFormat="1" ht="24.2" customHeight="1">
      <c r="A284" s="31"/>
      <c r="B284" s="142"/>
      <c r="C284" s="174" t="s">
        <v>693</v>
      </c>
      <c r="D284" s="174" t="s">
        <v>234</v>
      </c>
      <c r="E284" s="175" t="s">
        <v>1068</v>
      </c>
      <c r="F284" s="176" t="s">
        <v>1069</v>
      </c>
      <c r="G284" s="177" t="s">
        <v>237</v>
      </c>
      <c r="H284" s="178">
        <v>49.213000000000001</v>
      </c>
      <c r="I284" s="179"/>
      <c r="J284" s="180">
        <f t="shared" ref="J284:J291" si="55">ROUND(I284*H284,2)</f>
        <v>0</v>
      </c>
      <c r="K284" s="181"/>
      <c r="L284" s="32"/>
      <c r="M284" s="182" t="s">
        <v>1</v>
      </c>
      <c r="N284" s="183" t="s">
        <v>43</v>
      </c>
      <c r="O284" s="60"/>
      <c r="P284" s="184">
        <f t="shared" ref="P284:P291" si="56">O284*H284</f>
        <v>0</v>
      </c>
      <c r="Q284" s="184">
        <v>0</v>
      </c>
      <c r="R284" s="184">
        <f t="shared" ref="R284:R291" si="57">Q284*H284</f>
        <v>0</v>
      </c>
      <c r="S284" s="184">
        <v>0</v>
      </c>
      <c r="T284" s="185">
        <f t="shared" ref="T284:T291" si="58">S284*H284</f>
        <v>0</v>
      </c>
      <c r="U284" s="31"/>
      <c r="V284" s="31"/>
      <c r="W284" s="31"/>
      <c r="X284" s="31"/>
      <c r="Y284" s="31"/>
      <c r="Z284" s="31"/>
      <c r="AA284" s="31"/>
      <c r="AB284" s="31"/>
      <c r="AC284" s="31"/>
      <c r="AD284" s="31"/>
      <c r="AE284" s="31"/>
      <c r="AR284" s="186" t="s">
        <v>297</v>
      </c>
      <c r="AT284" s="186" t="s">
        <v>234</v>
      </c>
      <c r="AU284" s="186" t="s">
        <v>88</v>
      </c>
      <c r="AY284" s="14" t="s">
        <v>232</v>
      </c>
      <c r="BE284" s="104">
        <f t="shared" ref="BE284:BE291" si="59">IF(N284="základná",J284,0)</f>
        <v>0</v>
      </c>
      <c r="BF284" s="104">
        <f t="shared" ref="BF284:BF291" si="60">IF(N284="znížená",J284,0)</f>
        <v>0</v>
      </c>
      <c r="BG284" s="104">
        <f t="shared" ref="BG284:BG291" si="61">IF(N284="zákl. prenesená",J284,0)</f>
        <v>0</v>
      </c>
      <c r="BH284" s="104">
        <f t="shared" ref="BH284:BH291" si="62">IF(N284="zníž. prenesená",J284,0)</f>
        <v>0</v>
      </c>
      <c r="BI284" s="104">
        <f t="shared" ref="BI284:BI291" si="63">IF(N284="nulová",J284,0)</f>
        <v>0</v>
      </c>
      <c r="BJ284" s="14" t="s">
        <v>88</v>
      </c>
      <c r="BK284" s="104">
        <f t="shared" ref="BK284:BK291" si="64">ROUND(I284*H284,2)</f>
        <v>0</v>
      </c>
      <c r="BL284" s="14" t="s">
        <v>297</v>
      </c>
      <c r="BM284" s="186" t="s">
        <v>2811</v>
      </c>
    </row>
    <row r="285" spans="1:65" s="2" customFormat="1" ht="16.5" customHeight="1">
      <c r="A285" s="31"/>
      <c r="B285" s="142"/>
      <c r="C285" s="187" t="s">
        <v>697</v>
      </c>
      <c r="D285" s="187" t="s">
        <v>357</v>
      </c>
      <c r="E285" s="188" t="s">
        <v>1071</v>
      </c>
      <c r="F285" s="189" t="s">
        <v>1072</v>
      </c>
      <c r="G285" s="190" t="s">
        <v>360</v>
      </c>
      <c r="H285" s="191">
        <v>1.7000000000000001E-2</v>
      </c>
      <c r="I285" s="192"/>
      <c r="J285" s="193">
        <f t="shared" si="55"/>
        <v>0</v>
      </c>
      <c r="K285" s="194"/>
      <c r="L285" s="195"/>
      <c r="M285" s="196" t="s">
        <v>1</v>
      </c>
      <c r="N285" s="197" t="s">
        <v>43</v>
      </c>
      <c r="O285" s="60"/>
      <c r="P285" s="184">
        <f t="shared" si="56"/>
        <v>0</v>
      </c>
      <c r="Q285" s="184">
        <v>1</v>
      </c>
      <c r="R285" s="184">
        <f t="shared" si="57"/>
        <v>1.7000000000000001E-2</v>
      </c>
      <c r="S285" s="184">
        <v>0</v>
      </c>
      <c r="T285" s="185">
        <f t="shared" si="58"/>
        <v>0</v>
      </c>
      <c r="U285" s="31"/>
      <c r="V285" s="31"/>
      <c r="W285" s="31"/>
      <c r="X285" s="31"/>
      <c r="Y285" s="31"/>
      <c r="Z285" s="31"/>
      <c r="AA285" s="31"/>
      <c r="AB285" s="31"/>
      <c r="AC285" s="31"/>
      <c r="AD285" s="31"/>
      <c r="AE285" s="31"/>
      <c r="AR285" s="186" t="s">
        <v>362</v>
      </c>
      <c r="AT285" s="186" t="s">
        <v>357</v>
      </c>
      <c r="AU285" s="186" t="s">
        <v>88</v>
      </c>
      <c r="AY285" s="14" t="s">
        <v>232</v>
      </c>
      <c r="BE285" s="104">
        <f t="shared" si="59"/>
        <v>0</v>
      </c>
      <c r="BF285" s="104">
        <f t="shared" si="60"/>
        <v>0</v>
      </c>
      <c r="BG285" s="104">
        <f t="shared" si="61"/>
        <v>0</v>
      </c>
      <c r="BH285" s="104">
        <f t="shared" si="62"/>
        <v>0</v>
      </c>
      <c r="BI285" s="104">
        <f t="shared" si="63"/>
        <v>0</v>
      </c>
      <c r="BJ285" s="14" t="s">
        <v>88</v>
      </c>
      <c r="BK285" s="104">
        <f t="shared" si="64"/>
        <v>0</v>
      </c>
      <c r="BL285" s="14" t="s">
        <v>297</v>
      </c>
      <c r="BM285" s="186" t="s">
        <v>2812</v>
      </c>
    </row>
    <row r="286" spans="1:65" s="2" customFormat="1" ht="24.2" customHeight="1">
      <c r="A286" s="31"/>
      <c r="B286" s="142"/>
      <c r="C286" s="174" t="s">
        <v>701</v>
      </c>
      <c r="D286" s="174" t="s">
        <v>234</v>
      </c>
      <c r="E286" s="175" t="s">
        <v>1074</v>
      </c>
      <c r="F286" s="176" t="s">
        <v>1075</v>
      </c>
      <c r="G286" s="177" t="s">
        <v>237</v>
      </c>
      <c r="H286" s="178">
        <v>49.213000000000001</v>
      </c>
      <c r="I286" s="179"/>
      <c r="J286" s="180">
        <f t="shared" si="55"/>
        <v>0</v>
      </c>
      <c r="K286" s="181"/>
      <c r="L286" s="32"/>
      <c r="M286" s="182" t="s">
        <v>1</v>
      </c>
      <c r="N286" s="183" t="s">
        <v>43</v>
      </c>
      <c r="O286" s="60"/>
      <c r="P286" s="184">
        <f t="shared" si="56"/>
        <v>0</v>
      </c>
      <c r="Q286" s="184">
        <v>0</v>
      </c>
      <c r="R286" s="184">
        <f t="shared" si="57"/>
        <v>0</v>
      </c>
      <c r="S286" s="184">
        <v>0</v>
      </c>
      <c r="T286" s="185">
        <f t="shared" si="58"/>
        <v>0</v>
      </c>
      <c r="U286" s="31"/>
      <c r="V286" s="31"/>
      <c r="W286" s="31"/>
      <c r="X286" s="31"/>
      <c r="Y286" s="31"/>
      <c r="Z286" s="31"/>
      <c r="AA286" s="31"/>
      <c r="AB286" s="31"/>
      <c r="AC286" s="31"/>
      <c r="AD286" s="31"/>
      <c r="AE286" s="31"/>
      <c r="AR286" s="186" t="s">
        <v>297</v>
      </c>
      <c r="AT286" s="186" t="s">
        <v>234</v>
      </c>
      <c r="AU286" s="186" t="s">
        <v>88</v>
      </c>
      <c r="AY286" s="14" t="s">
        <v>232</v>
      </c>
      <c r="BE286" s="104">
        <f t="shared" si="59"/>
        <v>0</v>
      </c>
      <c r="BF286" s="104">
        <f t="shared" si="60"/>
        <v>0</v>
      </c>
      <c r="BG286" s="104">
        <f t="shared" si="61"/>
        <v>0</v>
      </c>
      <c r="BH286" s="104">
        <f t="shared" si="62"/>
        <v>0</v>
      </c>
      <c r="BI286" s="104">
        <f t="shared" si="63"/>
        <v>0</v>
      </c>
      <c r="BJ286" s="14" t="s">
        <v>88</v>
      </c>
      <c r="BK286" s="104">
        <f t="shared" si="64"/>
        <v>0</v>
      </c>
      <c r="BL286" s="14" t="s">
        <v>297</v>
      </c>
      <c r="BM286" s="186" t="s">
        <v>2813</v>
      </c>
    </row>
    <row r="287" spans="1:65" s="2" customFormat="1" ht="16.5" customHeight="1">
      <c r="A287" s="31"/>
      <c r="B287" s="142"/>
      <c r="C287" s="187" t="s">
        <v>705</v>
      </c>
      <c r="D287" s="187" t="s">
        <v>357</v>
      </c>
      <c r="E287" s="188" t="s">
        <v>1077</v>
      </c>
      <c r="F287" s="189" t="s">
        <v>1078</v>
      </c>
      <c r="G287" s="190" t="s">
        <v>360</v>
      </c>
      <c r="H287" s="191">
        <v>1.7000000000000001E-2</v>
      </c>
      <c r="I287" s="192"/>
      <c r="J287" s="193">
        <f t="shared" si="55"/>
        <v>0</v>
      </c>
      <c r="K287" s="194"/>
      <c r="L287" s="195"/>
      <c r="M287" s="196" t="s">
        <v>1</v>
      </c>
      <c r="N287" s="197" t="s">
        <v>43</v>
      </c>
      <c r="O287" s="60"/>
      <c r="P287" s="184">
        <f t="shared" si="56"/>
        <v>0</v>
      </c>
      <c r="Q287" s="184">
        <v>1</v>
      </c>
      <c r="R287" s="184">
        <f t="shared" si="57"/>
        <v>1.7000000000000001E-2</v>
      </c>
      <c r="S287" s="184">
        <v>0</v>
      </c>
      <c r="T287" s="185">
        <f t="shared" si="58"/>
        <v>0</v>
      </c>
      <c r="U287" s="31"/>
      <c r="V287" s="31"/>
      <c r="W287" s="31"/>
      <c r="X287" s="31"/>
      <c r="Y287" s="31"/>
      <c r="Z287" s="31"/>
      <c r="AA287" s="31"/>
      <c r="AB287" s="31"/>
      <c r="AC287" s="31"/>
      <c r="AD287" s="31"/>
      <c r="AE287" s="31"/>
      <c r="AR287" s="186" t="s">
        <v>362</v>
      </c>
      <c r="AT287" s="186" t="s">
        <v>357</v>
      </c>
      <c r="AU287" s="186" t="s">
        <v>88</v>
      </c>
      <c r="AY287" s="14" t="s">
        <v>232</v>
      </c>
      <c r="BE287" s="104">
        <f t="shared" si="59"/>
        <v>0</v>
      </c>
      <c r="BF287" s="104">
        <f t="shared" si="60"/>
        <v>0</v>
      </c>
      <c r="BG287" s="104">
        <f t="shared" si="61"/>
        <v>0</v>
      </c>
      <c r="BH287" s="104">
        <f t="shared" si="62"/>
        <v>0</v>
      </c>
      <c r="BI287" s="104">
        <f t="shared" si="63"/>
        <v>0</v>
      </c>
      <c r="BJ287" s="14" t="s">
        <v>88</v>
      </c>
      <c r="BK287" s="104">
        <f t="shared" si="64"/>
        <v>0</v>
      </c>
      <c r="BL287" s="14" t="s">
        <v>297</v>
      </c>
      <c r="BM287" s="186" t="s">
        <v>2814</v>
      </c>
    </row>
    <row r="288" spans="1:65" s="2" customFormat="1" ht="37.9" customHeight="1">
      <c r="A288" s="31"/>
      <c r="B288" s="142"/>
      <c r="C288" s="174" t="s">
        <v>709</v>
      </c>
      <c r="D288" s="174" t="s">
        <v>234</v>
      </c>
      <c r="E288" s="175" t="s">
        <v>1265</v>
      </c>
      <c r="F288" s="176" t="s">
        <v>1266</v>
      </c>
      <c r="G288" s="177" t="s">
        <v>256</v>
      </c>
      <c r="H288" s="178">
        <v>40.82</v>
      </c>
      <c r="I288" s="179"/>
      <c r="J288" s="180">
        <f t="shared" si="55"/>
        <v>0</v>
      </c>
      <c r="K288" s="181"/>
      <c r="L288" s="32"/>
      <c r="M288" s="182" t="s">
        <v>1</v>
      </c>
      <c r="N288" s="183" t="s">
        <v>43</v>
      </c>
      <c r="O288" s="60"/>
      <c r="P288" s="184">
        <f t="shared" si="56"/>
        <v>0</v>
      </c>
      <c r="Q288" s="184">
        <v>0</v>
      </c>
      <c r="R288" s="184">
        <f t="shared" si="57"/>
        <v>0</v>
      </c>
      <c r="S288" s="184">
        <v>0</v>
      </c>
      <c r="T288" s="185">
        <f t="shared" si="58"/>
        <v>0</v>
      </c>
      <c r="U288" s="31"/>
      <c r="V288" s="31"/>
      <c r="W288" s="31"/>
      <c r="X288" s="31"/>
      <c r="Y288" s="31"/>
      <c r="Z288" s="31"/>
      <c r="AA288" s="31"/>
      <c r="AB288" s="31"/>
      <c r="AC288" s="31"/>
      <c r="AD288" s="31"/>
      <c r="AE288" s="31"/>
      <c r="AR288" s="186" t="s">
        <v>297</v>
      </c>
      <c r="AT288" s="186" t="s">
        <v>234</v>
      </c>
      <c r="AU288" s="186" t="s">
        <v>88</v>
      </c>
      <c r="AY288" s="14" t="s">
        <v>232</v>
      </c>
      <c r="BE288" s="104">
        <f t="shared" si="59"/>
        <v>0</v>
      </c>
      <c r="BF288" s="104">
        <f t="shared" si="60"/>
        <v>0</v>
      </c>
      <c r="BG288" s="104">
        <f t="shared" si="61"/>
        <v>0</v>
      </c>
      <c r="BH288" s="104">
        <f t="shared" si="62"/>
        <v>0</v>
      </c>
      <c r="BI288" s="104">
        <f t="shared" si="63"/>
        <v>0</v>
      </c>
      <c r="BJ288" s="14" t="s">
        <v>88</v>
      </c>
      <c r="BK288" s="104">
        <f t="shared" si="64"/>
        <v>0</v>
      </c>
      <c r="BL288" s="14" t="s">
        <v>297</v>
      </c>
      <c r="BM288" s="186" t="s">
        <v>2815</v>
      </c>
    </row>
    <row r="289" spans="1:65" s="2" customFormat="1" ht="16.5" customHeight="1">
      <c r="A289" s="31"/>
      <c r="B289" s="142"/>
      <c r="C289" s="187" t="s">
        <v>713</v>
      </c>
      <c r="D289" s="187" t="s">
        <v>357</v>
      </c>
      <c r="E289" s="188" t="s">
        <v>1268</v>
      </c>
      <c r="F289" s="189" t="s">
        <v>1269</v>
      </c>
      <c r="G289" s="190" t="s">
        <v>394</v>
      </c>
      <c r="H289" s="191">
        <v>5</v>
      </c>
      <c r="I289" s="192"/>
      <c r="J289" s="193">
        <f t="shared" si="55"/>
        <v>0</v>
      </c>
      <c r="K289" s="194"/>
      <c r="L289" s="195"/>
      <c r="M289" s="196" t="s">
        <v>1</v>
      </c>
      <c r="N289" s="197" t="s">
        <v>43</v>
      </c>
      <c r="O289" s="60"/>
      <c r="P289" s="184">
        <f t="shared" si="56"/>
        <v>0</v>
      </c>
      <c r="Q289" s="184">
        <v>1E-3</v>
      </c>
      <c r="R289" s="184">
        <f t="shared" si="57"/>
        <v>5.0000000000000001E-3</v>
      </c>
      <c r="S289" s="184">
        <v>0</v>
      </c>
      <c r="T289" s="185">
        <f t="shared" si="58"/>
        <v>0</v>
      </c>
      <c r="U289" s="31"/>
      <c r="V289" s="31"/>
      <c r="W289" s="31"/>
      <c r="X289" s="31"/>
      <c r="Y289" s="31"/>
      <c r="Z289" s="31"/>
      <c r="AA289" s="31"/>
      <c r="AB289" s="31"/>
      <c r="AC289" s="31"/>
      <c r="AD289" s="31"/>
      <c r="AE289" s="31"/>
      <c r="AR289" s="186" t="s">
        <v>263</v>
      </c>
      <c r="AT289" s="186" t="s">
        <v>357</v>
      </c>
      <c r="AU289" s="186" t="s">
        <v>88</v>
      </c>
      <c r="AY289" s="14" t="s">
        <v>232</v>
      </c>
      <c r="BE289" s="104">
        <f t="shared" si="59"/>
        <v>0</v>
      </c>
      <c r="BF289" s="104">
        <f t="shared" si="60"/>
        <v>0</v>
      </c>
      <c r="BG289" s="104">
        <f t="shared" si="61"/>
        <v>0</v>
      </c>
      <c r="BH289" s="104">
        <f t="shared" si="62"/>
        <v>0</v>
      </c>
      <c r="BI289" s="104">
        <f t="shared" si="63"/>
        <v>0</v>
      </c>
      <c r="BJ289" s="14" t="s">
        <v>88</v>
      </c>
      <c r="BK289" s="104">
        <f t="shared" si="64"/>
        <v>0</v>
      </c>
      <c r="BL289" s="14" t="s">
        <v>238</v>
      </c>
      <c r="BM289" s="186" t="s">
        <v>2816</v>
      </c>
    </row>
    <row r="290" spans="1:65" s="2" customFormat="1" ht="16.5" customHeight="1">
      <c r="A290" s="31"/>
      <c r="B290" s="142"/>
      <c r="C290" s="187" t="s">
        <v>717</v>
      </c>
      <c r="D290" s="187" t="s">
        <v>357</v>
      </c>
      <c r="E290" s="188" t="s">
        <v>1271</v>
      </c>
      <c r="F290" s="189" t="s">
        <v>1272</v>
      </c>
      <c r="G290" s="190" t="s">
        <v>394</v>
      </c>
      <c r="H290" s="191">
        <v>5</v>
      </c>
      <c r="I290" s="192"/>
      <c r="J290" s="193">
        <f t="shared" si="55"/>
        <v>0</v>
      </c>
      <c r="K290" s="194"/>
      <c r="L290" s="195"/>
      <c r="M290" s="196" t="s">
        <v>1</v>
      </c>
      <c r="N290" s="197" t="s">
        <v>43</v>
      </c>
      <c r="O290" s="60"/>
      <c r="P290" s="184">
        <f t="shared" si="56"/>
        <v>0</v>
      </c>
      <c r="Q290" s="184">
        <v>1E-3</v>
      </c>
      <c r="R290" s="184">
        <f t="shared" si="57"/>
        <v>5.0000000000000001E-3</v>
      </c>
      <c r="S290" s="184">
        <v>0</v>
      </c>
      <c r="T290" s="185">
        <f t="shared" si="58"/>
        <v>0</v>
      </c>
      <c r="U290" s="31"/>
      <c r="V290" s="31"/>
      <c r="W290" s="31"/>
      <c r="X290" s="31"/>
      <c r="Y290" s="31"/>
      <c r="Z290" s="31"/>
      <c r="AA290" s="31"/>
      <c r="AB290" s="31"/>
      <c r="AC290" s="31"/>
      <c r="AD290" s="31"/>
      <c r="AE290" s="31"/>
      <c r="AR290" s="186" t="s">
        <v>263</v>
      </c>
      <c r="AT290" s="186" t="s">
        <v>357</v>
      </c>
      <c r="AU290" s="186" t="s">
        <v>88</v>
      </c>
      <c r="AY290" s="14" t="s">
        <v>232</v>
      </c>
      <c r="BE290" s="104">
        <f t="shared" si="59"/>
        <v>0</v>
      </c>
      <c r="BF290" s="104">
        <f t="shared" si="60"/>
        <v>0</v>
      </c>
      <c r="BG290" s="104">
        <f t="shared" si="61"/>
        <v>0</v>
      </c>
      <c r="BH290" s="104">
        <f t="shared" si="62"/>
        <v>0</v>
      </c>
      <c r="BI290" s="104">
        <f t="shared" si="63"/>
        <v>0</v>
      </c>
      <c r="BJ290" s="14" t="s">
        <v>88</v>
      </c>
      <c r="BK290" s="104">
        <f t="shared" si="64"/>
        <v>0</v>
      </c>
      <c r="BL290" s="14" t="s">
        <v>238</v>
      </c>
      <c r="BM290" s="186" t="s">
        <v>2817</v>
      </c>
    </row>
    <row r="291" spans="1:65" s="2" customFormat="1" ht="24.2" customHeight="1">
      <c r="A291" s="31"/>
      <c r="B291" s="142"/>
      <c r="C291" s="174" t="s">
        <v>721</v>
      </c>
      <c r="D291" s="174" t="s">
        <v>234</v>
      </c>
      <c r="E291" s="175" t="s">
        <v>1080</v>
      </c>
      <c r="F291" s="176" t="s">
        <v>1081</v>
      </c>
      <c r="G291" s="177" t="s">
        <v>360</v>
      </c>
      <c r="H291" s="178">
        <v>3.4000000000000002E-2</v>
      </c>
      <c r="I291" s="179"/>
      <c r="J291" s="180">
        <f t="shared" si="55"/>
        <v>0</v>
      </c>
      <c r="K291" s="181"/>
      <c r="L291" s="32"/>
      <c r="M291" s="182" t="s">
        <v>1</v>
      </c>
      <c r="N291" s="183" t="s">
        <v>43</v>
      </c>
      <c r="O291" s="60"/>
      <c r="P291" s="184">
        <f t="shared" si="56"/>
        <v>0</v>
      </c>
      <c r="Q291" s="184">
        <v>0</v>
      </c>
      <c r="R291" s="184">
        <f t="shared" si="57"/>
        <v>0</v>
      </c>
      <c r="S291" s="184">
        <v>0</v>
      </c>
      <c r="T291" s="185">
        <f t="shared" si="58"/>
        <v>0</v>
      </c>
      <c r="U291" s="31"/>
      <c r="V291" s="31"/>
      <c r="W291" s="31"/>
      <c r="X291" s="31"/>
      <c r="Y291" s="31"/>
      <c r="Z291" s="31"/>
      <c r="AA291" s="31"/>
      <c r="AB291" s="31"/>
      <c r="AC291" s="31"/>
      <c r="AD291" s="31"/>
      <c r="AE291" s="31"/>
      <c r="AR291" s="186" t="s">
        <v>297</v>
      </c>
      <c r="AT291" s="186" t="s">
        <v>234</v>
      </c>
      <c r="AU291" s="186" t="s">
        <v>88</v>
      </c>
      <c r="AY291" s="14" t="s">
        <v>232</v>
      </c>
      <c r="BE291" s="104">
        <f t="shared" si="59"/>
        <v>0</v>
      </c>
      <c r="BF291" s="104">
        <f t="shared" si="60"/>
        <v>0</v>
      </c>
      <c r="BG291" s="104">
        <f t="shared" si="61"/>
        <v>0</v>
      </c>
      <c r="BH291" s="104">
        <f t="shared" si="62"/>
        <v>0</v>
      </c>
      <c r="BI291" s="104">
        <f t="shared" si="63"/>
        <v>0</v>
      </c>
      <c r="BJ291" s="14" t="s">
        <v>88</v>
      </c>
      <c r="BK291" s="104">
        <f t="shared" si="64"/>
        <v>0</v>
      </c>
      <c r="BL291" s="14" t="s">
        <v>297</v>
      </c>
      <c r="BM291" s="186" t="s">
        <v>2818</v>
      </c>
    </row>
    <row r="292" spans="1:65" s="12" customFormat="1" ht="22.9" customHeight="1">
      <c r="B292" s="161"/>
      <c r="D292" s="162" t="s">
        <v>76</v>
      </c>
      <c r="E292" s="172" t="s">
        <v>1094</v>
      </c>
      <c r="F292" s="172" t="s">
        <v>2146</v>
      </c>
      <c r="I292" s="164"/>
      <c r="J292" s="173">
        <f>BK292</f>
        <v>0</v>
      </c>
      <c r="L292" s="161"/>
      <c r="M292" s="166"/>
      <c r="N292" s="167"/>
      <c r="O292" s="167"/>
      <c r="P292" s="168">
        <f>SUM(P293:P322)</f>
        <v>0</v>
      </c>
      <c r="Q292" s="167"/>
      <c r="R292" s="168">
        <f>SUM(R293:R322)</f>
        <v>0.98908000000000018</v>
      </c>
      <c r="S292" s="167"/>
      <c r="T292" s="169">
        <f>SUM(T293:T322)</f>
        <v>0</v>
      </c>
      <c r="AR292" s="162" t="s">
        <v>88</v>
      </c>
      <c r="AT292" s="170" t="s">
        <v>76</v>
      </c>
      <c r="AU292" s="170" t="s">
        <v>81</v>
      </c>
      <c r="AY292" s="162" t="s">
        <v>232</v>
      </c>
      <c r="BK292" s="171">
        <f>SUM(BK293:BK322)</f>
        <v>0</v>
      </c>
    </row>
    <row r="293" spans="1:65" s="2" customFormat="1" ht="37.9" customHeight="1">
      <c r="A293" s="31"/>
      <c r="B293" s="142"/>
      <c r="C293" s="174" t="s">
        <v>725</v>
      </c>
      <c r="D293" s="174" t="s">
        <v>234</v>
      </c>
      <c r="E293" s="175" t="s">
        <v>1096</v>
      </c>
      <c r="F293" s="176" t="s">
        <v>3076</v>
      </c>
      <c r="G293" s="177" t="s">
        <v>394</v>
      </c>
      <c r="H293" s="178">
        <v>1</v>
      </c>
      <c r="I293" s="179"/>
      <c r="J293" s="180">
        <f t="shared" ref="J293:J322" si="65">ROUND(I293*H293,2)</f>
        <v>0</v>
      </c>
      <c r="K293" s="181"/>
      <c r="L293" s="32"/>
      <c r="M293" s="182" t="s">
        <v>1</v>
      </c>
      <c r="N293" s="183" t="s">
        <v>43</v>
      </c>
      <c r="O293" s="60"/>
      <c r="P293" s="184">
        <f t="shared" ref="P293:P322" si="66">O293*H293</f>
        <v>0</v>
      </c>
      <c r="Q293" s="184">
        <v>0.1</v>
      </c>
      <c r="R293" s="184">
        <f t="shared" ref="R293:R322" si="67">Q293*H293</f>
        <v>0.1</v>
      </c>
      <c r="S293" s="184">
        <v>0</v>
      </c>
      <c r="T293" s="185">
        <f t="shared" ref="T293:T322" si="68">S293*H293</f>
        <v>0</v>
      </c>
      <c r="U293" s="31"/>
      <c r="V293" s="31"/>
      <c r="W293" s="31"/>
      <c r="X293" s="31"/>
      <c r="Y293" s="31"/>
      <c r="Z293" s="31"/>
      <c r="AA293" s="31"/>
      <c r="AB293" s="31"/>
      <c r="AC293" s="31"/>
      <c r="AD293" s="31"/>
      <c r="AE293" s="31"/>
      <c r="AR293" s="186" t="s">
        <v>297</v>
      </c>
      <c r="AT293" s="186" t="s">
        <v>234</v>
      </c>
      <c r="AU293" s="186" t="s">
        <v>88</v>
      </c>
      <c r="AY293" s="14" t="s">
        <v>232</v>
      </c>
      <c r="BE293" s="104">
        <f t="shared" ref="BE293:BE322" si="69">IF(N293="základná",J293,0)</f>
        <v>0</v>
      </c>
      <c r="BF293" s="104">
        <f t="shared" ref="BF293:BF322" si="70">IF(N293="znížená",J293,0)</f>
        <v>0</v>
      </c>
      <c r="BG293" s="104">
        <f t="shared" ref="BG293:BG322" si="71">IF(N293="zákl. prenesená",J293,0)</f>
        <v>0</v>
      </c>
      <c r="BH293" s="104">
        <f t="shared" ref="BH293:BH322" si="72">IF(N293="zníž. prenesená",J293,0)</f>
        <v>0</v>
      </c>
      <c r="BI293" s="104">
        <f t="shared" ref="BI293:BI322" si="73">IF(N293="nulová",J293,0)</f>
        <v>0</v>
      </c>
      <c r="BJ293" s="14" t="s">
        <v>88</v>
      </c>
      <c r="BK293" s="104">
        <f t="shared" ref="BK293:BK322" si="74">ROUND(I293*H293,2)</f>
        <v>0</v>
      </c>
      <c r="BL293" s="14" t="s">
        <v>297</v>
      </c>
      <c r="BM293" s="186" t="s">
        <v>2820</v>
      </c>
    </row>
    <row r="294" spans="1:65" s="2" customFormat="1" ht="16.5" customHeight="1">
      <c r="A294" s="31"/>
      <c r="B294" s="142"/>
      <c r="C294" s="174" t="s">
        <v>729</v>
      </c>
      <c r="D294" s="174" t="s">
        <v>234</v>
      </c>
      <c r="E294" s="175" t="s">
        <v>2147</v>
      </c>
      <c r="F294" s="176" t="s">
        <v>2148</v>
      </c>
      <c r="G294" s="177" t="s">
        <v>394</v>
      </c>
      <c r="H294" s="178">
        <v>1</v>
      </c>
      <c r="I294" s="179"/>
      <c r="J294" s="180">
        <f t="shared" si="65"/>
        <v>0</v>
      </c>
      <c r="K294" s="181"/>
      <c r="L294" s="32"/>
      <c r="M294" s="182" t="s">
        <v>1</v>
      </c>
      <c r="N294" s="183" t="s">
        <v>43</v>
      </c>
      <c r="O294" s="60"/>
      <c r="P294" s="184">
        <f t="shared" si="66"/>
        <v>0</v>
      </c>
      <c r="Q294" s="184">
        <v>0</v>
      </c>
      <c r="R294" s="184">
        <f t="shared" si="67"/>
        <v>0</v>
      </c>
      <c r="S294" s="184">
        <v>0</v>
      </c>
      <c r="T294" s="185">
        <f t="shared" si="68"/>
        <v>0</v>
      </c>
      <c r="U294" s="31"/>
      <c r="V294" s="31"/>
      <c r="W294" s="31"/>
      <c r="X294" s="31"/>
      <c r="Y294" s="31"/>
      <c r="Z294" s="31"/>
      <c r="AA294" s="31"/>
      <c r="AB294" s="31"/>
      <c r="AC294" s="31"/>
      <c r="AD294" s="31"/>
      <c r="AE294" s="31"/>
      <c r="AR294" s="186" t="s">
        <v>297</v>
      </c>
      <c r="AT294" s="186" t="s">
        <v>234</v>
      </c>
      <c r="AU294" s="186" t="s">
        <v>88</v>
      </c>
      <c r="AY294" s="14" t="s">
        <v>232</v>
      </c>
      <c r="BE294" s="104">
        <f t="shared" si="69"/>
        <v>0</v>
      </c>
      <c r="BF294" s="104">
        <f t="shared" si="70"/>
        <v>0</v>
      </c>
      <c r="BG294" s="104">
        <f t="shared" si="71"/>
        <v>0</v>
      </c>
      <c r="BH294" s="104">
        <f t="shared" si="72"/>
        <v>0</v>
      </c>
      <c r="BI294" s="104">
        <f t="shared" si="73"/>
        <v>0</v>
      </c>
      <c r="BJ294" s="14" t="s">
        <v>88</v>
      </c>
      <c r="BK294" s="104">
        <f t="shared" si="74"/>
        <v>0</v>
      </c>
      <c r="BL294" s="14" t="s">
        <v>297</v>
      </c>
      <c r="BM294" s="186" t="s">
        <v>2821</v>
      </c>
    </row>
    <row r="295" spans="1:65" s="2" customFormat="1" ht="62.65" customHeight="1">
      <c r="A295" s="31"/>
      <c r="B295" s="142"/>
      <c r="C295" s="187" t="s">
        <v>733</v>
      </c>
      <c r="D295" s="187" t="s">
        <v>357</v>
      </c>
      <c r="E295" s="188" t="s">
        <v>2150</v>
      </c>
      <c r="F295" s="189" t="s">
        <v>3026</v>
      </c>
      <c r="G295" s="190" t="s">
        <v>394</v>
      </c>
      <c r="H295" s="191">
        <v>1</v>
      </c>
      <c r="I295" s="192"/>
      <c r="J295" s="193">
        <f t="shared" si="65"/>
        <v>0</v>
      </c>
      <c r="K295" s="194"/>
      <c r="L295" s="195"/>
      <c r="M295" s="196" t="s">
        <v>1</v>
      </c>
      <c r="N295" s="197" t="s">
        <v>43</v>
      </c>
      <c r="O295" s="60"/>
      <c r="P295" s="184">
        <f t="shared" si="66"/>
        <v>0</v>
      </c>
      <c r="Q295" s="184">
        <v>5.8999999999999997E-2</v>
      </c>
      <c r="R295" s="184">
        <f t="shared" si="67"/>
        <v>5.8999999999999997E-2</v>
      </c>
      <c r="S295" s="184">
        <v>0</v>
      </c>
      <c r="T295" s="185">
        <f t="shared" si="68"/>
        <v>0</v>
      </c>
      <c r="U295" s="31"/>
      <c r="V295" s="31"/>
      <c r="W295" s="31"/>
      <c r="X295" s="31"/>
      <c r="Y295" s="31"/>
      <c r="Z295" s="31"/>
      <c r="AA295" s="31"/>
      <c r="AB295" s="31"/>
      <c r="AC295" s="31"/>
      <c r="AD295" s="31"/>
      <c r="AE295" s="31"/>
      <c r="AR295" s="186" t="s">
        <v>362</v>
      </c>
      <c r="AT295" s="186" t="s">
        <v>357</v>
      </c>
      <c r="AU295" s="186" t="s">
        <v>88</v>
      </c>
      <c r="AY295" s="14" t="s">
        <v>232</v>
      </c>
      <c r="BE295" s="104">
        <f t="shared" si="69"/>
        <v>0</v>
      </c>
      <c r="BF295" s="104">
        <f t="shared" si="70"/>
        <v>0</v>
      </c>
      <c r="BG295" s="104">
        <f t="shared" si="71"/>
        <v>0</v>
      </c>
      <c r="BH295" s="104">
        <f t="shared" si="72"/>
        <v>0</v>
      </c>
      <c r="BI295" s="104">
        <f t="shared" si="73"/>
        <v>0</v>
      </c>
      <c r="BJ295" s="14" t="s">
        <v>88</v>
      </c>
      <c r="BK295" s="104">
        <f t="shared" si="74"/>
        <v>0</v>
      </c>
      <c r="BL295" s="14" t="s">
        <v>297</v>
      </c>
      <c r="BM295" s="186" t="s">
        <v>2823</v>
      </c>
    </row>
    <row r="296" spans="1:65" s="2" customFormat="1" ht="24.2" customHeight="1">
      <c r="A296" s="31"/>
      <c r="B296" s="142"/>
      <c r="C296" s="174" t="s">
        <v>738</v>
      </c>
      <c r="D296" s="174" t="s">
        <v>234</v>
      </c>
      <c r="E296" s="175" t="s">
        <v>2153</v>
      </c>
      <c r="F296" s="176" t="s">
        <v>2154</v>
      </c>
      <c r="G296" s="177" t="s">
        <v>394</v>
      </c>
      <c r="H296" s="178">
        <v>1</v>
      </c>
      <c r="I296" s="179"/>
      <c r="J296" s="180">
        <f t="shared" si="65"/>
        <v>0</v>
      </c>
      <c r="K296" s="181"/>
      <c r="L296" s="32"/>
      <c r="M296" s="182" t="s">
        <v>1</v>
      </c>
      <c r="N296" s="183" t="s">
        <v>43</v>
      </c>
      <c r="O296" s="60"/>
      <c r="P296" s="184">
        <f t="shared" si="66"/>
        <v>0</v>
      </c>
      <c r="Q296" s="184">
        <v>1.4999999999999999E-4</v>
      </c>
      <c r="R296" s="184">
        <f t="shared" si="67"/>
        <v>1.4999999999999999E-4</v>
      </c>
      <c r="S296" s="184">
        <v>0</v>
      </c>
      <c r="T296" s="185">
        <f t="shared" si="68"/>
        <v>0</v>
      </c>
      <c r="U296" s="31"/>
      <c r="V296" s="31"/>
      <c r="W296" s="31"/>
      <c r="X296" s="31"/>
      <c r="Y296" s="31"/>
      <c r="Z296" s="31"/>
      <c r="AA296" s="31"/>
      <c r="AB296" s="31"/>
      <c r="AC296" s="31"/>
      <c r="AD296" s="31"/>
      <c r="AE296" s="31"/>
      <c r="AR296" s="186" t="s">
        <v>297</v>
      </c>
      <c r="AT296" s="186" t="s">
        <v>234</v>
      </c>
      <c r="AU296" s="186" t="s">
        <v>88</v>
      </c>
      <c r="AY296" s="14" t="s">
        <v>232</v>
      </c>
      <c r="BE296" s="104">
        <f t="shared" si="69"/>
        <v>0</v>
      </c>
      <c r="BF296" s="104">
        <f t="shared" si="70"/>
        <v>0</v>
      </c>
      <c r="BG296" s="104">
        <f t="shared" si="71"/>
        <v>0</v>
      </c>
      <c r="BH296" s="104">
        <f t="shared" si="72"/>
        <v>0</v>
      </c>
      <c r="BI296" s="104">
        <f t="shared" si="73"/>
        <v>0</v>
      </c>
      <c r="BJ296" s="14" t="s">
        <v>88</v>
      </c>
      <c r="BK296" s="104">
        <f t="shared" si="74"/>
        <v>0</v>
      </c>
      <c r="BL296" s="14" t="s">
        <v>297</v>
      </c>
      <c r="BM296" s="186" t="s">
        <v>2824</v>
      </c>
    </row>
    <row r="297" spans="1:65" s="2" customFormat="1" ht="49.15" customHeight="1">
      <c r="A297" s="31"/>
      <c r="B297" s="142"/>
      <c r="C297" s="187" t="s">
        <v>742</v>
      </c>
      <c r="D297" s="187" t="s">
        <v>357</v>
      </c>
      <c r="E297" s="188" t="s">
        <v>2156</v>
      </c>
      <c r="F297" s="189" t="s">
        <v>3027</v>
      </c>
      <c r="G297" s="190" t="s">
        <v>394</v>
      </c>
      <c r="H297" s="191">
        <v>1</v>
      </c>
      <c r="I297" s="192"/>
      <c r="J297" s="193">
        <f t="shared" si="65"/>
        <v>0</v>
      </c>
      <c r="K297" s="194"/>
      <c r="L297" s="195"/>
      <c r="M297" s="196" t="s">
        <v>1</v>
      </c>
      <c r="N297" s="197" t="s">
        <v>43</v>
      </c>
      <c r="O297" s="60"/>
      <c r="P297" s="184">
        <f t="shared" si="66"/>
        <v>0</v>
      </c>
      <c r="Q297" s="184">
        <v>0.25</v>
      </c>
      <c r="R297" s="184">
        <f t="shared" si="67"/>
        <v>0.25</v>
      </c>
      <c r="S297" s="184">
        <v>0</v>
      </c>
      <c r="T297" s="185">
        <f t="shared" si="68"/>
        <v>0</v>
      </c>
      <c r="U297" s="31"/>
      <c r="V297" s="31"/>
      <c r="W297" s="31"/>
      <c r="X297" s="31"/>
      <c r="Y297" s="31"/>
      <c r="Z297" s="31"/>
      <c r="AA297" s="31"/>
      <c r="AB297" s="31"/>
      <c r="AC297" s="31"/>
      <c r="AD297" s="31"/>
      <c r="AE297" s="31"/>
      <c r="AR297" s="186" t="s">
        <v>362</v>
      </c>
      <c r="AT297" s="186" t="s">
        <v>357</v>
      </c>
      <c r="AU297" s="186" t="s">
        <v>88</v>
      </c>
      <c r="AY297" s="14" t="s">
        <v>232</v>
      </c>
      <c r="BE297" s="104">
        <f t="shared" si="69"/>
        <v>0</v>
      </c>
      <c r="BF297" s="104">
        <f t="shared" si="70"/>
        <v>0</v>
      </c>
      <c r="BG297" s="104">
        <f t="shared" si="71"/>
        <v>0</v>
      </c>
      <c r="BH297" s="104">
        <f t="shared" si="72"/>
        <v>0</v>
      </c>
      <c r="BI297" s="104">
        <f t="shared" si="73"/>
        <v>0</v>
      </c>
      <c r="BJ297" s="14" t="s">
        <v>88</v>
      </c>
      <c r="BK297" s="104">
        <f t="shared" si="74"/>
        <v>0</v>
      </c>
      <c r="BL297" s="14" t="s">
        <v>297</v>
      </c>
      <c r="BM297" s="186" t="s">
        <v>2826</v>
      </c>
    </row>
    <row r="298" spans="1:65" s="2" customFormat="1" ht="16.5" customHeight="1">
      <c r="A298" s="31"/>
      <c r="B298" s="142"/>
      <c r="C298" s="174" t="s">
        <v>468</v>
      </c>
      <c r="D298" s="174" t="s">
        <v>234</v>
      </c>
      <c r="E298" s="175" t="s">
        <v>1112</v>
      </c>
      <c r="F298" s="176" t="s">
        <v>1277</v>
      </c>
      <c r="G298" s="177" t="s">
        <v>256</v>
      </c>
      <c r="H298" s="178">
        <v>1.5</v>
      </c>
      <c r="I298" s="179"/>
      <c r="J298" s="180">
        <f t="shared" si="65"/>
        <v>0</v>
      </c>
      <c r="K298" s="181"/>
      <c r="L298" s="32"/>
      <c r="M298" s="182" t="s">
        <v>1</v>
      </c>
      <c r="N298" s="183" t="s">
        <v>43</v>
      </c>
      <c r="O298" s="60"/>
      <c r="P298" s="184">
        <f t="shared" si="66"/>
        <v>0</v>
      </c>
      <c r="Q298" s="184">
        <v>9.0000000000000006E-5</v>
      </c>
      <c r="R298" s="184">
        <f t="shared" si="67"/>
        <v>1.35E-4</v>
      </c>
      <c r="S298" s="184">
        <v>0</v>
      </c>
      <c r="T298" s="185">
        <f t="shared" si="68"/>
        <v>0</v>
      </c>
      <c r="U298" s="31"/>
      <c r="V298" s="31"/>
      <c r="W298" s="31"/>
      <c r="X298" s="31"/>
      <c r="Y298" s="31"/>
      <c r="Z298" s="31"/>
      <c r="AA298" s="31"/>
      <c r="AB298" s="31"/>
      <c r="AC298" s="31"/>
      <c r="AD298" s="31"/>
      <c r="AE298" s="31"/>
      <c r="AR298" s="186" t="s">
        <v>238</v>
      </c>
      <c r="AT298" s="186" t="s">
        <v>234</v>
      </c>
      <c r="AU298" s="186" t="s">
        <v>88</v>
      </c>
      <c r="AY298" s="14" t="s">
        <v>232</v>
      </c>
      <c r="BE298" s="104">
        <f t="shared" si="69"/>
        <v>0</v>
      </c>
      <c r="BF298" s="104">
        <f t="shared" si="70"/>
        <v>0</v>
      </c>
      <c r="BG298" s="104">
        <f t="shared" si="71"/>
        <v>0</v>
      </c>
      <c r="BH298" s="104">
        <f t="shared" si="72"/>
        <v>0</v>
      </c>
      <c r="BI298" s="104">
        <f t="shared" si="73"/>
        <v>0</v>
      </c>
      <c r="BJ298" s="14" t="s">
        <v>88</v>
      </c>
      <c r="BK298" s="104">
        <f t="shared" si="74"/>
        <v>0</v>
      </c>
      <c r="BL298" s="14" t="s">
        <v>238</v>
      </c>
      <c r="BM298" s="186" t="s">
        <v>2827</v>
      </c>
    </row>
    <row r="299" spans="1:65" s="2" customFormat="1" ht="24.2" customHeight="1">
      <c r="A299" s="31"/>
      <c r="B299" s="142"/>
      <c r="C299" s="187" t="s">
        <v>749</v>
      </c>
      <c r="D299" s="187" t="s">
        <v>357</v>
      </c>
      <c r="E299" s="188" t="s">
        <v>1279</v>
      </c>
      <c r="F299" s="189" t="s">
        <v>1280</v>
      </c>
      <c r="G299" s="190" t="s">
        <v>256</v>
      </c>
      <c r="H299" s="191">
        <v>1.5</v>
      </c>
      <c r="I299" s="192"/>
      <c r="J299" s="193">
        <f t="shared" si="65"/>
        <v>0</v>
      </c>
      <c r="K299" s="194"/>
      <c r="L299" s="195"/>
      <c r="M299" s="196" t="s">
        <v>1</v>
      </c>
      <c r="N299" s="197" t="s">
        <v>43</v>
      </c>
      <c r="O299" s="60"/>
      <c r="P299" s="184">
        <f t="shared" si="66"/>
        <v>0</v>
      </c>
      <c r="Q299" s="184">
        <v>1.9300000000000001E-3</v>
      </c>
      <c r="R299" s="184">
        <f t="shared" si="67"/>
        <v>2.895E-3</v>
      </c>
      <c r="S299" s="184">
        <v>0</v>
      </c>
      <c r="T299" s="185">
        <f t="shared" si="68"/>
        <v>0</v>
      </c>
      <c r="U299" s="31"/>
      <c r="V299" s="31"/>
      <c r="W299" s="31"/>
      <c r="X299" s="31"/>
      <c r="Y299" s="31"/>
      <c r="Z299" s="31"/>
      <c r="AA299" s="31"/>
      <c r="AB299" s="31"/>
      <c r="AC299" s="31"/>
      <c r="AD299" s="31"/>
      <c r="AE299" s="31"/>
      <c r="AR299" s="186" t="s">
        <v>263</v>
      </c>
      <c r="AT299" s="186" t="s">
        <v>357</v>
      </c>
      <c r="AU299" s="186" t="s">
        <v>88</v>
      </c>
      <c r="AY299" s="14" t="s">
        <v>232</v>
      </c>
      <c r="BE299" s="104">
        <f t="shared" si="69"/>
        <v>0</v>
      </c>
      <c r="BF299" s="104">
        <f t="shared" si="70"/>
        <v>0</v>
      </c>
      <c r="BG299" s="104">
        <f t="shared" si="71"/>
        <v>0</v>
      </c>
      <c r="BH299" s="104">
        <f t="shared" si="72"/>
        <v>0</v>
      </c>
      <c r="BI299" s="104">
        <f t="shared" si="73"/>
        <v>0</v>
      </c>
      <c r="BJ299" s="14" t="s">
        <v>88</v>
      </c>
      <c r="BK299" s="104">
        <f t="shared" si="74"/>
        <v>0</v>
      </c>
      <c r="BL299" s="14" t="s">
        <v>238</v>
      </c>
      <c r="BM299" s="186" t="s">
        <v>2828</v>
      </c>
    </row>
    <row r="300" spans="1:65" s="2" customFormat="1" ht="37.9" customHeight="1">
      <c r="A300" s="31"/>
      <c r="B300" s="142"/>
      <c r="C300" s="174" t="s">
        <v>753</v>
      </c>
      <c r="D300" s="174" t="s">
        <v>234</v>
      </c>
      <c r="E300" s="175" t="s">
        <v>2159</v>
      </c>
      <c r="F300" s="176" t="s">
        <v>3028</v>
      </c>
      <c r="G300" s="177" t="s">
        <v>1139</v>
      </c>
      <c r="H300" s="178">
        <v>350</v>
      </c>
      <c r="I300" s="179"/>
      <c r="J300" s="180">
        <f t="shared" si="65"/>
        <v>0</v>
      </c>
      <c r="K300" s="181"/>
      <c r="L300" s="32"/>
      <c r="M300" s="182" t="s">
        <v>1</v>
      </c>
      <c r="N300" s="183" t="s">
        <v>43</v>
      </c>
      <c r="O300" s="60"/>
      <c r="P300" s="184">
        <f t="shared" si="66"/>
        <v>0</v>
      </c>
      <c r="Q300" s="184">
        <v>5.0000000000000002E-5</v>
      </c>
      <c r="R300" s="184">
        <f t="shared" si="67"/>
        <v>1.7500000000000002E-2</v>
      </c>
      <c r="S300" s="184">
        <v>0</v>
      </c>
      <c r="T300" s="185">
        <f t="shared" si="68"/>
        <v>0</v>
      </c>
      <c r="U300" s="31"/>
      <c r="V300" s="31"/>
      <c r="W300" s="31"/>
      <c r="X300" s="31"/>
      <c r="Y300" s="31"/>
      <c r="Z300" s="31"/>
      <c r="AA300" s="31"/>
      <c r="AB300" s="31"/>
      <c r="AC300" s="31"/>
      <c r="AD300" s="31"/>
      <c r="AE300" s="31"/>
      <c r="AR300" s="186" t="s">
        <v>297</v>
      </c>
      <c r="AT300" s="186" t="s">
        <v>234</v>
      </c>
      <c r="AU300" s="186" t="s">
        <v>88</v>
      </c>
      <c r="AY300" s="14" t="s">
        <v>232</v>
      </c>
      <c r="BE300" s="104">
        <f t="shared" si="69"/>
        <v>0</v>
      </c>
      <c r="BF300" s="104">
        <f t="shared" si="70"/>
        <v>0</v>
      </c>
      <c r="BG300" s="104">
        <f t="shared" si="71"/>
        <v>0</v>
      </c>
      <c r="BH300" s="104">
        <f t="shared" si="72"/>
        <v>0</v>
      </c>
      <c r="BI300" s="104">
        <f t="shared" si="73"/>
        <v>0</v>
      </c>
      <c r="BJ300" s="14" t="s">
        <v>88</v>
      </c>
      <c r="BK300" s="104">
        <f t="shared" si="74"/>
        <v>0</v>
      </c>
      <c r="BL300" s="14" t="s">
        <v>297</v>
      </c>
      <c r="BM300" s="186" t="s">
        <v>2830</v>
      </c>
    </row>
    <row r="301" spans="1:65" s="2" customFormat="1" ht="16.5" customHeight="1">
      <c r="A301" s="31"/>
      <c r="B301" s="142"/>
      <c r="C301" s="187" t="s">
        <v>758</v>
      </c>
      <c r="D301" s="187" t="s">
        <v>357</v>
      </c>
      <c r="E301" s="188" t="s">
        <v>1656</v>
      </c>
      <c r="F301" s="189" t="s">
        <v>2162</v>
      </c>
      <c r="G301" s="190" t="s">
        <v>394</v>
      </c>
      <c r="H301" s="191">
        <v>2</v>
      </c>
      <c r="I301" s="192"/>
      <c r="J301" s="193">
        <f t="shared" si="65"/>
        <v>0</v>
      </c>
      <c r="K301" s="194"/>
      <c r="L301" s="195"/>
      <c r="M301" s="196" t="s">
        <v>1</v>
      </c>
      <c r="N301" s="197" t="s">
        <v>43</v>
      </c>
      <c r="O301" s="60"/>
      <c r="P301" s="184">
        <f t="shared" si="66"/>
        <v>0</v>
      </c>
      <c r="Q301" s="184">
        <v>0.12</v>
      </c>
      <c r="R301" s="184">
        <f t="shared" si="67"/>
        <v>0.24</v>
      </c>
      <c r="S301" s="184">
        <v>0</v>
      </c>
      <c r="T301" s="185">
        <f t="shared" si="68"/>
        <v>0</v>
      </c>
      <c r="U301" s="31"/>
      <c r="V301" s="31"/>
      <c r="W301" s="31"/>
      <c r="X301" s="31"/>
      <c r="Y301" s="31"/>
      <c r="Z301" s="31"/>
      <c r="AA301" s="31"/>
      <c r="AB301" s="31"/>
      <c r="AC301" s="31"/>
      <c r="AD301" s="31"/>
      <c r="AE301" s="31"/>
      <c r="AR301" s="186" t="s">
        <v>362</v>
      </c>
      <c r="AT301" s="186" t="s">
        <v>357</v>
      </c>
      <c r="AU301" s="186" t="s">
        <v>88</v>
      </c>
      <c r="AY301" s="14" t="s">
        <v>232</v>
      </c>
      <c r="BE301" s="104">
        <f t="shared" si="69"/>
        <v>0</v>
      </c>
      <c r="BF301" s="104">
        <f t="shared" si="70"/>
        <v>0</v>
      </c>
      <c r="BG301" s="104">
        <f t="shared" si="71"/>
        <v>0</v>
      </c>
      <c r="BH301" s="104">
        <f t="shared" si="72"/>
        <v>0</v>
      </c>
      <c r="BI301" s="104">
        <f t="shared" si="73"/>
        <v>0</v>
      </c>
      <c r="BJ301" s="14" t="s">
        <v>88</v>
      </c>
      <c r="BK301" s="104">
        <f t="shared" si="74"/>
        <v>0</v>
      </c>
      <c r="BL301" s="14" t="s">
        <v>297</v>
      </c>
      <c r="BM301" s="186" t="s">
        <v>2831</v>
      </c>
    </row>
    <row r="302" spans="1:65" s="2" customFormat="1" ht="24.2" customHeight="1">
      <c r="A302" s="31"/>
      <c r="B302" s="142"/>
      <c r="C302" s="187" t="s">
        <v>762</v>
      </c>
      <c r="D302" s="187" t="s">
        <v>357</v>
      </c>
      <c r="E302" s="188" t="s">
        <v>1659</v>
      </c>
      <c r="F302" s="189" t="s">
        <v>2164</v>
      </c>
      <c r="G302" s="190" t="s">
        <v>394</v>
      </c>
      <c r="H302" s="191">
        <v>2</v>
      </c>
      <c r="I302" s="192"/>
      <c r="J302" s="193">
        <f t="shared" si="65"/>
        <v>0</v>
      </c>
      <c r="K302" s="194"/>
      <c r="L302" s="195"/>
      <c r="M302" s="196" t="s">
        <v>1</v>
      </c>
      <c r="N302" s="197" t="s">
        <v>43</v>
      </c>
      <c r="O302" s="60"/>
      <c r="P302" s="184">
        <f t="shared" si="66"/>
        <v>0</v>
      </c>
      <c r="Q302" s="184">
        <v>0</v>
      </c>
      <c r="R302" s="184">
        <f t="shared" si="67"/>
        <v>0</v>
      </c>
      <c r="S302" s="184">
        <v>0</v>
      </c>
      <c r="T302" s="185">
        <f t="shared" si="68"/>
        <v>0</v>
      </c>
      <c r="U302" s="31"/>
      <c r="V302" s="31"/>
      <c r="W302" s="31"/>
      <c r="X302" s="31"/>
      <c r="Y302" s="31"/>
      <c r="Z302" s="31"/>
      <c r="AA302" s="31"/>
      <c r="AB302" s="31"/>
      <c r="AC302" s="31"/>
      <c r="AD302" s="31"/>
      <c r="AE302" s="31"/>
      <c r="AR302" s="186" t="s">
        <v>362</v>
      </c>
      <c r="AT302" s="186" t="s">
        <v>357</v>
      </c>
      <c r="AU302" s="186" t="s">
        <v>88</v>
      </c>
      <c r="AY302" s="14" t="s">
        <v>232</v>
      </c>
      <c r="BE302" s="104">
        <f t="shared" si="69"/>
        <v>0</v>
      </c>
      <c r="BF302" s="104">
        <f t="shared" si="70"/>
        <v>0</v>
      </c>
      <c r="BG302" s="104">
        <f t="shared" si="71"/>
        <v>0</v>
      </c>
      <c r="BH302" s="104">
        <f t="shared" si="72"/>
        <v>0</v>
      </c>
      <c r="BI302" s="104">
        <f t="shared" si="73"/>
        <v>0</v>
      </c>
      <c r="BJ302" s="14" t="s">
        <v>88</v>
      </c>
      <c r="BK302" s="104">
        <f t="shared" si="74"/>
        <v>0</v>
      </c>
      <c r="BL302" s="14" t="s">
        <v>297</v>
      </c>
      <c r="BM302" s="186" t="s">
        <v>2832</v>
      </c>
    </row>
    <row r="303" spans="1:65" s="2" customFormat="1" ht="24.2" customHeight="1">
      <c r="A303" s="31"/>
      <c r="B303" s="142"/>
      <c r="C303" s="187" t="s">
        <v>1959</v>
      </c>
      <c r="D303" s="187" t="s">
        <v>357</v>
      </c>
      <c r="E303" s="188" t="s">
        <v>1662</v>
      </c>
      <c r="F303" s="189" t="s">
        <v>2166</v>
      </c>
      <c r="G303" s="190" t="s">
        <v>394</v>
      </c>
      <c r="H303" s="191">
        <v>2</v>
      </c>
      <c r="I303" s="192"/>
      <c r="J303" s="193">
        <f t="shared" si="65"/>
        <v>0</v>
      </c>
      <c r="K303" s="194"/>
      <c r="L303" s="195"/>
      <c r="M303" s="196" t="s">
        <v>1</v>
      </c>
      <c r="N303" s="197" t="s">
        <v>43</v>
      </c>
      <c r="O303" s="60"/>
      <c r="P303" s="184">
        <f t="shared" si="66"/>
        <v>0</v>
      </c>
      <c r="Q303" s="184">
        <v>0</v>
      </c>
      <c r="R303" s="184">
        <f t="shared" si="67"/>
        <v>0</v>
      </c>
      <c r="S303" s="184">
        <v>0</v>
      </c>
      <c r="T303" s="185">
        <f t="shared" si="68"/>
        <v>0</v>
      </c>
      <c r="U303" s="31"/>
      <c r="V303" s="31"/>
      <c r="W303" s="31"/>
      <c r="X303" s="31"/>
      <c r="Y303" s="31"/>
      <c r="Z303" s="31"/>
      <c r="AA303" s="31"/>
      <c r="AB303" s="31"/>
      <c r="AC303" s="31"/>
      <c r="AD303" s="31"/>
      <c r="AE303" s="31"/>
      <c r="AR303" s="186" t="s">
        <v>362</v>
      </c>
      <c r="AT303" s="186" t="s">
        <v>357</v>
      </c>
      <c r="AU303" s="186" t="s">
        <v>88</v>
      </c>
      <c r="AY303" s="14" t="s">
        <v>232</v>
      </c>
      <c r="BE303" s="104">
        <f t="shared" si="69"/>
        <v>0</v>
      </c>
      <c r="BF303" s="104">
        <f t="shared" si="70"/>
        <v>0</v>
      </c>
      <c r="BG303" s="104">
        <f t="shared" si="71"/>
        <v>0</v>
      </c>
      <c r="BH303" s="104">
        <f t="shared" si="72"/>
        <v>0</v>
      </c>
      <c r="BI303" s="104">
        <f t="shared" si="73"/>
        <v>0</v>
      </c>
      <c r="BJ303" s="14" t="s">
        <v>88</v>
      </c>
      <c r="BK303" s="104">
        <f t="shared" si="74"/>
        <v>0</v>
      </c>
      <c r="BL303" s="14" t="s">
        <v>297</v>
      </c>
      <c r="BM303" s="186" t="s">
        <v>2833</v>
      </c>
    </row>
    <row r="304" spans="1:65" s="2" customFormat="1" ht="24.2" customHeight="1">
      <c r="A304" s="31"/>
      <c r="B304" s="142"/>
      <c r="C304" s="187" t="s">
        <v>1963</v>
      </c>
      <c r="D304" s="187" t="s">
        <v>357</v>
      </c>
      <c r="E304" s="188" t="s">
        <v>1665</v>
      </c>
      <c r="F304" s="189" t="s">
        <v>2168</v>
      </c>
      <c r="G304" s="190" t="s">
        <v>394</v>
      </c>
      <c r="H304" s="191">
        <v>2</v>
      </c>
      <c r="I304" s="192"/>
      <c r="J304" s="193">
        <f t="shared" si="65"/>
        <v>0</v>
      </c>
      <c r="K304" s="194"/>
      <c r="L304" s="195"/>
      <c r="M304" s="196" t="s">
        <v>1</v>
      </c>
      <c r="N304" s="197" t="s">
        <v>43</v>
      </c>
      <c r="O304" s="60"/>
      <c r="P304" s="184">
        <f t="shared" si="66"/>
        <v>0</v>
      </c>
      <c r="Q304" s="184">
        <v>0.01</v>
      </c>
      <c r="R304" s="184">
        <f t="shared" si="67"/>
        <v>0.02</v>
      </c>
      <c r="S304" s="184">
        <v>0</v>
      </c>
      <c r="T304" s="185">
        <f t="shared" si="68"/>
        <v>0</v>
      </c>
      <c r="U304" s="31"/>
      <c r="V304" s="31"/>
      <c r="W304" s="31"/>
      <c r="X304" s="31"/>
      <c r="Y304" s="31"/>
      <c r="Z304" s="31"/>
      <c r="AA304" s="31"/>
      <c r="AB304" s="31"/>
      <c r="AC304" s="31"/>
      <c r="AD304" s="31"/>
      <c r="AE304" s="31"/>
      <c r="AR304" s="186" t="s">
        <v>362</v>
      </c>
      <c r="AT304" s="186" t="s">
        <v>357</v>
      </c>
      <c r="AU304" s="186" t="s">
        <v>88</v>
      </c>
      <c r="AY304" s="14" t="s">
        <v>232</v>
      </c>
      <c r="BE304" s="104">
        <f t="shared" si="69"/>
        <v>0</v>
      </c>
      <c r="BF304" s="104">
        <f t="shared" si="70"/>
        <v>0</v>
      </c>
      <c r="BG304" s="104">
        <f t="shared" si="71"/>
        <v>0</v>
      </c>
      <c r="BH304" s="104">
        <f t="shared" si="72"/>
        <v>0</v>
      </c>
      <c r="BI304" s="104">
        <f t="shared" si="73"/>
        <v>0</v>
      </c>
      <c r="BJ304" s="14" t="s">
        <v>88</v>
      </c>
      <c r="BK304" s="104">
        <f t="shared" si="74"/>
        <v>0</v>
      </c>
      <c r="BL304" s="14" t="s">
        <v>297</v>
      </c>
      <c r="BM304" s="186" t="s">
        <v>2834</v>
      </c>
    </row>
    <row r="305" spans="1:65" s="2" customFormat="1" ht="16.5" customHeight="1">
      <c r="A305" s="31"/>
      <c r="B305" s="142"/>
      <c r="C305" s="187" t="s">
        <v>770</v>
      </c>
      <c r="D305" s="187" t="s">
        <v>357</v>
      </c>
      <c r="E305" s="188" t="s">
        <v>2170</v>
      </c>
      <c r="F305" s="189" t="s">
        <v>1669</v>
      </c>
      <c r="G305" s="190" t="s">
        <v>1139</v>
      </c>
      <c r="H305" s="191">
        <v>100</v>
      </c>
      <c r="I305" s="192"/>
      <c r="J305" s="193">
        <f t="shared" si="65"/>
        <v>0</v>
      </c>
      <c r="K305" s="194"/>
      <c r="L305" s="195"/>
      <c r="M305" s="196" t="s">
        <v>1</v>
      </c>
      <c r="N305" s="197" t="s">
        <v>43</v>
      </c>
      <c r="O305" s="60"/>
      <c r="P305" s="184">
        <f t="shared" si="66"/>
        <v>0</v>
      </c>
      <c r="Q305" s="184">
        <v>1E-3</v>
      </c>
      <c r="R305" s="184">
        <f t="shared" si="67"/>
        <v>0.1</v>
      </c>
      <c r="S305" s="184">
        <v>0</v>
      </c>
      <c r="T305" s="185">
        <f t="shared" si="68"/>
        <v>0</v>
      </c>
      <c r="U305" s="31"/>
      <c r="V305" s="31"/>
      <c r="W305" s="31"/>
      <c r="X305" s="31"/>
      <c r="Y305" s="31"/>
      <c r="Z305" s="31"/>
      <c r="AA305" s="31"/>
      <c r="AB305" s="31"/>
      <c r="AC305" s="31"/>
      <c r="AD305" s="31"/>
      <c r="AE305" s="31"/>
      <c r="AR305" s="186" t="s">
        <v>362</v>
      </c>
      <c r="AT305" s="186" t="s">
        <v>357</v>
      </c>
      <c r="AU305" s="186" t="s">
        <v>88</v>
      </c>
      <c r="AY305" s="14" t="s">
        <v>232</v>
      </c>
      <c r="BE305" s="104">
        <f t="shared" si="69"/>
        <v>0</v>
      </c>
      <c r="BF305" s="104">
        <f t="shared" si="70"/>
        <v>0</v>
      </c>
      <c r="BG305" s="104">
        <f t="shared" si="71"/>
        <v>0</v>
      </c>
      <c r="BH305" s="104">
        <f t="shared" si="72"/>
        <v>0</v>
      </c>
      <c r="BI305" s="104">
        <f t="shared" si="73"/>
        <v>0</v>
      </c>
      <c r="BJ305" s="14" t="s">
        <v>88</v>
      </c>
      <c r="BK305" s="104">
        <f t="shared" si="74"/>
        <v>0</v>
      </c>
      <c r="BL305" s="14" t="s">
        <v>297</v>
      </c>
      <c r="BM305" s="186" t="s">
        <v>2835</v>
      </c>
    </row>
    <row r="306" spans="1:65" s="2" customFormat="1" ht="33" customHeight="1">
      <c r="A306" s="31"/>
      <c r="B306" s="142"/>
      <c r="C306" s="187" t="s">
        <v>774</v>
      </c>
      <c r="D306" s="187" t="s">
        <v>357</v>
      </c>
      <c r="E306" s="188" t="s">
        <v>2172</v>
      </c>
      <c r="F306" s="189" t="s">
        <v>2173</v>
      </c>
      <c r="G306" s="190" t="s">
        <v>394</v>
      </c>
      <c r="H306" s="191">
        <v>2</v>
      </c>
      <c r="I306" s="192"/>
      <c r="J306" s="193">
        <f t="shared" si="65"/>
        <v>0</v>
      </c>
      <c r="K306" s="194"/>
      <c r="L306" s="195"/>
      <c r="M306" s="196" t="s">
        <v>1</v>
      </c>
      <c r="N306" s="197" t="s">
        <v>43</v>
      </c>
      <c r="O306" s="60"/>
      <c r="P306" s="184">
        <f t="shared" si="66"/>
        <v>0</v>
      </c>
      <c r="Q306" s="184">
        <v>5.0000000000000001E-3</v>
      </c>
      <c r="R306" s="184">
        <f t="shared" si="67"/>
        <v>0.01</v>
      </c>
      <c r="S306" s="184">
        <v>0</v>
      </c>
      <c r="T306" s="185">
        <f t="shared" si="68"/>
        <v>0</v>
      </c>
      <c r="U306" s="31"/>
      <c r="V306" s="31"/>
      <c r="W306" s="31"/>
      <c r="X306" s="31"/>
      <c r="Y306" s="31"/>
      <c r="Z306" s="31"/>
      <c r="AA306" s="31"/>
      <c r="AB306" s="31"/>
      <c r="AC306" s="31"/>
      <c r="AD306" s="31"/>
      <c r="AE306" s="31"/>
      <c r="AR306" s="186" t="s">
        <v>362</v>
      </c>
      <c r="AT306" s="186" t="s">
        <v>357</v>
      </c>
      <c r="AU306" s="186" t="s">
        <v>88</v>
      </c>
      <c r="AY306" s="14" t="s">
        <v>232</v>
      </c>
      <c r="BE306" s="104">
        <f t="shared" si="69"/>
        <v>0</v>
      </c>
      <c r="BF306" s="104">
        <f t="shared" si="70"/>
        <v>0</v>
      </c>
      <c r="BG306" s="104">
        <f t="shared" si="71"/>
        <v>0</v>
      </c>
      <c r="BH306" s="104">
        <f t="shared" si="72"/>
        <v>0</v>
      </c>
      <c r="BI306" s="104">
        <f t="shared" si="73"/>
        <v>0</v>
      </c>
      <c r="BJ306" s="14" t="s">
        <v>88</v>
      </c>
      <c r="BK306" s="104">
        <f t="shared" si="74"/>
        <v>0</v>
      </c>
      <c r="BL306" s="14" t="s">
        <v>297</v>
      </c>
      <c r="BM306" s="186" t="s">
        <v>2836</v>
      </c>
    </row>
    <row r="307" spans="1:65" s="2" customFormat="1" ht="16.5" customHeight="1">
      <c r="A307" s="31"/>
      <c r="B307" s="142"/>
      <c r="C307" s="187" t="s">
        <v>778</v>
      </c>
      <c r="D307" s="187" t="s">
        <v>357</v>
      </c>
      <c r="E307" s="188" t="s">
        <v>2175</v>
      </c>
      <c r="F307" s="189" t="s">
        <v>2176</v>
      </c>
      <c r="G307" s="190" t="s">
        <v>394</v>
      </c>
      <c r="H307" s="191">
        <v>2</v>
      </c>
      <c r="I307" s="192"/>
      <c r="J307" s="193">
        <f t="shared" si="65"/>
        <v>0</v>
      </c>
      <c r="K307" s="194"/>
      <c r="L307" s="195"/>
      <c r="M307" s="196" t="s">
        <v>1</v>
      </c>
      <c r="N307" s="197" t="s">
        <v>43</v>
      </c>
      <c r="O307" s="60"/>
      <c r="P307" s="184">
        <f t="shared" si="66"/>
        <v>0</v>
      </c>
      <c r="Q307" s="184">
        <v>0</v>
      </c>
      <c r="R307" s="184">
        <f t="shared" si="67"/>
        <v>0</v>
      </c>
      <c r="S307" s="184">
        <v>0</v>
      </c>
      <c r="T307" s="185">
        <f t="shared" si="68"/>
        <v>0</v>
      </c>
      <c r="U307" s="31"/>
      <c r="V307" s="31"/>
      <c r="W307" s="31"/>
      <c r="X307" s="31"/>
      <c r="Y307" s="31"/>
      <c r="Z307" s="31"/>
      <c r="AA307" s="31"/>
      <c r="AB307" s="31"/>
      <c r="AC307" s="31"/>
      <c r="AD307" s="31"/>
      <c r="AE307" s="31"/>
      <c r="AR307" s="186" t="s">
        <v>362</v>
      </c>
      <c r="AT307" s="186" t="s">
        <v>357</v>
      </c>
      <c r="AU307" s="186" t="s">
        <v>88</v>
      </c>
      <c r="AY307" s="14" t="s">
        <v>232</v>
      </c>
      <c r="BE307" s="104">
        <f t="shared" si="69"/>
        <v>0</v>
      </c>
      <c r="BF307" s="104">
        <f t="shared" si="70"/>
        <v>0</v>
      </c>
      <c r="BG307" s="104">
        <f t="shared" si="71"/>
        <v>0</v>
      </c>
      <c r="BH307" s="104">
        <f t="shared" si="72"/>
        <v>0</v>
      </c>
      <c r="BI307" s="104">
        <f t="shared" si="73"/>
        <v>0</v>
      </c>
      <c r="BJ307" s="14" t="s">
        <v>88</v>
      </c>
      <c r="BK307" s="104">
        <f t="shared" si="74"/>
        <v>0</v>
      </c>
      <c r="BL307" s="14" t="s">
        <v>297</v>
      </c>
      <c r="BM307" s="186" t="s">
        <v>2837</v>
      </c>
    </row>
    <row r="308" spans="1:65" s="2" customFormat="1" ht="21.75" customHeight="1">
      <c r="A308" s="31"/>
      <c r="B308" s="142"/>
      <c r="C308" s="187" t="s">
        <v>785</v>
      </c>
      <c r="D308" s="187" t="s">
        <v>357</v>
      </c>
      <c r="E308" s="188" t="s">
        <v>2178</v>
      </c>
      <c r="F308" s="189" t="s">
        <v>2179</v>
      </c>
      <c r="G308" s="190" t="s">
        <v>394</v>
      </c>
      <c r="H308" s="191">
        <v>1</v>
      </c>
      <c r="I308" s="192"/>
      <c r="J308" s="193">
        <f t="shared" si="65"/>
        <v>0</v>
      </c>
      <c r="K308" s="194"/>
      <c r="L308" s="195"/>
      <c r="M308" s="196" t="s">
        <v>1</v>
      </c>
      <c r="N308" s="197" t="s">
        <v>43</v>
      </c>
      <c r="O308" s="60"/>
      <c r="P308" s="184">
        <f t="shared" si="66"/>
        <v>0</v>
      </c>
      <c r="Q308" s="184">
        <v>2.1000000000000001E-2</v>
      </c>
      <c r="R308" s="184">
        <f t="shared" si="67"/>
        <v>2.1000000000000001E-2</v>
      </c>
      <c r="S308" s="184">
        <v>0</v>
      </c>
      <c r="T308" s="185">
        <f t="shared" si="68"/>
        <v>0</v>
      </c>
      <c r="U308" s="31"/>
      <c r="V308" s="31"/>
      <c r="W308" s="31"/>
      <c r="X308" s="31"/>
      <c r="Y308" s="31"/>
      <c r="Z308" s="31"/>
      <c r="AA308" s="31"/>
      <c r="AB308" s="31"/>
      <c r="AC308" s="31"/>
      <c r="AD308" s="31"/>
      <c r="AE308" s="31"/>
      <c r="AR308" s="186" t="s">
        <v>362</v>
      </c>
      <c r="AT308" s="186" t="s">
        <v>357</v>
      </c>
      <c r="AU308" s="186" t="s">
        <v>88</v>
      </c>
      <c r="AY308" s="14" t="s">
        <v>232</v>
      </c>
      <c r="BE308" s="104">
        <f t="shared" si="69"/>
        <v>0</v>
      </c>
      <c r="BF308" s="104">
        <f t="shared" si="70"/>
        <v>0</v>
      </c>
      <c r="BG308" s="104">
        <f t="shared" si="71"/>
        <v>0</v>
      </c>
      <c r="BH308" s="104">
        <f t="shared" si="72"/>
        <v>0</v>
      </c>
      <c r="BI308" s="104">
        <f t="shared" si="73"/>
        <v>0</v>
      </c>
      <c r="BJ308" s="14" t="s">
        <v>88</v>
      </c>
      <c r="BK308" s="104">
        <f t="shared" si="74"/>
        <v>0</v>
      </c>
      <c r="BL308" s="14" t="s">
        <v>297</v>
      </c>
      <c r="BM308" s="186" t="s">
        <v>2838</v>
      </c>
    </row>
    <row r="309" spans="1:65" s="2" customFormat="1" ht="24.2" customHeight="1">
      <c r="A309" s="31"/>
      <c r="B309" s="142"/>
      <c r="C309" s="187" t="s">
        <v>521</v>
      </c>
      <c r="D309" s="187" t="s">
        <v>357</v>
      </c>
      <c r="E309" s="188" t="s">
        <v>2181</v>
      </c>
      <c r="F309" s="189" t="s">
        <v>2182</v>
      </c>
      <c r="G309" s="190" t="s">
        <v>394</v>
      </c>
      <c r="H309" s="191">
        <v>2</v>
      </c>
      <c r="I309" s="192"/>
      <c r="J309" s="193">
        <f t="shared" si="65"/>
        <v>0</v>
      </c>
      <c r="K309" s="194"/>
      <c r="L309" s="195"/>
      <c r="M309" s="196" t="s">
        <v>1</v>
      </c>
      <c r="N309" s="197" t="s">
        <v>43</v>
      </c>
      <c r="O309" s="60"/>
      <c r="P309" s="184">
        <f t="shared" si="66"/>
        <v>0</v>
      </c>
      <c r="Q309" s="184">
        <v>2.1000000000000001E-2</v>
      </c>
      <c r="R309" s="184">
        <f t="shared" si="67"/>
        <v>4.2000000000000003E-2</v>
      </c>
      <c r="S309" s="184">
        <v>0</v>
      </c>
      <c r="T309" s="185">
        <f t="shared" si="68"/>
        <v>0</v>
      </c>
      <c r="U309" s="31"/>
      <c r="V309" s="31"/>
      <c r="W309" s="31"/>
      <c r="X309" s="31"/>
      <c r="Y309" s="31"/>
      <c r="Z309" s="31"/>
      <c r="AA309" s="31"/>
      <c r="AB309" s="31"/>
      <c r="AC309" s="31"/>
      <c r="AD309" s="31"/>
      <c r="AE309" s="31"/>
      <c r="AR309" s="186" t="s">
        <v>362</v>
      </c>
      <c r="AT309" s="186" t="s">
        <v>357</v>
      </c>
      <c r="AU309" s="186" t="s">
        <v>88</v>
      </c>
      <c r="AY309" s="14" t="s">
        <v>232</v>
      </c>
      <c r="BE309" s="104">
        <f t="shared" si="69"/>
        <v>0</v>
      </c>
      <c r="BF309" s="104">
        <f t="shared" si="70"/>
        <v>0</v>
      </c>
      <c r="BG309" s="104">
        <f t="shared" si="71"/>
        <v>0</v>
      </c>
      <c r="BH309" s="104">
        <f t="shared" si="72"/>
        <v>0</v>
      </c>
      <c r="BI309" s="104">
        <f t="shared" si="73"/>
        <v>0</v>
      </c>
      <c r="BJ309" s="14" t="s">
        <v>88</v>
      </c>
      <c r="BK309" s="104">
        <f t="shared" si="74"/>
        <v>0</v>
      </c>
      <c r="BL309" s="14" t="s">
        <v>297</v>
      </c>
      <c r="BM309" s="186" t="s">
        <v>2839</v>
      </c>
    </row>
    <row r="310" spans="1:65" s="2" customFormat="1" ht="21.75" customHeight="1">
      <c r="A310" s="31"/>
      <c r="B310" s="142"/>
      <c r="C310" s="187" t="s">
        <v>1982</v>
      </c>
      <c r="D310" s="187" t="s">
        <v>357</v>
      </c>
      <c r="E310" s="188" t="s">
        <v>2184</v>
      </c>
      <c r="F310" s="189" t="s">
        <v>2185</v>
      </c>
      <c r="G310" s="190" t="s">
        <v>256</v>
      </c>
      <c r="H310" s="191">
        <v>8</v>
      </c>
      <c r="I310" s="192"/>
      <c r="J310" s="193">
        <f t="shared" si="65"/>
        <v>0</v>
      </c>
      <c r="K310" s="194"/>
      <c r="L310" s="195"/>
      <c r="M310" s="196" t="s">
        <v>1</v>
      </c>
      <c r="N310" s="197" t="s">
        <v>43</v>
      </c>
      <c r="O310" s="60"/>
      <c r="P310" s="184">
        <f t="shared" si="66"/>
        <v>0</v>
      </c>
      <c r="Q310" s="184">
        <v>3.5000000000000001E-3</v>
      </c>
      <c r="R310" s="184">
        <f t="shared" si="67"/>
        <v>2.8000000000000001E-2</v>
      </c>
      <c r="S310" s="184">
        <v>0</v>
      </c>
      <c r="T310" s="185">
        <f t="shared" si="68"/>
        <v>0</v>
      </c>
      <c r="U310" s="31"/>
      <c r="V310" s="31"/>
      <c r="W310" s="31"/>
      <c r="X310" s="31"/>
      <c r="Y310" s="31"/>
      <c r="Z310" s="31"/>
      <c r="AA310" s="31"/>
      <c r="AB310" s="31"/>
      <c r="AC310" s="31"/>
      <c r="AD310" s="31"/>
      <c r="AE310" s="31"/>
      <c r="AR310" s="186" t="s">
        <v>362</v>
      </c>
      <c r="AT310" s="186" t="s">
        <v>357</v>
      </c>
      <c r="AU310" s="186" t="s">
        <v>88</v>
      </c>
      <c r="AY310" s="14" t="s">
        <v>232</v>
      </c>
      <c r="BE310" s="104">
        <f t="shared" si="69"/>
        <v>0</v>
      </c>
      <c r="BF310" s="104">
        <f t="shared" si="70"/>
        <v>0</v>
      </c>
      <c r="BG310" s="104">
        <f t="shared" si="71"/>
        <v>0</v>
      </c>
      <c r="BH310" s="104">
        <f t="shared" si="72"/>
        <v>0</v>
      </c>
      <c r="BI310" s="104">
        <f t="shared" si="73"/>
        <v>0</v>
      </c>
      <c r="BJ310" s="14" t="s">
        <v>88</v>
      </c>
      <c r="BK310" s="104">
        <f t="shared" si="74"/>
        <v>0</v>
      </c>
      <c r="BL310" s="14" t="s">
        <v>297</v>
      </c>
      <c r="BM310" s="186" t="s">
        <v>2840</v>
      </c>
    </row>
    <row r="311" spans="1:65" s="2" customFormat="1" ht="16.5" customHeight="1">
      <c r="A311" s="31"/>
      <c r="B311" s="142"/>
      <c r="C311" s="187" t="s">
        <v>1986</v>
      </c>
      <c r="D311" s="187" t="s">
        <v>357</v>
      </c>
      <c r="E311" s="188" t="s">
        <v>2187</v>
      </c>
      <c r="F311" s="189" t="s">
        <v>2841</v>
      </c>
      <c r="G311" s="190" t="s">
        <v>256</v>
      </c>
      <c r="H311" s="191">
        <v>2</v>
      </c>
      <c r="I311" s="192"/>
      <c r="J311" s="193">
        <f t="shared" si="65"/>
        <v>0</v>
      </c>
      <c r="K311" s="194"/>
      <c r="L311" s="195"/>
      <c r="M311" s="196" t="s">
        <v>1</v>
      </c>
      <c r="N311" s="197" t="s">
        <v>43</v>
      </c>
      <c r="O311" s="60"/>
      <c r="P311" s="184">
        <f t="shared" si="66"/>
        <v>0</v>
      </c>
      <c r="Q311" s="184">
        <v>3.5000000000000001E-3</v>
      </c>
      <c r="R311" s="184">
        <f t="shared" si="67"/>
        <v>7.0000000000000001E-3</v>
      </c>
      <c r="S311" s="184">
        <v>0</v>
      </c>
      <c r="T311" s="185">
        <f t="shared" si="68"/>
        <v>0</v>
      </c>
      <c r="U311" s="31"/>
      <c r="V311" s="31"/>
      <c r="W311" s="31"/>
      <c r="X311" s="31"/>
      <c r="Y311" s="31"/>
      <c r="Z311" s="31"/>
      <c r="AA311" s="31"/>
      <c r="AB311" s="31"/>
      <c r="AC311" s="31"/>
      <c r="AD311" s="31"/>
      <c r="AE311" s="31"/>
      <c r="AR311" s="186" t="s">
        <v>362</v>
      </c>
      <c r="AT311" s="186" t="s">
        <v>357</v>
      </c>
      <c r="AU311" s="186" t="s">
        <v>88</v>
      </c>
      <c r="AY311" s="14" t="s">
        <v>232</v>
      </c>
      <c r="BE311" s="104">
        <f t="shared" si="69"/>
        <v>0</v>
      </c>
      <c r="BF311" s="104">
        <f t="shared" si="70"/>
        <v>0</v>
      </c>
      <c r="BG311" s="104">
        <f t="shared" si="71"/>
        <v>0</v>
      </c>
      <c r="BH311" s="104">
        <f t="shared" si="72"/>
        <v>0</v>
      </c>
      <c r="BI311" s="104">
        <f t="shared" si="73"/>
        <v>0</v>
      </c>
      <c r="BJ311" s="14" t="s">
        <v>88</v>
      </c>
      <c r="BK311" s="104">
        <f t="shared" si="74"/>
        <v>0</v>
      </c>
      <c r="BL311" s="14" t="s">
        <v>297</v>
      </c>
      <c r="BM311" s="186" t="s">
        <v>2842</v>
      </c>
    </row>
    <row r="312" spans="1:65" s="2" customFormat="1" ht="16.5" customHeight="1">
      <c r="A312" s="31"/>
      <c r="B312" s="142"/>
      <c r="C312" s="187" t="s">
        <v>1990</v>
      </c>
      <c r="D312" s="187" t="s">
        <v>357</v>
      </c>
      <c r="E312" s="188" t="s">
        <v>2190</v>
      </c>
      <c r="F312" s="189" t="s">
        <v>2843</v>
      </c>
      <c r="G312" s="190" t="s">
        <v>1307</v>
      </c>
      <c r="H312" s="191">
        <v>2</v>
      </c>
      <c r="I312" s="192"/>
      <c r="J312" s="193">
        <f t="shared" si="65"/>
        <v>0</v>
      </c>
      <c r="K312" s="194"/>
      <c r="L312" s="195"/>
      <c r="M312" s="196" t="s">
        <v>1</v>
      </c>
      <c r="N312" s="197" t="s">
        <v>43</v>
      </c>
      <c r="O312" s="60"/>
      <c r="P312" s="184">
        <f t="shared" si="66"/>
        <v>0</v>
      </c>
      <c r="Q312" s="184">
        <v>0</v>
      </c>
      <c r="R312" s="184">
        <f t="shared" si="67"/>
        <v>0</v>
      </c>
      <c r="S312" s="184">
        <v>0</v>
      </c>
      <c r="T312" s="185">
        <f t="shared" si="68"/>
        <v>0</v>
      </c>
      <c r="U312" s="31"/>
      <c r="V312" s="31"/>
      <c r="W312" s="31"/>
      <c r="X312" s="31"/>
      <c r="Y312" s="31"/>
      <c r="Z312" s="31"/>
      <c r="AA312" s="31"/>
      <c r="AB312" s="31"/>
      <c r="AC312" s="31"/>
      <c r="AD312" s="31"/>
      <c r="AE312" s="31"/>
      <c r="AR312" s="186" t="s">
        <v>362</v>
      </c>
      <c r="AT312" s="186" t="s">
        <v>357</v>
      </c>
      <c r="AU312" s="186" t="s">
        <v>88</v>
      </c>
      <c r="AY312" s="14" t="s">
        <v>232</v>
      </c>
      <c r="BE312" s="104">
        <f t="shared" si="69"/>
        <v>0</v>
      </c>
      <c r="BF312" s="104">
        <f t="shared" si="70"/>
        <v>0</v>
      </c>
      <c r="BG312" s="104">
        <f t="shared" si="71"/>
        <v>0</v>
      </c>
      <c r="BH312" s="104">
        <f t="shared" si="72"/>
        <v>0</v>
      </c>
      <c r="BI312" s="104">
        <f t="shared" si="73"/>
        <v>0</v>
      </c>
      <c r="BJ312" s="14" t="s">
        <v>88</v>
      </c>
      <c r="BK312" s="104">
        <f t="shared" si="74"/>
        <v>0</v>
      </c>
      <c r="BL312" s="14" t="s">
        <v>297</v>
      </c>
      <c r="BM312" s="186" t="s">
        <v>2844</v>
      </c>
    </row>
    <row r="313" spans="1:65" s="2" customFormat="1" ht="16.5" customHeight="1">
      <c r="A313" s="31"/>
      <c r="B313" s="142"/>
      <c r="C313" s="187" t="s">
        <v>1994</v>
      </c>
      <c r="D313" s="187" t="s">
        <v>357</v>
      </c>
      <c r="E313" s="188" t="s">
        <v>2193</v>
      </c>
      <c r="F313" s="189" t="s">
        <v>3029</v>
      </c>
      <c r="G313" s="190" t="s">
        <v>394</v>
      </c>
      <c r="H313" s="191">
        <v>1</v>
      </c>
      <c r="I313" s="192"/>
      <c r="J313" s="193">
        <f t="shared" si="65"/>
        <v>0</v>
      </c>
      <c r="K313" s="194"/>
      <c r="L313" s="195"/>
      <c r="M313" s="196" t="s">
        <v>1</v>
      </c>
      <c r="N313" s="197" t="s">
        <v>43</v>
      </c>
      <c r="O313" s="60"/>
      <c r="P313" s="184">
        <f t="shared" si="66"/>
        <v>0</v>
      </c>
      <c r="Q313" s="184">
        <v>1.78E-2</v>
      </c>
      <c r="R313" s="184">
        <f t="shared" si="67"/>
        <v>1.78E-2</v>
      </c>
      <c r="S313" s="184">
        <v>0</v>
      </c>
      <c r="T313" s="185">
        <f t="shared" si="68"/>
        <v>0</v>
      </c>
      <c r="U313" s="31"/>
      <c r="V313" s="31"/>
      <c r="W313" s="31"/>
      <c r="X313" s="31"/>
      <c r="Y313" s="31"/>
      <c r="Z313" s="31"/>
      <c r="AA313" s="31"/>
      <c r="AB313" s="31"/>
      <c r="AC313" s="31"/>
      <c r="AD313" s="31"/>
      <c r="AE313" s="31"/>
      <c r="AR313" s="186" t="s">
        <v>362</v>
      </c>
      <c r="AT313" s="186" t="s">
        <v>357</v>
      </c>
      <c r="AU313" s="186" t="s">
        <v>88</v>
      </c>
      <c r="AY313" s="14" t="s">
        <v>232</v>
      </c>
      <c r="BE313" s="104">
        <f t="shared" si="69"/>
        <v>0</v>
      </c>
      <c r="BF313" s="104">
        <f t="shared" si="70"/>
        <v>0</v>
      </c>
      <c r="BG313" s="104">
        <f t="shared" si="71"/>
        <v>0</v>
      </c>
      <c r="BH313" s="104">
        <f t="shared" si="72"/>
        <v>0</v>
      </c>
      <c r="BI313" s="104">
        <f t="shared" si="73"/>
        <v>0</v>
      </c>
      <c r="BJ313" s="14" t="s">
        <v>88</v>
      </c>
      <c r="BK313" s="104">
        <f t="shared" si="74"/>
        <v>0</v>
      </c>
      <c r="BL313" s="14" t="s">
        <v>297</v>
      </c>
      <c r="BM313" s="186" t="s">
        <v>2845</v>
      </c>
    </row>
    <row r="314" spans="1:65" s="2" customFormat="1" ht="16.5" customHeight="1">
      <c r="A314" s="31"/>
      <c r="B314" s="142"/>
      <c r="C314" s="187" t="s">
        <v>2000</v>
      </c>
      <c r="D314" s="187" t="s">
        <v>357</v>
      </c>
      <c r="E314" s="188" t="s">
        <v>2196</v>
      </c>
      <c r="F314" s="189" t="s">
        <v>3030</v>
      </c>
      <c r="G314" s="190" t="s">
        <v>394</v>
      </c>
      <c r="H314" s="191">
        <v>2</v>
      </c>
      <c r="I314" s="192"/>
      <c r="J314" s="193">
        <f t="shared" si="65"/>
        <v>0</v>
      </c>
      <c r="K314" s="194"/>
      <c r="L314" s="195"/>
      <c r="M314" s="196" t="s">
        <v>1</v>
      </c>
      <c r="N314" s="197" t="s">
        <v>43</v>
      </c>
      <c r="O314" s="60"/>
      <c r="P314" s="184">
        <f t="shared" si="66"/>
        <v>0</v>
      </c>
      <c r="Q314" s="184">
        <v>1.78E-2</v>
      </c>
      <c r="R314" s="184">
        <f t="shared" si="67"/>
        <v>3.56E-2</v>
      </c>
      <c r="S314" s="184">
        <v>0</v>
      </c>
      <c r="T314" s="185">
        <f t="shared" si="68"/>
        <v>0</v>
      </c>
      <c r="U314" s="31"/>
      <c r="V314" s="31"/>
      <c r="W314" s="31"/>
      <c r="X314" s="31"/>
      <c r="Y314" s="31"/>
      <c r="Z314" s="31"/>
      <c r="AA314" s="31"/>
      <c r="AB314" s="31"/>
      <c r="AC314" s="31"/>
      <c r="AD314" s="31"/>
      <c r="AE314" s="31"/>
      <c r="AR314" s="186" t="s">
        <v>362</v>
      </c>
      <c r="AT314" s="186" t="s">
        <v>357</v>
      </c>
      <c r="AU314" s="186" t="s">
        <v>88</v>
      </c>
      <c r="AY314" s="14" t="s">
        <v>232</v>
      </c>
      <c r="BE314" s="104">
        <f t="shared" si="69"/>
        <v>0</v>
      </c>
      <c r="BF314" s="104">
        <f t="shared" si="70"/>
        <v>0</v>
      </c>
      <c r="BG314" s="104">
        <f t="shared" si="71"/>
        <v>0</v>
      </c>
      <c r="BH314" s="104">
        <f t="shared" si="72"/>
        <v>0</v>
      </c>
      <c r="BI314" s="104">
        <f t="shared" si="73"/>
        <v>0</v>
      </c>
      <c r="BJ314" s="14" t="s">
        <v>88</v>
      </c>
      <c r="BK314" s="104">
        <f t="shared" si="74"/>
        <v>0</v>
      </c>
      <c r="BL314" s="14" t="s">
        <v>297</v>
      </c>
      <c r="BM314" s="186" t="s">
        <v>2847</v>
      </c>
    </row>
    <row r="315" spans="1:65" s="2" customFormat="1" ht="16.5" customHeight="1">
      <c r="A315" s="31"/>
      <c r="B315" s="142"/>
      <c r="C315" s="187" t="s">
        <v>2004</v>
      </c>
      <c r="D315" s="187" t="s">
        <v>357</v>
      </c>
      <c r="E315" s="188" t="s">
        <v>2199</v>
      </c>
      <c r="F315" s="189" t="s">
        <v>3031</v>
      </c>
      <c r="G315" s="190" t="s">
        <v>394</v>
      </c>
      <c r="H315" s="191">
        <v>1</v>
      </c>
      <c r="I315" s="192"/>
      <c r="J315" s="193">
        <f t="shared" si="65"/>
        <v>0</v>
      </c>
      <c r="K315" s="194"/>
      <c r="L315" s="195"/>
      <c r="M315" s="196" t="s">
        <v>1</v>
      </c>
      <c r="N315" s="197" t="s">
        <v>43</v>
      </c>
      <c r="O315" s="60"/>
      <c r="P315" s="184">
        <f t="shared" si="66"/>
        <v>0</v>
      </c>
      <c r="Q315" s="184">
        <v>1.78E-2</v>
      </c>
      <c r="R315" s="184">
        <f t="shared" si="67"/>
        <v>1.78E-2</v>
      </c>
      <c r="S315" s="184">
        <v>0</v>
      </c>
      <c r="T315" s="185">
        <f t="shared" si="68"/>
        <v>0</v>
      </c>
      <c r="U315" s="31"/>
      <c r="V315" s="31"/>
      <c r="W315" s="31"/>
      <c r="X315" s="31"/>
      <c r="Y315" s="31"/>
      <c r="Z315" s="31"/>
      <c r="AA315" s="31"/>
      <c r="AB315" s="31"/>
      <c r="AC315" s="31"/>
      <c r="AD315" s="31"/>
      <c r="AE315" s="31"/>
      <c r="AR315" s="186" t="s">
        <v>362</v>
      </c>
      <c r="AT315" s="186" t="s">
        <v>357</v>
      </c>
      <c r="AU315" s="186" t="s">
        <v>88</v>
      </c>
      <c r="AY315" s="14" t="s">
        <v>232</v>
      </c>
      <c r="BE315" s="104">
        <f t="shared" si="69"/>
        <v>0</v>
      </c>
      <c r="BF315" s="104">
        <f t="shared" si="70"/>
        <v>0</v>
      </c>
      <c r="BG315" s="104">
        <f t="shared" si="71"/>
        <v>0</v>
      </c>
      <c r="BH315" s="104">
        <f t="shared" si="72"/>
        <v>0</v>
      </c>
      <c r="BI315" s="104">
        <f t="shared" si="73"/>
        <v>0</v>
      </c>
      <c r="BJ315" s="14" t="s">
        <v>88</v>
      </c>
      <c r="BK315" s="104">
        <f t="shared" si="74"/>
        <v>0</v>
      </c>
      <c r="BL315" s="14" t="s">
        <v>297</v>
      </c>
      <c r="BM315" s="186" t="s">
        <v>2849</v>
      </c>
    </row>
    <row r="316" spans="1:65" s="2" customFormat="1" ht="44.25" customHeight="1">
      <c r="A316" s="31"/>
      <c r="B316" s="142"/>
      <c r="C316" s="187" t="s">
        <v>2008</v>
      </c>
      <c r="D316" s="187" t="s">
        <v>357</v>
      </c>
      <c r="E316" s="188" t="s">
        <v>1599</v>
      </c>
      <c r="F316" s="189" t="s">
        <v>2205</v>
      </c>
      <c r="G316" s="190" t="s">
        <v>1307</v>
      </c>
      <c r="H316" s="191">
        <v>10</v>
      </c>
      <c r="I316" s="192"/>
      <c r="J316" s="193">
        <f t="shared" si="65"/>
        <v>0</v>
      </c>
      <c r="K316" s="194"/>
      <c r="L316" s="195"/>
      <c r="M316" s="196" t="s">
        <v>1</v>
      </c>
      <c r="N316" s="197" t="s">
        <v>43</v>
      </c>
      <c r="O316" s="60"/>
      <c r="P316" s="184">
        <f t="shared" si="66"/>
        <v>0</v>
      </c>
      <c r="Q316" s="184">
        <v>0</v>
      </c>
      <c r="R316" s="184">
        <f t="shared" si="67"/>
        <v>0</v>
      </c>
      <c r="S316" s="184">
        <v>0</v>
      </c>
      <c r="T316" s="185">
        <f t="shared" si="68"/>
        <v>0</v>
      </c>
      <c r="U316" s="31"/>
      <c r="V316" s="31"/>
      <c r="W316" s="31"/>
      <c r="X316" s="31"/>
      <c r="Y316" s="31"/>
      <c r="Z316" s="31"/>
      <c r="AA316" s="31"/>
      <c r="AB316" s="31"/>
      <c r="AC316" s="31"/>
      <c r="AD316" s="31"/>
      <c r="AE316" s="31"/>
      <c r="AR316" s="186" t="s">
        <v>362</v>
      </c>
      <c r="AT316" s="186" t="s">
        <v>357</v>
      </c>
      <c r="AU316" s="186" t="s">
        <v>88</v>
      </c>
      <c r="AY316" s="14" t="s">
        <v>232</v>
      </c>
      <c r="BE316" s="104">
        <f t="shared" si="69"/>
        <v>0</v>
      </c>
      <c r="BF316" s="104">
        <f t="shared" si="70"/>
        <v>0</v>
      </c>
      <c r="BG316" s="104">
        <f t="shared" si="71"/>
        <v>0</v>
      </c>
      <c r="BH316" s="104">
        <f t="shared" si="72"/>
        <v>0</v>
      </c>
      <c r="BI316" s="104">
        <f t="shared" si="73"/>
        <v>0</v>
      </c>
      <c r="BJ316" s="14" t="s">
        <v>88</v>
      </c>
      <c r="BK316" s="104">
        <f t="shared" si="74"/>
        <v>0</v>
      </c>
      <c r="BL316" s="14" t="s">
        <v>297</v>
      </c>
      <c r="BM316" s="186" t="s">
        <v>2850</v>
      </c>
    </row>
    <row r="317" spans="1:65" s="2" customFormat="1" ht="44.25" customHeight="1">
      <c r="A317" s="31"/>
      <c r="B317" s="142"/>
      <c r="C317" s="187" t="s">
        <v>2014</v>
      </c>
      <c r="D317" s="187" t="s">
        <v>357</v>
      </c>
      <c r="E317" s="188" t="s">
        <v>1602</v>
      </c>
      <c r="F317" s="189" t="s">
        <v>2207</v>
      </c>
      <c r="G317" s="190" t="s">
        <v>1307</v>
      </c>
      <c r="H317" s="191">
        <v>10</v>
      </c>
      <c r="I317" s="192"/>
      <c r="J317" s="193">
        <f t="shared" si="65"/>
        <v>0</v>
      </c>
      <c r="K317" s="194"/>
      <c r="L317" s="195"/>
      <c r="M317" s="196" t="s">
        <v>1</v>
      </c>
      <c r="N317" s="197" t="s">
        <v>43</v>
      </c>
      <c r="O317" s="60"/>
      <c r="P317" s="184">
        <f t="shared" si="66"/>
        <v>0</v>
      </c>
      <c r="Q317" s="184">
        <v>0</v>
      </c>
      <c r="R317" s="184">
        <f t="shared" si="67"/>
        <v>0</v>
      </c>
      <c r="S317" s="184">
        <v>0</v>
      </c>
      <c r="T317" s="185">
        <f t="shared" si="68"/>
        <v>0</v>
      </c>
      <c r="U317" s="31"/>
      <c r="V317" s="31"/>
      <c r="W317" s="31"/>
      <c r="X317" s="31"/>
      <c r="Y317" s="31"/>
      <c r="Z317" s="31"/>
      <c r="AA317" s="31"/>
      <c r="AB317" s="31"/>
      <c r="AC317" s="31"/>
      <c r="AD317" s="31"/>
      <c r="AE317" s="31"/>
      <c r="AR317" s="186" t="s">
        <v>362</v>
      </c>
      <c r="AT317" s="186" t="s">
        <v>357</v>
      </c>
      <c r="AU317" s="186" t="s">
        <v>88</v>
      </c>
      <c r="AY317" s="14" t="s">
        <v>232</v>
      </c>
      <c r="BE317" s="104">
        <f t="shared" si="69"/>
        <v>0</v>
      </c>
      <c r="BF317" s="104">
        <f t="shared" si="70"/>
        <v>0</v>
      </c>
      <c r="BG317" s="104">
        <f t="shared" si="71"/>
        <v>0</v>
      </c>
      <c r="BH317" s="104">
        <f t="shared" si="72"/>
        <v>0</v>
      </c>
      <c r="BI317" s="104">
        <f t="shared" si="73"/>
        <v>0</v>
      </c>
      <c r="BJ317" s="14" t="s">
        <v>88</v>
      </c>
      <c r="BK317" s="104">
        <f t="shared" si="74"/>
        <v>0</v>
      </c>
      <c r="BL317" s="14" t="s">
        <v>297</v>
      </c>
      <c r="BM317" s="186" t="s">
        <v>2851</v>
      </c>
    </row>
    <row r="318" spans="1:65" s="2" customFormat="1" ht="49.15" customHeight="1">
      <c r="A318" s="31"/>
      <c r="B318" s="142"/>
      <c r="C318" s="187" t="s">
        <v>2018</v>
      </c>
      <c r="D318" s="187" t="s">
        <v>357</v>
      </c>
      <c r="E318" s="188" t="s">
        <v>1605</v>
      </c>
      <c r="F318" s="189" t="s">
        <v>2209</v>
      </c>
      <c r="G318" s="190" t="s">
        <v>1307</v>
      </c>
      <c r="H318" s="191">
        <v>80</v>
      </c>
      <c r="I318" s="192"/>
      <c r="J318" s="193">
        <f t="shared" si="65"/>
        <v>0</v>
      </c>
      <c r="K318" s="194"/>
      <c r="L318" s="195"/>
      <c r="M318" s="196" t="s">
        <v>1</v>
      </c>
      <c r="N318" s="197" t="s">
        <v>43</v>
      </c>
      <c r="O318" s="60"/>
      <c r="P318" s="184">
        <f t="shared" si="66"/>
        <v>0</v>
      </c>
      <c r="Q318" s="184">
        <v>0</v>
      </c>
      <c r="R318" s="184">
        <f t="shared" si="67"/>
        <v>0</v>
      </c>
      <c r="S318" s="184">
        <v>0</v>
      </c>
      <c r="T318" s="185">
        <f t="shared" si="68"/>
        <v>0</v>
      </c>
      <c r="U318" s="31"/>
      <c r="V318" s="31"/>
      <c r="W318" s="31"/>
      <c r="X318" s="31"/>
      <c r="Y318" s="31"/>
      <c r="Z318" s="31"/>
      <c r="AA318" s="31"/>
      <c r="AB318" s="31"/>
      <c r="AC318" s="31"/>
      <c r="AD318" s="31"/>
      <c r="AE318" s="31"/>
      <c r="AR318" s="186" t="s">
        <v>362</v>
      </c>
      <c r="AT318" s="186" t="s">
        <v>357</v>
      </c>
      <c r="AU318" s="186" t="s">
        <v>88</v>
      </c>
      <c r="AY318" s="14" t="s">
        <v>232</v>
      </c>
      <c r="BE318" s="104">
        <f t="shared" si="69"/>
        <v>0</v>
      </c>
      <c r="BF318" s="104">
        <f t="shared" si="70"/>
        <v>0</v>
      </c>
      <c r="BG318" s="104">
        <f t="shared" si="71"/>
        <v>0</v>
      </c>
      <c r="BH318" s="104">
        <f t="shared" si="72"/>
        <v>0</v>
      </c>
      <c r="BI318" s="104">
        <f t="shared" si="73"/>
        <v>0</v>
      </c>
      <c r="BJ318" s="14" t="s">
        <v>88</v>
      </c>
      <c r="BK318" s="104">
        <f t="shared" si="74"/>
        <v>0</v>
      </c>
      <c r="BL318" s="14" t="s">
        <v>297</v>
      </c>
      <c r="BM318" s="186" t="s">
        <v>2852</v>
      </c>
    </row>
    <row r="319" spans="1:65" s="2" customFormat="1" ht="16.5" customHeight="1">
      <c r="A319" s="31"/>
      <c r="B319" s="142"/>
      <c r="C319" s="174" t="s">
        <v>2022</v>
      </c>
      <c r="D319" s="174" t="s">
        <v>234</v>
      </c>
      <c r="E319" s="175" t="s">
        <v>2211</v>
      </c>
      <c r="F319" s="176" t="s">
        <v>3077</v>
      </c>
      <c r="G319" s="177" t="s">
        <v>1307</v>
      </c>
      <c r="H319" s="178">
        <v>4</v>
      </c>
      <c r="I319" s="179"/>
      <c r="J319" s="180">
        <f t="shared" si="65"/>
        <v>0</v>
      </c>
      <c r="K319" s="181"/>
      <c r="L319" s="32"/>
      <c r="M319" s="182" t="s">
        <v>1</v>
      </c>
      <c r="N319" s="183" t="s">
        <v>43</v>
      </c>
      <c r="O319" s="60"/>
      <c r="P319" s="184">
        <f t="shared" si="66"/>
        <v>0</v>
      </c>
      <c r="Q319" s="184">
        <v>5.0000000000000002E-5</v>
      </c>
      <c r="R319" s="184">
        <f t="shared" si="67"/>
        <v>2.0000000000000001E-4</v>
      </c>
      <c r="S319" s="184">
        <v>0</v>
      </c>
      <c r="T319" s="185">
        <f t="shared" si="68"/>
        <v>0</v>
      </c>
      <c r="U319" s="31"/>
      <c r="V319" s="31"/>
      <c r="W319" s="31"/>
      <c r="X319" s="31"/>
      <c r="Y319" s="31"/>
      <c r="Z319" s="31"/>
      <c r="AA319" s="31"/>
      <c r="AB319" s="31"/>
      <c r="AC319" s="31"/>
      <c r="AD319" s="31"/>
      <c r="AE319" s="31"/>
      <c r="AR319" s="186" t="s">
        <v>297</v>
      </c>
      <c r="AT319" s="186" t="s">
        <v>234</v>
      </c>
      <c r="AU319" s="186" t="s">
        <v>88</v>
      </c>
      <c r="AY319" s="14" t="s">
        <v>232</v>
      </c>
      <c r="BE319" s="104">
        <f t="shared" si="69"/>
        <v>0</v>
      </c>
      <c r="BF319" s="104">
        <f t="shared" si="70"/>
        <v>0</v>
      </c>
      <c r="BG319" s="104">
        <f t="shared" si="71"/>
        <v>0</v>
      </c>
      <c r="BH319" s="104">
        <f t="shared" si="72"/>
        <v>0</v>
      </c>
      <c r="BI319" s="104">
        <f t="shared" si="73"/>
        <v>0</v>
      </c>
      <c r="BJ319" s="14" t="s">
        <v>88</v>
      </c>
      <c r="BK319" s="104">
        <f t="shared" si="74"/>
        <v>0</v>
      </c>
      <c r="BL319" s="14" t="s">
        <v>297</v>
      </c>
      <c r="BM319" s="186" t="s">
        <v>2854</v>
      </c>
    </row>
    <row r="320" spans="1:65" s="2" customFormat="1" ht="62.65" customHeight="1">
      <c r="A320" s="31"/>
      <c r="B320" s="142"/>
      <c r="C320" s="187" t="s">
        <v>2027</v>
      </c>
      <c r="D320" s="187" t="s">
        <v>357</v>
      </c>
      <c r="E320" s="188" t="s">
        <v>2217</v>
      </c>
      <c r="F320" s="189" t="s">
        <v>2218</v>
      </c>
      <c r="G320" s="190" t="s">
        <v>1307</v>
      </c>
      <c r="H320" s="191">
        <v>2</v>
      </c>
      <c r="I320" s="192"/>
      <c r="J320" s="193">
        <f t="shared" si="65"/>
        <v>0</v>
      </c>
      <c r="K320" s="194"/>
      <c r="L320" s="195"/>
      <c r="M320" s="196" t="s">
        <v>1</v>
      </c>
      <c r="N320" s="197" t="s">
        <v>43</v>
      </c>
      <c r="O320" s="60"/>
      <c r="P320" s="184">
        <f t="shared" si="66"/>
        <v>0</v>
      </c>
      <c r="Q320" s="184">
        <v>0.01</v>
      </c>
      <c r="R320" s="184">
        <f t="shared" si="67"/>
        <v>0.02</v>
      </c>
      <c r="S320" s="184">
        <v>0</v>
      </c>
      <c r="T320" s="185">
        <f t="shared" si="68"/>
        <v>0</v>
      </c>
      <c r="U320" s="31"/>
      <c r="V320" s="31"/>
      <c r="W320" s="31"/>
      <c r="X320" s="31"/>
      <c r="Y320" s="31"/>
      <c r="Z320" s="31"/>
      <c r="AA320" s="31"/>
      <c r="AB320" s="31"/>
      <c r="AC320" s="31"/>
      <c r="AD320" s="31"/>
      <c r="AE320" s="31"/>
      <c r="AR320" s="186" t="s">
        <v>362</v>
      </c>
      <c r="AT320" s="186" t="s">
        <v>357</v>
      </c>
      <c r="AU320" s="186" t="s">
        <v>88</v>
      </c>
      <c r="AY320" s="14" t="s">
        <v>232</v>
      </c>
      <c r="BE320" s="104">
        <f t="shared" si="69"/>
        <v>0</v>
      </c>
      <c r="BF320" s="104">
        <f t="shared" si="70"/>
        <v>0</v>
      </c>
      <c r="BG320" s="104">
        <f t="shared" si="71"/>
        <v>0</v>
      </c>
      <c r="BH320" s="104">
        <f t="shared" si="72"/>
        <v>0</v>
      </c>
      <c r="BI320" s="104">
        <f t="shared" si="73"/>
        <v>0</v>
      </c>
      <c r="BJ320" s="14" t="s">
        <v>88</v>
      </c>
      <c r="BK320" s="104">
        <f t="shared" si="74"/>
        <v>0</v>
      </c>
      <c r="BL320" s="14" t="s">
        <v>297</v>
      </c>
      <c r="BM320" s="186" t="s">
        <v>2855</v>
      </c>
    </row>
    <row r="321" spans="1:65" s="2" customFormat="1" ht="24.2" customHeight="1">
      <c r="A321" s="31"/>
      <c r="B321" s="142"/>
      <c r="C321" s="187" t="s">
        <v>2031</v>
      </c>
      <c r="D321" s="187" t="s">
        <v>357</v>
      </c>
      <c r="E321" s="188" t="s">
        <v>2220</v>
      </c>
      <c r="F321" s="189" t="s">
        <v>3078</v>
      </c>
      <c r="G321" s="190" t="s">
        <v>1307</v>
      </c>
      <c r="H321" s="191">
        <v>2</v>
      </c>
      <c r="I321" s="192"/>
      <c r="J321" s="193">
        <f t="shared" si="65"/>
        <v>0</v>
      </c>
      <c r="K321" s="194"/>
      <c r="L321" s="195"/>
      <c r="M321" s="196" t="s">
        <v>1</v>
      </c>
      <c r="N321" s="197" t="s">
        <v>43</v>
      </c>
      <c r="O321" s="60"/>
      <c r="P321" s="184">
        <f t="shared" si="66"/>
        <v>0</v>
      </c>
      <c r="Q321" s="184">
        <v>0</v>
      </c>
      <c r="R321" s="184">
        <f t="shared" si="67"/>
        <v>0</v>
      </c>
      <c r="S321" s="184">
        <v>0</v>
      </c>
      <c r="T321" s="185">
        <f t="shared" si="68"/>
        <v>0</v>
      </c>
      <c r="U321" s="31"/>
      <c r="V321" s="31"/>
      <c r="W321" s="31"/>
      <c r="X321" s="31"/>
      <c r="Y321" s="31"/>
      <c r="Z321" s="31"/>
      <c r="AA321" s="31"/>
      <c r="AB321" s="31"/>
      <c r="AC321" s="31"/>
      <c r="AD321" s="31"/>
      <c r="AE321" s="31"/>
      <c r="AR321" s="186" t="s">
        <v>362</v>
      </c>
      <c r="AT321" s="186" t="s">
        <v>357</v>
      </c>
      <c r="AU321" s="186" t="s">
        <v>88</v>
      </c>
      <c r="AY321" s="14" t="s">
        <v>232</v>
      </c>
      <c r="BE321" s="104">
        <f t="shared" si="69"/>
        <v>0</v>
      </c>
      <c r="BF321" s="104">
        <f t="shared" si="70"/>
        <v>0</v>
      </c>
      <c r="BG321" s="104">
        <f t="shared" si="71"/>
        <v>0</v>
      </c>
      <c r="BH321" s="104">
        <f t="shared" si="72"/>
        <v>0</v>
      </c>
      <c r="BI321" s="104">
        <f t="shared" si="73"/>
        <v>0</v>
      </c>
      <c r="BJ321" s="14" t="s">
        <v>88</v>
      </c>
      <c r="BK321" s="104">
        <f t="shared" si="74"/>
        <v>0</v>
      </c>
      <c r="BL321" s="14" t="s">
        <v>297</v>
      </c>
      <c r="BM321" s="186" t="s">
        <v>2856</v>
      </c>
    </row>
    <row r="322" spans="1:65" s="2" customFormat="1" ht="24.2" customHeight="1">
      <c r="A322" s="31"/>
      <c r="B322" s="142"/>
      <c r="C322" s="174" t="s">
        <v>2035</v>
      </c>
      <c r="D322" s="174" t="s">
        <v>234</v>
      </c>
      <c r="E322" s="175" t="s">
        <v>1141</v>
      </c>
      <c r="F322" s="176" t="s">
        <v>1142</v>
      </c>
      <c r="G322" s="177" t="s">
        <v>360</v>
      </c>
      <c r="H322" s="178">
        <v>1.536</v>
      </c>
      <c r="I322" s="179"/>
      <c r="J322" s="180">
        <f t="shared" si="65"/>
        <v>0</v>
      </c>
      <c r="K322" s="181"/>
      <c r="L322" s="32"/>
      <c r="M322" s="182" t="s">
        <v>1</v>
      </c>
      <c r="N322" s="183" t="s">
        <v>43</v>
      </c>
      <c r="O322" s="60"/>
      <c r="P322" s="184">
        <f t="shared" si="66"/>
        <v>0</v>
      </c>
      <c r="Q322" s="184">
        <v>0</v>
      </c>
      <c r="R322" s="184">
        <f t="shared" si="67"/>
        <v>0</v>
      </c>
      <c r="S322" s="184">
        <v>0</v>
      </c>
      <c r="T322" s="185">
        <f t="shared" si="68"/>
        <v>0</v>
      </c>
      <c r="U322" s="31"/>
      <c r="V322" s="31"/>
      <c r="W322" s="31"/>
      <c r="X322" s="31"/>
      <c r="Y322" s="31"/>
      <c r="Z322" s="31"/>
      <c r="AA322" s="31"/>
      <c r="AB322" s="31"/>
      <c r="AC322" s="31"/>
      <c r="AD322" s="31"/>
      <c r="AE322" s="31"/>
      <c r="AR322" s="186" t="s">
        <v>297</v>
      </c>
      <c r="AT322" s="186" t="s">
        <v>234</v>
      </c>
      <c r="AU322" s="186" t="s">
        <v>88</v>
      </c>
      <c r="AY322" s="14" t="s">
        <v>232</v>
      </c>
      <c r="BE322" s="104">
        <f t="shared" si="69"/>
        <v>0</v>
      </c>
      <c r="BF322" s="104">
        <f t="shared" si="70"/>
        <v>0</v>
      </c>
      <c r="BG322" s="104">
        <f t="shared" si="71"/>
        <v>0</v>
      </c>
      <c r="BH322" s="104">
        <f t="shared" si="72"/>
        <v>0</v>
      </c>
      <c r="BI322" s="104">
        <f t="shared" si="73"/>
        <v>0</v>
      </c>
      <c r="BJ322" s="14" t="s">
        <v>88</v>
      </c>
      <c r="BK322" s="104">
        <f t="shared" si="74"/>
        <v>0</v>
      </c>
      <c r="BL322" s="14" t="s">
        <v>297</v>
      </c>
      <c r="BM322" s="186" t="s">
        <v>2857</v>
      </c>
    </row>
    <row r="323" spans="1:65" s="12" customFormat="1" ht="22.9" customHeight="1">
      <c r="B323" s="161"/>
      <c r="D323" s="162" t="s">
        <v>76</v>
      </c>
      <c r="E323" s="172" t="s">
        <v>768</v>
      </c>
      <c r="F323" s="172" t="s">
        <v>769</v>
      </c>
      <c r="I323" s="164"/>
      <c r="J323" s="173">
        <f>BK323</f>
        <v>0</v>
      </c>
      <c r="L323" s="161"/>
      <c r="M323" s="166"/>
      <c r="N323" s="167"/>
      <c r="O323" s="167"/>
      <c r="P323" s="168">
        <f>SUM(P324:P326)</f>
        <v>0</v>
      </c>
      <c r="Q323" s="167"/>
      <c r="R323" s="168">
        <f>SUM(R324:R326)</f>
        <v>0.67869375700000012</v>
      </c>
      <c r="S323" s="167"/>
      <c r="T323" s="169">
        <f>SUM(T324:T326)</f>
        <v>0</v>
      </c>
      <c r="AR323" s="162" t="s">
        <v>88</v>
      </c>
      <c r="AT323" s="170" t="s">
        <v>76</v>
      </c>
      <c r="AU323" s="170" t="s">
        <v>81</v>
      </c>
      <c r="AY323" s="162" t="s">
        <v>232</v>
      </c>
      <c r="BK323" s="171">
        <f>SUM(BK324:BK326)</f>
        <v>0</v>
      </c>
    </row>
    <row r="324" spans="1:65" s="2" customFormat="1" ht="33" customHeight="1">
      <c r="A324" s="31"/>
      <c r="B324" s="142"/>
      <c r="C324" s="174" t="s">
        <v>2039</v>
      </c>
      <c r="D324" s="174" t="s">
        <v>234</v>
      </c>
      <c r="E324" s="175" t="s">
        <v>771</v>
      </c>
      <c r="F324" s="176" t="s">
        <v>772</v>
      </c>
      <c r="G324" s="177" t="s">
        <v>237</v>
      </c>
      <c r="H324" s="178">
        <v>1</v>
      </c>
      <c r="I324" s="179"/>
      <c r="J324" s="180">
        <f>ROUND(I324*H324,2)</f>
        <v>0</v>
      </c>
      <c r="K324" s="181"/>
      <c r="L324" s="32"/>
      <c r="M324" s="182" t="s">
        <v>1</v>
      </c>
      <c r="N324" s="183" t="s">
        <v>43</v>
      </c>
      <c r="O324" s="60"/>
      <c r="P324" s="184">
        <f>O324*H324</f>
        <v>0</v>
      </c>
      <c r="Q324" s="184">
        <v>6.2693757000000003E-2</v>
      </c>
      <c r="R324" s="184">
        <f>Q324*H324</f>
        <v>6.2693757000000003E-2</v>
      </c>
      <c r="S324" s="184">
        <v>0</v>
      </c>
      <c r="T324" s="185">
        <f>S324*H324</f>
        <v>0</v>
      </c>
      <c r="U324" s="31"/>
      <c r="V324" s="31"/>
      <c r="W324" s="31"/>
      <c r="X324" s="31"/>
      <c r="Y324" s="31"/>
      <c r="Z324" s="31"/>
      <c r="AA324" s="31"/>
      <c r="AB324" s="31"/>
      <c r="AC324" s="31"/>
      <c r="AD324" s="31"/>
      <c r="AE324" s="31"/>
      <c r="AR324" s="186" t="s">
        <v>297</v>
      </c>
      <c r="AT324" s="186" t="s">
        <v>234</v>
      </c>
      <c r="AU324" s="186" t="s">
        <v>88</v>
      </c>
      <c r="AY324" s="14" t="s">
        <v>232</v>
      </c>
      <c r="BE324" s="104">
        <f>IF(N324="základná",J324,0)</f>
        <v>0</v>
      </c>
      <c r="BF324" s="104">
        <f>IF(N324="znížená",J324,0)</f>
        <v>0</v>
      </c>
      <c r="BG324" s="104">
        <f>IF(N324="zákl. prenesená",J324,0)</f>
        <v>0</v>
      </c>
      <c r="BH324" s="104">
        <f>IF(N324="zníž. prenesená",J324,0)</f>
        <v>0</v>
      </c>
      <c r="BI324" s="104">
        <f>IF(N324="nulová",J324,0)</f>
        <v>0</v>
      </c>
      <c r="BJ324" s="14" t="s">
        <v>88</v>
      </c>
      <c r="BK324" s="104">
        <f>ROUND(I324*H324,2)</f>
        <v>0</v>
      </c>
      <c r="BL324" s="14" t="s">
        <v>297</v>
      </c>
      <c r="BM324" s="186" t="s">
        <v>2858</v>
      </c>
    </row>
    <row r="325" spans="1:65" s="2" customFormat="1" ht="24.2" customHeight="1">
      <c r="A325" s="31"/>
      <c r="B325" s="142"/>
      <c r="C325" s="187" t="s">
        <v>2043</v>
      </c>
      <c r="D325" s="187" t="s">
        <v>357</v>
      </c>
      <c r="E325" s="188" t="s">
        <v>775</v>
      </c>
      <c r="F325" s="189" t="s">
        <v>776</v>
      </c>
      <c r="G325" s="190" t="s">
        <v>287</v>
      </c>
      <c r="H325" s="191">
        <v>0.38500000000000001</v>
      </c>
      <c r="I325" s="192"/>
      <c r="J325" s="193">
        <f>ROUND(I325*H325,2)</f>
        <v>0</v>
      </c>
      <c r="K325" s="194"/>
      <c r="L325" s="195"/>
      <c r="M325" s="196" t="s">
        <v>1</v>
      </c>
      <c r="N325" s="197" t="s">
        <v>43</v>
      </c>
      <c r="O325" s="60"/>
      <c r="P325" s="184">
        <f>O325*H325</f>
        <v>0</v>
      </c>
      <c r="Q325" s="184">
        <v>1.6</v>
      </c>
      <c r="R325" s="184">
        <f>Q325*H325</f>
        <v>0.6160000000000001</v>
      </c>
      <c r="S325" s="184">
        <v>0</v>
      </c>
      <c r="T325" s="185">
        <f>S325*H325</f>
        <v>0</v>
      </c>
      <c r="U325" s="31"/>
      <c r="V325" s="31"/>
      <c r="W325" s="31"/>
      <c r="X325" s="31"/>
      <c r="Y325" s="31"/>
      <c r="Z325" s="31"/>
      <c r="AA325" s="31"/>
      <c r="AB325" s="31"/>
      <c r="AC325" s="31"/>
      <c r="AD325" s="31"/>
      <c r="AE325" s="31"/>
      <c r="AR325" s="186" t="s">
        <v>362</v>
      </c>
      <c r="AT325" s="186" t="s">
        <v>357</v>
      </c>
      <c r="AU325" s="186" t="s">
        <v>88</v>
      </c>
      <c r="AY325" s="14" t="s">
        <v>232</v>
      </c>
      <c r="BE325" s="104">
        <f>IF(N325="základná",J325,0)</f>
        <v>0</v>
      </c>
      <c r="BF325" s="104">
        <f>IF(N325="znížená",J325,0)</f>
        <v>0</v>
      </c>
      <c r="BG325" s="104">
        <f>IF(N325="zákl. prenesená",J325,0)</f>
        <v>0</v>
      </c>
      <c r="BH325" s="104">
        <f>IF(N325="zníž. prenesená",J325,0)</f>
        <v>0</v>
      </c>
      <c r="BI325" s="104">
        <f>IF(N325="nulová",J325,0)</f>
        <v>0</v>
      </c>
      <c r="BJ325" s="14" t="s">
        <v>88</v>
      </c>
      <c r="BK325" s="104">
        <f>ROUND(I325*H325,2)</f>
        <v>0</v>
      </c>
      <c r="BL325" s="14" t="s">
        <v>297</v>
      </c>
      <c r="BM325" s="186" t="s">
        <v>2859</v>
      </c>
    </row>
    <row r="326" spans="1:65" s="2" customFormat="1" ht="24.2" customHeight="1">
      <c r="A326" s="31"/>
      <c r="B326" s="142"/>
      <c r="C326" s="174" t="s">
        <v>2047</v>
      </c>
      <c r="D326" s="174" t="s">
        <v>234</v>
      </c>
      <c r="E326" s="175" t="s">
        <v>779</v>
      </c>
      <c r="F326" s="176" t="s">
        <v>780</v>
      </c>
      <c r="G326" s="177" t="s">
        <v>360</v>
      </c>
      <c r="H326" s="178">
        <v>0.67900000000000005</v>
      </c>
      <c r="I326" s="179"/>
      <c r="J326" s="180">
        <f>ROUND(I326*H326,2)</f>
        <v>0</v>
      </c>
      <c r="K326" s="181"/>
      <c r="L326" s="32"/>
      <c r="M326" s="182" t="s">
        <v>1</v>
      </c>
      <c r="N326" s="183" t="s">
        <v>43</v>
      </c>
      <c r="O326" s="60"/>
      <c r="P326" s="184">
        <f>O326*H326</f>
        <v>0</v>
      </c>
      <c r="Q326" s="184">
        <v>0</v>
      </c>
      <c r="R326" s="184">
        <f>Q326*H326</f>
        <v>0</v>
      </c>
      <c r="S326" s="184">
        <v>0</v>
      </c>
      <c r="T326" s="185">
        <f>S326*H326</f>
        <v>0</v>
      </c>
      <c r="U326" s="31"/>
      <c r="V326" s="31"/>
      <c r="W326" s="31"/>
      <c r="X326" s="31"/>
      <c r="Y326" s="31"/>
      <c r="Z326" s="31"/>
      <c r="AA326" s="31"/>
      <c r="AB326" s="31"/>
      <c r="AC326" s="31"/>
      <c r="AD326" s="31"/>
      <c r="AE326" s="31"/>
      <c r="AR326" s="186" t="s">
        <v>297</v>
      </c>
      <c r="AT326" s="186" t="s">
        <v>234</v>
      </c>
      <c r="AU326" s="186" t="s">
        <v>88</v>
      </c>
      <c r="AY326" s="14" t="s">
        <v>232</v>
      </c>
      <c r="BE326" s="104">
        <f>IF(N326="základná",J326,0)</f>
        <v>0</v>
      </c>
      <c r="BF326" s="104">
        <f>IF(N326="znížená",J326,0)</f>
        <v>0</v>
      </c>
      <c r="BG326" s="104">
        <f>IF(N326="zákl. prenesená",J326,0)</f>
        <v>0</v>
      </c>
      <c r="BH326" s="104">
        <f>IF(N326="zníž. prenesená",J326,0)</f>
        <v>0</v>
      </c>
      <c r="BI326" s="104">
        <f>IF(N326="nulová",J326,0)</f>
        <v>0</v>
      </c>
      <c r="BJ326" s="14" t="s">
        <v>88</v>
      </c>
      <c r="BK326" s="104">
        <f>ROUND(I326*H326,2)</f>
        <v>0</v>
      </c>
      <c r="BL326" s="14" t="s">
        <v>297</v>
      </c>
      <c r="BM326" s="186" t="s">
        <v>2860</v>
      </c>
    </row>
    <row r="327" spans="1:65" s="12" customFormat="1" ht="25.9" customHeight="1">
      <c r="B327" s="161"/>
      <c r="D327" s="162" t="s">
        <v>76</v>
      </c>
      <c r="E327" s="163" t="s">
        <v>357</v>
      </c>
      <c r="F327" s="163" t="s">
        <v>782</v>
      </c>
      <c r="I327" s="164"/>
      <c r="J327" s="165">
        <f>BK327</f>
        <v>0</v>
      </c>
      <c r="L327" s="161"/>
      <c r="M327" s="166"/>
      <c r="N327" s="167"/>
      <c r="O327" s="167"/>
      <c r="P327" s="168">
        <f>P328+P369+P372+P374+P385+P391</f>
        <v>0</v>
      </c>
      <c r="Q327" s="167"/>
      <c r="R327" s="168">
        <f>R328+R369+R372+R374+R385+R391</f>
        <v>0.25671559999999999</v>
      </c>
      <c r="S327" s="167"/>
      <c r="T327" s="169">
        <f>T328+T369+T372+T374+T385+T391</f>
        <v>0</v>
      </c>
      <c r="AR327" s="162" t="s">
        <v>93</v>
      </c>
      <c r="AT327" s="170" t="s">
        <v>76</v>
      </c>
      <c r="AU327" s="170" t="s">
        <v>77</v>
      </c>
      <c r="AY327" s="162" t="s">
        <v>232</v>
      </c>
      <c r="BK327" s="171">
        <f>BK328+BK369+BK372+BK374+BK385+BK391</f>
        <v>0</v>
      </c>
    </row>
    <row r="328" spans="1:65" s="12" customFormat="1" ht="22.9" customHeight="1">
      <c r="B328" s="161"/>
      <c r="D328" s="162" t="s">
        <v>76</v>
      </c>
      <c r="E328" s="172" t="s">
        <v>1672</v>
      </c>
      <c r="F328" s="172" t="s">
        <v>2224</v>
      </c>
      <c r="I328" s="164"/>
      <c r="J328" s="173">
        <f>BK328</f>
        <v>0</v>
      </c>
      <c r="L328" s="161"/>
      <c r="M328" s="166"/>
      <c r="N328" s="167"/>
      <c r="O328" s="167"/>
      <c r="P328" s="168">
        <f>SUM(P329:P368)</f>
        <v>0</v>
      </c>
      <c r="Q328" s="167"/>
      <c r="R328" s="168">
        <f>SUM(R329:R368)</f>
        <v>2.0099999999999996E-2</v>
      </c>
      <c r="S328" s="167"/>
      <c r="T328" s="169">
        <f>SUM(T329:T368)</f>
        <v>0</v>
      </c>
      <c r="AR328" s="162" t="s">
        <v>93</v>
      </c>
      <c r="AT328" s="170" t="s">
        <v>76</v>
      </c>
      <c r="AU328" s="170" t="s">
        <v>81</v>
      </c>
      <c r="AY328" s="162" t="s">
        <v>232</v>
      </c>
      <c r="BK328" s="171">
        <f>SUM(BK329:BK368)</f>
        <v>0</v>
      </c>
    </row>
    <row r="329" spans="1:65" s="2" customFormat="1" ht="24.2" customHeight="1">
      <c r="A329" s="31"/>
      <c r="B329" s="142"/>
      <c r="C329" s="174" t="s">
        <v>2051</v>
      </c>
      <c r="D329" s="174" t="s">
        <v>234</v>
      </c>
      <c r="E329" s="175" t="s">
        <v>2225</v>
      </c>
      <c r="F329" s="176" t="s">
        <v>2226</v>
      </c>
      <c r="G329" s="177" t="s">
        <v>256</v>
      </c>
      <c r="H329" s="178">
        <v>16</v>
      </c>
      <c r="I329" s="179"/>
      <c r="J329" s="180">
        <f t="shared" ref="J329:J368" si="75">ROUND(I329*H329,2)</f>
        <v>0</v>
      </c>
      <c r="K329" s="181"/>
      <c r="L329" s="32"/>
      <c r="M329" s="182" t="s">
        <v>1</v>
      </c>
      <c r="N329" s="183" t="s">
        <v>43</v>
      </c>
      <c r="O329" s="60"/>
      <c r="P329" s="184">
        <f t="shared" ref="P329:P368" si="76">O329*H329</f>
        <v>0</v>
      </c>
      <c r="Q329" s="184">
        <v>0</v>
      </c>
      <c r="R329" s="184">
        <f t="shared" ref="R329:R368" si="77">Q329*H329</f>
        <v>0</v>
      </c>
      <c r="S329" s="184">
        <v>0</v>
      </c>
      <c r="T329" s="185">
        <f t="shared" ref="T329:T368" si="78">S329*H329</f>
        <v>0</v>
      </c>
      <c r="U329" s="31"/>
      <c r="V329" s="31"/>
      <c r="W329" s="31"/>
      <c r="X329" s="31"/>
      <c r="Y329" s="31"/>
      <c r="Z329" s="31"/>
      <c r="AA329" s="31"/>
      <c r="AB329" s="31"/>
      <c r="AC329" s="31"/>
      <c r="AD329" s="31"/>
      <c r="AE329" s="31"/>
      <c r="AR329" s="186" t="s">
        <v>463</v>
      </c>
      <c r="AT329" s="186" t="s">
        <v>234</v>
      </c>
      <c r="AU329" s="186" t="s">
        <v>88</v>
      </c>
      <c r="AY329" s="14" t="s">
        <v>232</v>
      </c>
      <c r="BE329" s="104">
        <f t="shared" ref="BE329:BE368" si="79">IF(N329="základná",J329,0)</f>
        <v>0</v>
      </c>
      <c r="BF329" s="104">
        <f t="shared" ref="BF329:BF368" si="80">IF(N329="znížená",J329,0)</f>
        <v>0</v>
      </c>
      <c r="BG329" s="104">
        <f t="shared" ref="BG329:BG368" si="81">IF(N329="zákl. prenesená",J329,0)</f>
        <v>0</v>
      </c>
      <c r="BH329" s="104">
        <f t="shared" ref="BH329:BH368" si="82">IF(N329="zníž. prenesená",J329,0)</f>
        <v>0</v>
      </c>
      <c r="BI329" s="104">
        <f t="shared" ref="BI329:BI368" si="83">IF(N329="nulová",J329,0)</f>
        <v>0</v>
      </c>
      <c r="BJ329" s="14" t="s">
        <v>88</v>
      </c>
      <c r="BK329" s="104">
        <f t="shared" ref="BK329:BK368" si="84">ROUND(I329*H329,2)</f>
        <v>0</v>
      </c>
      <c r="BL329" s="14" t="s">
        <v>463</v>
      </c>
      <c r="BM329" s="186" t="s">
        <v>2861</v>
      </c>
    </row>
    <row r="330" spans="1:65" s="2" customFormat="1" ht="16.5" customHeight="1">
      <c r="A330" s="31"/>
      <c r="B330" s="142"/>
      <c r="C330" s="187" t="s">
        <v>2055</v>
      </c>
      <c r="D330" s="187" t="s">
        <v>357</v>
      </c>
      <c r="E330" s="188" t="s">
        <v>2228</v>
      </c>
      <c r="F330" s="189" t="s">
        <v>2229</v>
      </c>
      <c r="G330" s="190" t="s">
        <v>256</v>
      </c>
      <c r="H330" s="191">
        <v>16</v>
      </c>
      <c r="I330" s="192"/>
      <c r="J330" s="193">
        <f t="shared" si="75"/>
        <v>0</v>
      </c>
      <c r="K330" s="194"/>
      <c r="L330" s="195"/>
      <c r="M330" s="196" t="s">
        <v>1</v>
      </c>
      <c r="N330" s="197" t="s">
        <v>43</v>
      </c>
      <c r="O330" s="60"/>
      <c r="P330" s="184">
        <f t="shared" si="76"/>
        <v>0</v>
      </c>
      <c r="Q330" s="184">
        <v>0</v>
      </c>
      <c r="R330" s="184">
        <f t="shared" si="77"/>
        <v>0</v>
      </c>
      <c r="S330" s="184">
        <v>0</v>
      </c>
      <c r="T330" s="185">
        <f t="shared" si="78"/>
        <v>0</v>
      </c>
      <c r="U330" s="31"/>
      <c r="V330" s="31"/>
      <c r="W330" s="31"/>
      <c r="X330" s="31"/>
      <c r="Y330" s="31"/>
      <c r="Z330" s="31"/>
      <c r="AA330" s="31"/>
      <c r="AB330" s="31"/>
      <c r="AC330" s="31"/>
      <c r="AD330" s="31"/>
      <c r="AE330" s="31"/>
      <c r="AR330" s="186" t="s">
        <v>1292</v>
      </c>
      <c r="AT330" s="186" t="s">
        <v>357</v>
      </c>
      <c r="AU330" s="186" t="s">
        <v>88</v>
      </c>
      <c r="AY330" s="14" t="s">
        <v>232</v>
      </c>
      <c r="BE330" s="104">
        <f t="shared" si="79"/>
        <v>0</v>
      </c>
      <c r="BF330" s="104">
        <f t="shared" si="80"/>
        <v>0</v>
      </c>
      <c r="BG330" s="104">
        <f t="shared" si="81"/>
        <v>0</v>
      </c>
      <c r="BH330" s="104">
        <f t="shared" si="82"/>
        <v>0</v>
      </c>
      <c r="BI330" s="104">
        <f t="shared" si="83"/>
        <v>0</v>
      </c>
      <c r="BJ330" s="14" t="s">
        <v>88</v>
      </c>
      <c r="BK330" s="104">
        <f t="shared" si="84"/>
        <v>0</v>
      </c>
      <c r="BL330" s="14" t="s">
        <v>463</v>
      </c>
      <c r="BM330" s="186" t="s">
        <v>2862</v>
      </c>
    </row>
    <row r="331" spans="1:65" s="2" customFormat="1" ht="16.5" customHeight="1">
      <c r="A331" s="31"/>
      <c r="B331" s="142"/>
      <c r="C331" s="187" t="s">
        <v>2057</v>
      </c>
      <c r="D331" s="187" t="s">
        <v>357</v>
      </c>
      <c r="E331" s="188" t="s">
        <v>2231</v>
      </c>
      <c r="F331" s="189" t="s">
        <v>2232</v>
      </c>
      <c r="G331" s="190" t="s">
        <v>394</v>
      </c>
      <c r="H331" s="191">
        <v>60</v>
      </c>
      <c r="I331" s="192"/>
      <c r="J331" s="193">
        <f t="shared" si="75"/>
        <v>0</v>
      </c>
      <c r="K331" s="194"/>
      <c r="L331" s="195"/>
      <c r="M331" s="196" t="s">
        <v>1</v>
      </c>
      <c r="N331" s="197" t="s">
        <v>43</v>
      </c>
      <c r="O331" s="60"/>
      <c r="P331" s="184">
        <f t="shared" si="76"/>
        <v>0</v>
      </c>
      <c r="Q331" s="184">
        <v>0</v>
      </c>
      <c r="R331" s="184">
        <f t="shared" si="77"/>
        <v>0</v>
      </c>
      <c r="S331" s="184">
        <v>0</v>
      </c>
      <c r="T331" s="185">
        <f t="shared" si="78"/>
        <v>0</v>
      </c>
      <c r="U331" s="31"/>
      <c r="V331" s="31"/>
      <c r="W331" s="31"/>
      <c r="X331" s="31"/>
      <c r="Y331" s="31"/>
      <c r="Z331" s="31"/>
      <c r="AA331" s="31"/>
      <c r="AB331" s="31"/>
      <c r="AC331" s="31"/>
      <c r="AD331" s="31"/>
      <c r="AE331" s="31"/>
      <c r="AR331" s="186" t="s">
        <v>1292</v>
      </c>
      <c r="AT331" s="186" t="s">
        <v>357</v>
      </c>
      <c r="AU331" s="186" t="s">
        <v>88</v>
      </c>
      <c r="AY331" s="14" t="s">
        <v>232</v>
      </c>
      <c r="BE331" s="104">
        <f t="shared" si="79"/>
        <v>0</v>
      </c>
      <c r="BF331" s="104">
        <f t="shared" si="80"/>
        <v>0</v>
      </c>
      <c r="BG331" s="104">
        <f t="shared" si="81"/>
        <v>0</v>
      </c>
      <c r="BH331" s="104">
        <f t="shared" si="82"/>
        <v>0</v>
      </c>
      <c r="BI331" s="104">
        <f t="shared" si="83"/>
        <v>0</v>
      </c>
      <c r="BJ331" s="14" t="s">
        <v>88</v>
      </c>
      <c r="BK331" s="104">
        <f t="shared" si="84"/>
        <v>0</v>
      </c>
      <c r="BL331" s="14" t="s">
        <v>463</v>
      </c>
      <c r="BM331" s="186" t="s">
        <v>2863</v>
      </c>
    </row>
    <row r="332" spans="1:65" s="2" customFormat="1" ht="24.2" customHeight="1">
      <c r="A332" s="31"/>
      <c r="B332" s="142"/>
      <c r="C332" s="174" t="s">
        <v>2061</v>
      </c>
      <c r="D332" s="174" t="s">
        <v>234</v>
      </c>
      <c r="E332" s="175" t="s">
        <v>2234</v>
      </c>
      <c r="F332" s="176" t="s">
        <v>2235</v>
      </c>
      <c r="G332" s="177" t="s">
        <v>256</v>
      </c>
      <c r="H332" s="178">
        <v>16</v>
      </c>
      <c r="I332" s="179"/>
      <c r="J332" s="180">
        <f t="shared" si="75"/>
        <v>0</v>
      </c>
      <c r="K332" s="181"/>
      <c r="L332" s="32"/>
      <c r="M332" s="182" t="s">
        <v>1</v>
      </c>
      <c r="N332" s="183" t="s">
        <v>43</v>
      </c>
      <c r="O332" s="60"/>
      <c r="P332" s="184">
        <f t="shared" si="76"/>
        <v>0</v>
      </c>
      <c r="Q332" s="184">
        <v>0</v>
      </c>
      <c r="R332" s="184">
        <f t="shared" si="77"/>
        <v>0</v>
      </c>
      <c r="S332" s="184">
        <v>0</v>
      </c>
      <c r="T332" s="185">
        <f t="shared" si="78"/>
        <v>0</v>
      </c>
      <c r="U332" s="31"/>
      <c r="V332" s="31"/>
      <c r="W332" s="31"/>
      <c r="X332" s="31"/>
      <c r="Y332" s="31"/>
      <c r="Z332" s="31"/>
      <c r="AA332" s="31"/>
      <c r="AB332" s="31"/>
      <c r="AC332" s="31"/>
      <c r="AD332" s="31"/>
      <c r="AE332" s="31"/>
      <c r="AR332" s="186" t="s">
        <v>463</v>
      </c>
      <c r="AT332" s="186" t="s">
        <v>234</v>
      </c>
      <c r="AU332" s="186" t="s">
        <v>88</v>
      </c>
      <c r="AY332" s="14" t="s">
        <v>232</v>
      </c>
      <c r="BE332" s="104">
        <f t="shared" si="79"/>
        <v>0</v>
      </c>
      <c r="BF332" s="104">
        <f t="shared" si="80"/>
        <v>0</v>
      </c>
      <c r="BG332" s="104">
        <f t="shared" si="81"/>
        <v>0</v>
      </c>
      <c r="BH332" s="104">
        <f t="shared" si="82"/>
        <v>0</v>
      </c>
      <c r="BI332" s="104">
        <f t="shared" si="83"/>
        <v>0</v>
      </c>
      <c r="BJ332" s="14" t="s">
        <v>88</v>
      </c>
      <c r="BK332" s="104">
        <f t="shared" si="84"/>
        <v>0</v>
      </c>
      <c r="BL332" s="14" t="s">
        <v>463</v>
      </c>
      <c r="BM332" s="186" t="s">
        <v>2864</v>
      </c>
    </row>
    <row r="333" spans="1:65" s="2" customFormat="1" ht="44.25" customHeight="1">
      <c r="A333" s="31"/>
      <c r="B333" s="142"/>
      <c r="C333" s="187" t="s">
        <v>2065</v>
      </c>
      <c r="D333" s="187" t="s">
        <v>357</v>
      </c>
      <c r="E333" s="188" t="s">
        <v>2237</v>
      </c>
      <c r="F333" s="189" t="s">
        <v>2238</v>
      </c>
      <c r="G333" s="190" t="s">
        <v>256</v>
      </c>
      <c r="H333" s="191">
        <v>16</v>
      </c>
      <c r="I333" s="192"/>
      <c r="J333" s="193">
        <f t="shared" si="75"/>
        <v>0</v>
      </c>
      <c r="K333" s="194"/>
      <c r="L333" s="195"/>
      <c r="M333" s="196" t="s">
        <v>1</v>
      </c>
      <c r="N333" s="197" t="s">
        <v>43</v>
      </c>
      <c r="O333" s="60"/>
      <c r="P333" s="184">
        <f t="shared" si="76"/>
        <v>0</v>
      </c>
      <c r="Q333" s="184">
        <v>0</v>
      </c>
      <c r="R333" s="184">
        <f t="shared" si="77"/>
        <v>0</v>
      </c>
      <c r="S333" s="184">
        <v>0</v>
      </c>
      <c r="T333" s="185">
        <f t="shared" si="78"/>
        <v>0</v>
      </c>
      <c r="U333" s="31"/>
      <c r="V333" s="31"/>
      <c r="W333" s="31"/>
      <c r="X333" s="31"/>
      <c r="Y333" s="31"/>
      <c r="Z333" s="31"/>
      <c r="AA333" s="31"/>
      <c r="AB333" s="31"/>
      <c r="AC333" s="31"/>
      <c r="AD333" s="31"/>
      <c r="AE333" s="31"/>
      <c r="AR333" s="186" t="s">
        <v>1292</v>
      </c>
      <c r="AT333" s="186" t="s">
        <v>357</v>
      </c>
      <c r="AU333" s="186" t="s">
        <v>88</v>
      </c>
      <c r="AY333" s="14" t="s">
        <v>232</v>
      </c>
      <c r="BE333" s="104">
        <f t="shared" si="79"/>
        <v>0</v>
      </c>
      <c r="BF333" s="104">
        <f t="shared" si="80"/>
        <v>0</v>
      </c>
      <c r="BG333" s="104">
        <f t="shared" si="81"/>
        <v>0</v>
      </c>
      <c r="BH333" s="104">
        <f t="shared" si="82"/>
        <v>0</v>
      </c>
      <c r="BI333" s="104">
        <f t="shared" si="83"/>
        <v>0</v>
      </c>
      <c r="BJ333" s="14" t="s">
        <v>88</v>
      </c>
      <c r="BK333" s="104">
        <f t="shared" si="84"/>
        <v>0</v>
      </c>
      <c r="BL333" s="14" t="s">
        <v>463</v>
      </c>
      <c r="BM333" s="186" t="s">
        <v>2865</v>
      </c>
    </row>
    <row r="334" spans="1:65" s="2" customFormat="1" ht="24.2" customHeight="1">
      <c r="A334" s="31"/>
      <c r="B334" s="142"/>
      <c r="C334" s="174" t="s">
        <v>2069</v>
      </c>
      <c r="D334" s="174" t="s">
        <v>234</v>
      </c>
      <c r="E334" s="175" t="s">
        <v>1744</v>
      </c>
      <c r="F334" s="176" t="s">
        <v>1745</v>
      </c>
      <c r="G334" s="177" t="s">
        <v>394</v>
      </c>
      <c r="H334" s="178">
        <v>32</v>
      </c>
      <c r="I334" s="179"/>
      <c r="J334" s="180">
        <f t="shared" si="75"/>
        <v>0</v>
      </c>
      <c r="K334" s="181"/>
      <c r="L334" s="32"/>
      <c r="M334" s="182" t="s">
        <v>1</v>
      </c>
      <c r="N334" s="183" t="s">
        <v>43</v>
      </c>
      <c r="O334" s="60"/>
      <c r="P334" s="184">
        <f t="shared" si="76"/>
        <v>0</v>
      </c>
      <c r="Q334" s="184">
        <v>0</v>
      </c>
      <c r="R334" s="184">
        <f t="shared" si="77"/>
        <v>0</v>
      </c>
      <c r="S334" s="184">
        <v>0</v>
      </c>
      <c r="T334" s="185">
        <f t="shared" si="78"/>
        <v>0</v>
      </c>
      <c r="U334" s="31"/>
      <c r="V334" s="31"/>
      <c r="W334" s="31"/>
      <c r="X334" s="31"/>
      <c r="Y334" s="31"/>
      <c r="Z334" s="31"/>
      <c r="AA334" s="31"/>
      <c r="AB334" s="31"/>
      <c r="AC334" s="31"/>
      <c r="AD334" s="31"/>
      <c r="AE334" s="31"/>
      <c r="AR334" s="186" t="s">
        <v>463</v>
      </c>
      <c r="AT334" s="186" t="s">
        <v>234</v>
      </c>
      <c r="AU334" s="186" t="s">
        <v>88</v>
      </c>
      <c r="AY334" s="14" t="s">
        <v>232</v>
      </c>
      <c r="BE334" s="104">
        <f t="shared" si="79"/>
        <v>0</v>
      </c>
      <c r="BF334" s="104">
        <f t="shared" si="80"/>
        <v>0</v>
      </c>
      <c r="BG334" s="104">
        <f t="shared" si="81"/>
        <v>0</v>
      </c>
      <c r="BH334" s="104">
        <f t="shared" si="82"/>
        <v>0</v>
      </c>
      <c r="BI334" s="104">
        <f t="shared" si="83"/>
        <v>0</v>
      </c>
      <c r="BJ334" s="14" t="s">
        <v>88</v>
      </c>
      <c r="BK334" s="104">
        <f t="shared" si="84"/>
        <v>0</v>
      </c>
      <c r="BL334" s="14" t="s">
        <v>463</v>
      </c>
      <c r="BM334" s="186" t="s">
        <v>2866</v>
      </c>
    </row>
    <row r="335" spans="1:65" s="2" customFormat="1" ht="24.2" customHeight="1">
      <c r="A335" s="31"/>
      <c r="B335" s="142"/>
      <c r="C335" s="174" t="s">
        <v>2075</v>
      </c>
      <c r="D335" s="174" t="s">
        <v>234</v>
      </c>
      <c r="E335" s="175" t="s">
        <v>2241</v>
      </c>
      <c r="F335" s="176" t="s">
        <v>2242</v>
      </c>
      <c r="G335" s="177" t="s">
        <v>394</v>
      </c>
      <c r="H335" s="178">
        <v>2</v>
      </c>
      <c r="I335" s="179"/>
      <c r="J335" s="180">
        <f t="shared" si="75"/>
        <v>0</v>
      </c>
      <c r="K335" s="181"/>
      <c r="L335" s="32"/>
      <c r="M335" s="182" t="s">
        <v>1</v>
      </c>
      <c r="N335" s="183" t="s">
        <v>43</v>
      </c>
      <c r="O335" s="60"/>
      <c r="P335" s="184">
        <f t="shared" si="76"/>
        <v>0</v>
      </c>
      <c r="Q335" s="184">
        <v>0</v>
      </c>
      <c r="R335" s="184">
        <f t="shared" si="77"/>
        <v>0</v>
      </c>
      <c r="S335" s="184">
        <v>0</v>
      </c>
      <c r="T335" s="185">
        <f t="shared" si="78"/>
        <v>0</v>
      </c>
      <c r="U335" s="31"/>
      <c r="V335" s="31"/>
      <c r="W335" s="31"/>
      <c r="X335" s="31"/>
      <c r="Y335" s="31"/>
      <c r="Z335" s="31"/>
      <c r="AA335" s="31"/>
      <c r="AB335" s="31"/>
      <c r="AC335" s="31"/>
      <c r="AD335" s="31"/>
      <c r="AE335" s="31"/>
      <c r="AR335" s="186" t="s">
        <v>463</v>
      </c>
      <c r="AT335" s="186" t="s">
        <v>234</v>
      </c>
      <c r="AU335" s="186" t="s">
        <v>88</v>
      </c>
      <c r="AY335" s="14" t="s">
        <v>232</v>
      </c>
      <c r="BE335" s="104">
        <f t="shared" si="79"/>
        <v>0</v>
      </c>
      <c r="BF335" s="104">
        <f t="shared" si="80"/>
        <v>0</v>
      </c>
      <c r="BG335" s="104">
        <f t="shared" si="81"/>
        <v>0</v>
      </c>
      <c r="BH335" s="104">
        <f t="shared" si="82"/>
        <v>0</v>
      </c>
      <c r="BI335" s="104">
        <f t="shared" si="83"/>
        <v>0</v>
      </c>
      <c r="BJ335" s="14" t="s">
        <v>88</v>
      </c>
      <c r="BK335" s="104">
        <f t="shared" si="84"/>
        <v>0</v>
      </c>
      <c r="BL335" s="14" t="s">
        <v>463</v>
      </c>
      <c r="BM335" s="186" t="s">
        <v>2867</v>
      </c>
    </row>
    <row r="336" spans="1:65" s="2" customFormat="1" ht="24.2" customHeight="1">
      <c r="A336" s="31"/>
      <c r="B336" s="142"/>
      <c r="C336" s="174" t="s">
        <v>2079</v>
      </c>
      <c r="D336" s="174" t="s">
        <v>234</v>
      </c>
      <c r="E336" s="175" t="s">
        <v>1747</v>
      </c>
      <c r="F336" s="176" t="s">
        <v>1748</v>
      </c>
      <c r="G336" s="177" t="s">
        <v>394</v>
      </c>
      <c r="H336" s="178">
        <v>6</v>
      </c>
      <c r="I336" s="179"/>
      <c r="J336" s="180">
        <f t="shared" si="75"/>
        <v>0</v>
      </c>
      <c r="K336" s="181"/>
      <c r="L336" s="32"/>
      <c r="M336" s="182" t="s">
        <v>1</v>
      </c>
      <c r="N336" s="183" t="s">
        <v>43</v>
      </c>
      <c r="O336" s="60"/>
      <c r="P336" s="184">
        <f t="shared" si="76"/>
        <v>0</v>
      </c>
      <c r="Q336" s="184">
        <v>0</v>
      </c>
      <c r="R336" s="184">
        <f t="shared" si="77"/>
        <v>0</v>
      </c>
      <c r="S336" s="184">
        <v>0</v>
      </c>
      <c r="T336" s="185">
        <f t="shared" si="78"/>
        <v>0</v>
      </c>
      <c r="U336" s="31"/>
      <c r="V336" s="31"/>
      <c r="W336" s="31"/>
      <c r="X336" s="31"/>
      <c r="Y336" s="31"/>
      <c r="Z336" s="31"/>
      <c r="AA336" s="31"/>
      <c r="AB336" s="31"/>
      <c r="AC336" s="31"/>
      <c r="AD336" s="31"/>
      <c r="AE336" s="31"/>
      <c r="AR336" s="186" t="s">
        <v>463</v>
      </c>
      <c r="AT336" s="186" t="s">
        <v>234</v>
      </c>
      <c r="AU336" s="186" t="s">
        <v>88</v>
      </c>
      <c r="AY336" s="14" t="s">
        <v>232</v>
      </c>
      <c r="BE336" s="104">
        <f t="shared" si="79"/>
        <v>0</v>
      </c>
      <c r="BF336" s="104">
        <f t="shared" si="80"/>
        <v>0</v>
      </c>
      <c r="BG336" s="104">
        <f t="shared" si="81"/>
        <v>0</v>
      </c>
      <c r="BH336" s="104">
        <f t="shared" si="82"/>
        <v>0</v>
      </c>
      <c r="BI336" s="104">
        <f t="shared" si="83"/>
        <v>0</v>
      </c>
      <c r="BJ336" s="14" t="s">
        <v>88</v>
      </c>
      <c r="BK336" s="104">
        <f t="shared" si="84"/>
        <v>0</v>
      </c>
      <c r="BL336" s="14" t="s">
        <v>463</v>
      </c>
      <c r="BM336" s="186" t="s">
        <v>2868</v>
      </c>
    </row>
    <row r="337" spans="1:65" s="2" customFormat="1" ht="16.5" customHeight="1">
      <c r="A337" s="31"/>
      <c r="B337" s="142"/>
      <c r="C337" s="174" t="s">
        <v>2083</v>
      </c>
      <c r="D337" s="174" t="s">
        <v>234</v>
      </c>
      <c r="E337" s="175" t="s">
        <v>1753</v>
      </c>
      <c r="F337" s="176" t="s">
        <v>1754</v>
      </c>
      <c r="G337" s="177" t="s">
        <v>394</v>
      </c>
      <c r="H337" s="178">
        <v>3</v>
      </c>
      <c r="I337" s="179"/>
      <c r="J337" s="180">
        <f t="shared" si="75"/>
        <v>0</v>
      </c>
      <c r="K337" s="181"/>
      <c r="L337" s="32"/>
      <c r="M337" s="182" t="s">
        <v>1</v>
      </c>
      <c r="N337" s="183" t="s">
        <v>43</v>
      </c>
      <c r="O337" s="60"/>
      <c r="P337" s="184">
        <f t="shared" si="76"/>
        <v>0</v>
      </c>
      <c r="Q337" s="184">
        <v>0</v>
      </c>
      <c r="R337" s="184">
        <f t="shared" si="77"/>
        <v>0</v>
      </c>
      <c r="S337" s="184">
        <v>0</v>
      </c>
      <c r="T337" s="185">
        <f t="shared" si="78"/>
        <v>0</v>
      </c>
      <c r="U337" s="31"/>
      <c r="V337" s="31"/>
      <c r="W337" s="31"/>
      <c r="X337" s="31"/>
      <c r="Y337" s="31"/>
      <c r="Z337" s="31"/>
      <c r="AA337" s="31"/>
      <c r="AB337" s="31"/>
      <c r="AC337" s="31"/>
      <c r="AD337" s="31"/>
      <c r="AE337" s="31"/>
      <c r="AR337" s="186" t="s">
        <v>463</v>
      </c>
      <c r="AT337" s="186" t="s">
        <v>234</v>
      </c>
      <c r="AU337" s="186" t="s">
        <v>88</v>
      </c>
      <c r="AY337" s="14" t="s">
        <v>232</v>
      </c>
      <c r="BE337" s="104">
        <f t="shared" si="79"/>
        <v>0</v>
      </c>
      <c r="BF337" s="104">
        <f t="shared" si="80"/>
        <v>0</v>
      </c>
      <c r="BG337" s="104">
        <f t="shared" si="81"/>
        <v>0</v>
      </c>
      <c r="BH337" s="104">
        <f t="shared" si="82"/>
        <v>0</v>
      </c>
      <c r="BI337" s="104">
        <f t="shared" si="83"/>
        <v>0</v>
      </c>
      <c r="BJ337" s="14" t="s">
        <v>88</v>
      </c>
      <c r="BK337" s="104">
        <f t="shared" si="84"/>
        <v>0</v>
      </c>
      <c r="BL337" s="14" t="s">
        <v>463</v>
      </c>
      <c r="BM337" s="186" t="s">
        <v>2869</v>
      </c>
    </row>
    <row r="338" spans="1:65" s="2" customFormat="1" ht="24.2" customHeight="1">
      <c r="A338" s="31"/>
      <c r="B338" s="142"/>
      <c r="C338" s="187" t="s">
        <v>2087</v>
      </c>
      <c r="D338" s="187" t="s">
        <v>357</v>
      </c>
      <c r="E338" s="188" t="s">
        <v>1756</v>
      </c>
      <c r="F338" s="189" t="s">
        <v>1757</v>
      </c>
      <c r="G338" s="190" t="s">
        <v>394</v>
      </c>
      <c r="H338" s="191">
        <v>3</v>
      </c>
      <c r="I338" s="192"/>
      <c r="J338" s="193">
        <f t="shared" si="75"/>
        <v>0</v>
      </c>
      <c r="K338" s="194"/>
      <c r="L338" s="195"/>
      <c r="M338" s="196" t="s">
        <v>1</v>
      </c>
      <c r="N338" s="197" t="s">
        <v>43</v>
      </c>
      <c r="O338" s="60"/>
      <c r="P338" s="184">
        <f t="shared" si="76"/>
        <v>0</v>
      </c>
      <c r="Q338" s="184">
        <v>0</v>
      </c>
      <c r="R338" s="184">
        <f t="shared" si="77"/>
        <v>0</v>
      </c>
      <c r="S338" s="184">
        <v>0</v>
      </c>
      <c r="T338" s="185">
        <f t="shared" si="78"/>
        <v>0</v>
      </c>
      <c r="U338" s="31"/>
      <c r="V338" s="31"/>
      <c r="W338" s="31"/>
      <c r="X338" s="31"/>
      <c r="Y338" s="31"/>
      <c r="Z338" s="31"/>
      <c r="AA338" s="31"/>
      <c r="AB338" s="31"/>
      <c r="AC338" s="31"/>
      <c r="AD338" s="31"/>
      <c r="AE338" s="31"/>
      <c r="AR338" s="186" t="s">
        <v>1292</v>
      </c>
      <c r="AT338" s="186" t="s">
        <v>357</v>
      </c>
      <c r="AU338" s="186" t="s">
        <v>88</v>
      </c>
      <c r="AY338" s="14" t="s">
        <v>232</v>
      </c>
      <c r="BE338" s="104">
        <f t="shared" si="79"/>
        <v>0</v>
      </c>
      <c r="BF338" s="104">
        <f t="shared" si="80"/>
        <v>0</v>
      </c>
      <c r="BG338" s="104">
        <f t="shared" si="81"/>
        <v>0</v>
      </c>
      <c r="BH338" s="104">
        <f t="shared" si="82"/>
        <v>0</v>
      </c>
      <c r="BI338" s="104">
        <f t="shared" si="83"/>
        <v>0</v>
      </c>
      <c r="BJ338" s="14" t="s">
        <v>88</v>
      </c>
      <c r="BK338" s="104">
        <f t="shared" si="84"/>
        <v>0</v>
      </c>
      <c r="BL338" s="14" t="s">
        <v>463</v>
      </c>
      <c r="BM338" s="186" t="s">
        <v>2870</v>
      </c>
    </row>
    <row r="339" spans="1:65" s="2" customFormat="1" ht="16.5" customHeight="1">
      <c r="A339" s="31"/>
      <c r="B339" s="142"/>
      <c r="C339" s="174" t="s">
        <v>2091</v>
      </c>
      <c r="D339" s="174" t="s">
        <v>234</v>
      </c>
      <c r="E339" s="175" t="s">
        <v>1759</v>
      </c>
      <c r="F339" s="176" t="s">
        <v>1760</v>
      </c>
      <c r="G339" s="177" t="s">
        <v>394</v>
      </c>
      <c r="H339" s="178">
        <v>1</v>
      </c>
      <c r="I339" s="179"/>
      <c r="J339" s="180">
        <f t="shared" si="75"/>
        <v>0</v>
      </c>
      <c r="K339" s="181"/>
      <c r="L339" s="32"/>
      <c r="M339" s="182" t="s">
        <v>1</v>
      </c>
      <c r="N339" s="183" t="s">
        <v>43</v>
      </c>
      <c r="O339" s="60"/>
      <c r="P339" s="184">
        <f t="shared" si="76"/>
        <v>0</v>
      </c>
      <c r="Q339" s="184">
        <v>0</v>
      </c>
      <c r="R339" s="184">
        <f t="shared" si="77"/>
        <v>0</v>
      </c>
      <c r="S339" s="184">
        <v>0</v>
      </c>
      <c r="T339" s="185">
        <f t="shared" si="78"/>
        <v>0</v>
      </c>
      <c r="U339" s="31"/>
      <c r="V339" s="31"/>
      <c r="W339" s="31"/>
      <c r="X339" s="31"/>
      <c r="Y339" s="31"/>
      <c r="Z339" s="31"/>
      <c r="AA339" s="31"/>
      <c r="AB339" s="31"/>
      <c r="AC339" s="31"/>
      <c r="AD339" s="31"/>
      <c r="AE339" s="31"/>
      <c r="AR339" s="186" t="s">
        <v>463</v>
      </c>
      <c r="AT339" s="186" t="s">
        <v>234</v>
      </c>
      <c r="AU339" s="186" t="s">
        <v>88</v>
      </c>
      <c r="AY339" s="14" t="s">
        <v>232</v>
      </c>
      <c r="BE339" s="104">
        <f t="shared" si="79"/>
        <v>0</v>
      </c>
      <c r="BF339" s="104">
        <f t="shared" si="80"/>
        <v>0</v>
      </c>
      <c r="BG339" s="104">
        <f t="shared" si="81"/>
        <v>0</v>
      </c>
      <c r="BH339" s="104">
        <f t="shared" si="82"/>
        <v>0</v>
      </c>
      <c r="BI339" s="104">
        <f t="shared" si="83"/>
        <v>0</v>
      </c>
      <c r="BJ339" s="14" t="s">
        <v>88</v>
      </c>
      <c r="BK339" s="104">
        <f t="shared" si="84"/>
        <v>0</v>
      </c>
      <c r="BL339" s="14" t="s">
        <v>463</v>
      </c>
      <c r="BM339" s="186" t="s">
        <v>2871</v>
      </c>
    </row>
    <row r="340" spans="1:65" s="2" customFormat="1" ht="55.5" customHeight="1">
      <c r="A340" s="31"/>
      <c r="B340" s="142"/>
      <c r="C340" s="187" t="s">
        <v>2097</v>
      </c>
      <c r="D340" s="187" t="s">
        <v>357</v>
      </c>
      <c r="E340" s="188" t="s">
        <v>1762</v>
      </c>
      <c r="F340" s="189" t="s">
        <v>3079</v>
      </c>
      <c r="G340" s="190" t="s">
        <v>394</v>
      </c>
      <c r="H340" s="191">
        <v>1</v>
      </c>
      <c r="I340" s="192"/>
      <c r="J340" s="193">
        <f t="shared" si="75"/>
        <v>0</v>
      </c>
      <c r="K340" s="194"/>
      <c r="L340" s="195"/>
      <c r="M340" s="196" t="s">
        <v>1</v>
      </c>
      <c r="N340" s="197" t="s">
        <v>43</v>
      </c>
      <c r="O340" s="60"/>
      <c r="P340" s="184">
        <f t="shared" si="76"/>
        <v>0</v>
      </c>
      <c r="Q340" s="184">
        <v>0</v>
      </c>
      <c r="R340" s="184">
        <f t="shared" si="77"/>
        <v>0</v>
      </c>
      <c r="S340" s="184">
        <v>0</v>
      </c>
      <c r="T340" s="185">
        <f t="shared" si="78"/>
        <v>0</v>
      </c>
      <c r="U340" s="31"/>
      <c r="V340" s="31"/>
      <c r="W340" s="31"/>
      <c r="X340" s="31"/>
      <c r="Y340" s="31"/>
      <c r="Z340" s="31"/>
      <c r="AA340" s="31"/>
      <c r="AB340" s="31"/>
      <c r="AC340" s="31"/>
      <c r="AD340" s="31"/>
      <c r="AE340" s="31"/>
      <c r="AR340" s="186" t="s">
        <v>1292</v>
      </c>
      <c r="AT340" s="186" t="s">
        <v>357</v>
      </c>
      <c r="AU340" s="186" t="s">
        <v>88</v>
      </c>
      <c r="AY340" s="14" t="s">
        <v>232</v>
      </c>
      <c r="BE340" s="104">
        <f t="shared" si="79"/>
        <v>0</v>
      </c>
      <c r="BF340" s="104">
        <f t="shared" si="80"/>
        <v>0</v>
      </c>
      <c r="BG340" s="104">
        <f t="shared" si="81"/>
        <v>0</v>
      </c>
      <c r="BH340" s="104">
        <f t="shared" si="82"/>
        <v>0</v>
      </c>
      <c r="BI340" s="104">
        <f t="shared" si="83"/>
        <v>0</v>
      </c>
      <c r="BJ340" s="14" t="s">
        <v>88</v>
      </c>
      <c r="BK340" s="104">
        <f t="shared" si="84"/>
        <v>0</v>
      </c>
      <c r="BL340" s="14" t="s">
        <v>463</v>
      </c>
      <c r="BM340" s="186" t="s">
        <v>2873</v>
      </c>
    </row>
    <row r="341" spans="1:65" s="2" customFormat="1" ht="24.2" customHeight="1">
      <c r="A341" s="31"/>
      <c r="B341" s="142"/>
      <c r="C341" s="174" t="s">
        <v>2101</v>
      </c>
      <c r="D341" s="174" t="s">
        <v>234</v>
      </c>
      <c r="E341" s="175" t="s">
        <v>1786</v>
      </c>
      <c r="F341" s="176" t="s">
        <v>1787</v>
      </c>
      <c r="G341" s="177" t="s">
        <v>256</v>
      </c>
      <c r="H341" s="178">
        <v>18</v>
      </c>
      <c r="I341" s="179"/>
      <c r="J341" s="180">
        <f t="shared" si="75"/>
        <v>0</v>
      </c>
      <c r="K341" s="181"/>
      <c r="L341" s="32"/>
      <c r="M341" s="182" t="s">
        <v>1</v>
      </c>
      <c r="N341" s="183" t="s">
        <v>43</v>
      </c>
      <c r="O341" s="60"/>
      <c r="P341" s="184">
        <f t="shared" si="76"/>
        <v>0</v>
      </c>
      <c r="Q341" s="184">
        <v>0</v>
      </c>
      <c r="R341" s="184">
        <f t="shared" si="77"/>
        <v>0</v>
      </c>
      <c r="S341" s="184">
        <v>0</v>
      </c>
      <c r="T341" s="185">
        <f t="shared" si="78"/>
        <v>0</v>
      </c>
      <c r="U341" s="31"/>
      <c r="V341" s="31"/>
      <c r="W341" s="31"/>
      <c r="X341" s="31"/>
      <c r="Y341" s="31"/>
      <c r="Z341" s="31"/>
      <c r="AA341" s="31"/>
      <c r="AB341" s="31"/>
      <c r="AC341" s="31"/>
      <c r="AD341" s="31"/>
      <c r="AE341" s="31"/>
      <c r="AR341" s="186" t="s">
        <v>463</v>
      </c>
      <c r="AT341" s="186" t="s">
        <v>234</v>
      </c>
      <c r="AU341" s="186" t="s">
        <v>88</v>
      </c>
      <c r="AY341" s="14" t="s">
        <v>232</v>
      </c>
      <c r="BE341" s="104">
        <f t="shared" si="79"/>
        <v>0</v>
      </c>
      <c r="BF341" s="104">
        <f t="shared" si="80"/>
        <v>0</v>
      </c>
      <c r="BG341" s="104">
        <f t="shared" si="81"/>
        <v>0</v>
      </c>
      <c r="BH341" s="104">
        <f t="shared" si="82"/>
        <v>0</v>
      </c>
      <c r="BI341" s="104">
        <f t="shared" si="83"/>
        <v>0</v>
      </c>
      <c r="BJ341" s="14" t="s">
        <v>88</v>
      </c>
      <c r="BK341" s="104">
        <f t="shared" si="84"/>
        <v>0</v>
      </c>
      <c r="BL341" s="14" t="s">
        <v>463</v>
      </c>
      <c r="BM341" s="186" t="s">
        <v>2874</v>
      </c>
    </row>
    <row r="342" spans="1:65" s="2" customFormat="1" ht="16.5" customHeight="1">
      <c r="A342" s="31"/>
      <c r="B342" s="142"/>
      <c r="C342" s="187" t="s">
        <v>2105</v>
      </c>
      <c r="D342" s="187" t="s">
        <v>357</v>
      </c>
      <c r="E342" s="188" t="s">
        <v>1789</v>
      </c>
      <c r="F342" s="189" t="s">
        <v>1790</v>
      </c>
      <c r="G342" s="190" t="s">
        <v>1139</v>
      </c>
      <c r="H342" s="191">
        <v>9.5</v>
      </c>
      <c r="I342" s="192"/>
      <c r="J342" s="193">
        <f t="shared" si="75"/>
        <v>0</v>
      </c>
      <c r="K342" s="194"/>
      <c r="L342" s="195"/>
      <c r="M342" s="196" t="s">
        <v>1</v>
      </c>
      <c r="N342" s="197" t="s">
        <v>43</v>
      </c>
      <c r="O342" s="60"/>
      <c r="P342" s="184">
        <f t="shared" si="76"/>
        <v>0</v>
      </c>
      <c r="Q342" s="184">
        <v>1E-3</v>
      </c>
      <c r="R342" s="184">
        <f t="shared" si="77"/>
        <v>9.4999999999999998E-3</v>
      </c>
      <c r="S342" s="184">
        <v>0</v>
      </c>
      <c r="T342" s="185">
        <f t="shared" si="78"/>
        <v>0</v>
      </c>
      <c r="U342" s="31"/>
      <c r="V342" s="31"/>
      <c r="W342" s="31"/>
      <c r="X342" s="31"/>
      <c r="Y342" s="31"/>
      <c r="Z342" s="31"/>
      <c r="AA342" s="31"/>
      <c r="AB342" s="31"/>
      <c r="AC342" s="31"/>
      <c r="AD342" s="31"/>
      <c r="AE342" s="31"/>
      <c r="AR342" s="186" t="s">
        <v>1292</v>
      </c>
      <c r="AT342" s="186" t="s">
        <v>357</v>
      </c>
      <c r="AU342" s="186" t="s">
        <v>88</v>
      </c>
      <c r="AY342" s="14" t="s">
        <v>232</v>
      </c>
      <c r="BE342" s="104">
        <f t="shared" si="79"/>
        <v>0</v>
      </c>
      <c r="BF342" s="104">
        <f t="shared" si="80"/>
        <v>0</v>
      </c>
      <c r="BG342" s="104">
        <f t="shared" si="81"/>
        <v>0</v>
      </c>
      <c r="BH342" s="104">
        <f t="shared" si="82"/>
        <v>0</v>
      </c>
      <c r="BI342" s="104">
        <f t="shared" si="83"/>
        <v>0</v>
      </c>
      <c r="BJ342" s="14" t="s">
        <v>88</v>
      </c>
      <c r="BK342" s="104">
        <f t="shared" si="84"/>
        <v>0</v>
      </c>
      <c r="BL342" s="14" t="s">
        <v>463</v>
      </c>
      <c r="BM342" s="186" t="s">
        <v>2875</v>
      </c>
    </row>
    <row r="343" spans="1:65" s="2" customFormat="1" ht="16.5" customHeight="1">
      <c r="A343" s="31"/>
      <c r="B343" s="142"/>
      <c r="C343" s="174" t="s">
        <v>2109</v>
      </c>
      <c r="D343" s="174" t="s">
        <v>234</v>
      </c>
      <c r="E343" s="175" t="s">
        <v>1801</v>
      </c>
      <c r="F343" s="176" t="s">
        <v>2253</v>
      </c>
      <c r="G343" s="177" t="s">
        <v>394</v>
      </c>
      <c r="H343" s="178">
        <v>15</v>
      </c>
      <c r="I343" s="179"/>
      <c r="J343" s="180">
        <f t="shared" si="75"/>
        <v>0</v>
      </c>
      <c r="K343" s="181"/>
      <c r="L343" s="32"/>
      <c r="M343" s="182" t="s">
        <v>1</v>
      </c>
      <c r="N343" s="183" t="s">
        <v>43</v>
      </c>
      <c r="O343" s="60"/>
      <c r="P343" s="184">
        <f t="shared" si="76"/>
        <v>0</v>
      </c>
      <c r="Q343" s="184">
        <v>0</v>
      </c>
      <c r="R343" s="184">
        <f t="shared" si="77"/>
        <v>0</v>
      </c>
      <c r="S343" s="184">
        <v>0</v>
      </c>
      <c r="T343" s="185">
        <f t="shared" si="78"/>
        <v>0</v>
      </c>
      <c r="U343" s="31"/>
      <c r="V343" s="31"/>
      <c r="W343" s="31"/>
      <c r="X343" s="31"/>
      <c r="Y343" s="31"/>
      <c r="Z343" s="31"/>
      <c r="AA343" s="31"/>
      <c r="AB343" s="31"/>
      <c r="AC343" s="31"/>
      <c r="AD343" s="31"/>
      <c r="AE343" s="31"/>
      <c r="AR343" s="186" t="s">
        <v>463</v>
      </c>
      <c r="AT343" s="186" t="s">
        <v>234</v>
      </c>
      <c r="AU343" s="186" t="s">
        <v>88</v>
      </c>
      <c r="AY343" s="14" t="s">
        <v>232</v>
      </c>
      <c r="BE343" s="104">
        <f t="shared" si="79"/>
        <v>0</v>
      </c>
      <c r="BF343" s="104">
        <f t="shared" si="80"/>
        <v>0</v>
      </c>
      <c r="BG343" s="104">
        <f t="shared" si="81"/>
        <v>0</v>
      </c>
      <c r="BH343" s="104">
        <f t="shared" si="82"/>
        <v>0</v>
      </c>
      <c r="BI343" s="104">
        <f t="shared" si="83"/>
        <v>0</v>
      </c>
      <c r="BJ343" s="14" t="s">
        <v>88</v>
      </c>
      <c r="BK343" s="104">
        <f t="shared" si="84"/>
        <v>0</v>
      </c>
      <c r="BL343" s="14" t="s">
        <v>463</v>
      </c>
      <c r="BM343" s="186" t="s">
        <v>2876</v>
      </c>
    </row>
    <row r="344" spans="1:65" s="2" customFormat="1" ht="24.2" customHeight="1">
      <c r="A344" s="31"/>
      <c r="B344" s="142"/>
      <c r="C344" s="187" t="s">
        <v>2113</v>
      </c>
      <c r="D344" s="187" t="s">
        <v>357</v>
      </c>
      <c r="E344" s="188" t="s">
        <v>1804</v>
      </c>
      <c r="F344" s="189" t="s">
        <v>2255</v>
      </c>
      <c r="G344" s="190" t="s">
        <v>394</v>
      </c>
      <c r="H344" s="191">
        <v>15</v>
      </c>
      <c r="I344" s="192"/>
      <c r="J344" s="193">
        <f t="shared" si="75"/>
        <v>0</v>
      </c>
      <c r="K344" s="194"/>
      <c r="L344" s="195"/>
      <c r="M344" s="196" t="s">
        <v>1</v>
      </c>
      <c r="N344" s="197" t="s">
        <v>43</v>
      </c>
      <c r="O344" s="60"/>
      <c r="P344" s="184">
        <f t="shared" si="76"/>
        <v>0</v>
      </c>
      <c r="Q344" s="184">
        <v>0</v>
      </c>
      <c r="R344" s="184">
        <f t="shared" si="77"/>
        <v>0</v>
      </c>
      <c r="S344" s="184">
        <v>0</v>
      </c>
      <c r="T344" s="185">
        <f t="shared" si="78"/>
        <v>0</v>
      </c>
      <c r="U344" s="31"/>
      <c r="V344" s="31"/>
      <c r="W344" s="31"/>
      <c r="X344" s="31"/>
      <c r="Y344" s="31"/>
      <c r="Z344" s="31"/>
      <c r="AA344" s="31"/>
      <c r="AB344" s="31"/>
      <c r="AC344" s="31"/>
      <c r="AD344" s="31"/>
      <c r="AE344" s="31"/>
      <c r="AR344" s="186" t="s">
        <v>1292</v>
      </c>
      <c r="AT344" s="186" t="s">
        <v>357</v>
      </c>
      <c r="AU344" s="186" t="s">
        <v>88</v>
      </c>
      <c r="AY344" s="14" t="s">
        <v>232</v>
      </c>
      <c r="BE344" s="104">
        <f t="shared" si="79"/>
        <v>0</v>
      </c>
      <c r="BF344" s="104">
        <f t="shared" si="80"/>
        <v>0</v>
      </c>
      <c r="BG344" s="104">
        <f t="shared" si="81"/>
        <v>0</v>
      </c>
      <c r="BH344" s="104">
        <f t="shared" si="82"/>
        <v>0</v>
      </c>
      <c r="BI344" s="104">
        <f t="shared" si="83"/>
        <v>0</v>
      </c>
      <c r="BJ344" s="14" t="s">
        <v>88</v>
      </c>
      <c r="BK344" s="104">
        <f t="shared" si="84"/>
        <v>0</v>
      </c>
      <c r="BL344" s="14" t="s">
        <v>463</v>
      </c>
      <c r="BM344" s="186" t="s">
        <v>2877</v>
      </c>
    </row>
    <row r="345" spans="1:65" s="2" customFormat="1" ht="16.5" customHeight="1">
      <c r="A345" s="31"/>
      <c r="B345" s="142"/>
      <c r="C345" s="187" t="s">
        <v>2119</v>
      </c>
      <c r="D345" s="187" t="s">
        <v>357</v>
      </c>
      <c r="E345" s="188" t="s">
        <v>1807</v>
      </c>
      <c r="F345" s="189" t="s">
        <v>2257</v>
      </c>
      <c r="G345" s="190" t="s">
        <v>394</v>
      </c>
      <c r="H345" s="191">
        <v>15</v>
      </c>
      <c r="I345" s="192"/>
      <c r="J345" s="193">
        <f t="shared" si="75"/>
        <v>0</v>
      </c>
      <c r="K345" s="194"/>
      <c r="L345" s="195"/>
      <c r="M345" s="196" t="s">
        <v>1</v>
      </c>
      <c r="N345" s="197" t="s">
        <v>43</v>
      </c>
      <c r="O345" s="60"/>
      <c r="P345" s="184">
        <f t="shared" si="76"/>
        <v>0</v>
      </c>
      <c r="Q345" s="184">
        <v>0</v>
      </c>
      <c r="R345" s="184">
        <f t="shared" si="77"/>
        <v>0</v>
      </c>
      <c r="S345" s="184">
        <v>0</v>
      </c>
      <c r="T345" s="185">
        <f t="shared" si="78"/>
        <v>0</v>
      </c>
      <c r="U345" s="31"/>
      <c r="V345" s="31"/>
      <c r="W345" s="31"/>
      <c r="X345" s="31"/>
      <c r="Y345" s="31"/>
      <c r="Z345" s="31"/>
      <c r="AA345" s="31"/>
      <c r="AB345" s="31"/>
      <c r="AC345" s="31"/>
      <c r="AD345" s="31"/>
      <c r="AE345" s="31"/>
      <c r="AR345" s="186" t="s">
        <v>1292</v>
      </c>
      <c r="AT345" s="186" t="s">
        <v>357</v>
      </c>
      <c r="AU345" s="186" t="s">
        <v>88</v>
      </c>
      <c r="AY345" s="14" t="s">
        <v>232</v>
      </c>
      <c r="BE345" s="104">
        <f t="shared" si="79"/>
        <v>0</v>
      </c>
      <c r="BF345" s="104">
        <f t="shared" si="80"/>
        <v>0</v>
      </c>
      <c r="BG345" s="104">
        <f t="shared" si="81"/>
        <v>0</v>
      </c>
      <c r="BH345" s="104">
        <f t="shared" si="82"/>
        <v>0</v>
      </c>
      <c r="BI345" s="104">
        <f t="shared" si="83"/>
        <v>0</v>
      </c>
      <c r="BJ345" s="14" t="s">
        <v>88</v>
      </c>
      <c r="BK345" s="104">
        <f t="shared" si="84"/>
        <v>0</v>
      </c>
      <c r="BL345" s="14" t="s">
        <v>463</v>
      </c>
      <c r="BM345" s="186" t="s">
        <v>2878</v>
      </c>
    </row>
    <row r="346" spans="1:65" s="2" customFormat="1" ht="21.75" customHeight="1">
      <c r="A346" s="31"/>
      <c r="B346" s="142"/>
      <c r="C346" s="174" t="s">
        <v>2126</v>
      </c>
      <c r="D346" s="174" t="s">
        <v>234</v>
      </c>
      <c r="E346" s="175" t="s">
        <v>2259</v>
      </c>
      <c r="F346" s="176" t="s">
        <v>2260</v>
      </c>
      <c r="G346" s="177" t="s">
        <v>394</v>
      </c>
      <c r="H346" s="178">
        <v>8</v>
      </c>
      <c r="I346" s="179"/>
      <c r="J346" s="180">
        <f t="shared" si="75"/>
        <v>0</v>
      </c>
      <c r="K346" s="181"/>
      <c r="L346" s="32"/>
      <c r="M346" s="182" t="s">
        <v>1</v>
      </c>
      <c r="N346" s="183" t="s">
        <v>43</v>
      </c>
      <c r="O346" s="60"/>
      <c r="P346" s="184">
        <f t="shared" si="76"/>
        <v>0</v>
      </c>
      <c r="Q346" s="184">
        <v>0</v>
      </c>
      <c r="R346" s="184">
        <f t="shared" si="77"/>
        <v>0</v>
      </c>
      <c r="S346" s="184">
        <v>0</v>
      </c>
      <c r="T346" s="185">
        <f t="shared" si="78"/>
        <v>0</v>
      </c>
      <c r="U346" s="31"/>
      <c r="V346" s="31"/>
      <c r="W346" s="31"/>
      <c r="X346" s="31"/>
      <c r="Y346" s="31"/>
      <c r="Z346" s="31"/>
      <c r="AA346" s="31"/>
      <c r="AB346" s="31"/>
      <c r="AC346" s="31"/>
      <c r="AD346" s="31"/>
      <c r="AE346" s="31"/>
      <c r="AR346" s="186" t="s">
        <v>463</v>
      </c>
      <c r="AT346" s="186" t="s">
        <v>234</v>
      </c>
      <c r="AU346" s="186" t="s">
        <v>88</v>
      </c>
      <c r="AY346" s="14" t="s">
        <v>232</v>
      </c>
      <c r="BE346" s="104">
        <f t="shared" si="79"/>
        <v>0</v>
      </c>
      <c r="BF346" s="104">
        <f t="shared" si="80"/>
        <v>0</v>
      </c>
      <c r="BG346" s="104">
        <f t="shared" si="81"/>
        <v>0</v>
      </c>
      <c r="BH346" s="104">
        <f t="shared" si="82"/>
        <v>0</v>
      </c>
      <c r="BI346" s="104">
        <f t="shared" si="83"/>
        <v>0</v>
      </c>
      <c r="BJ346" s="14" t="s">
        <v>88</v>
      </c>
      <c r="BK346" s="104">
        <f t="shared" si="84"/>
        <v>0</v>
      </c>
      <c r="BL346" s="14" t="s">
        <v>463</v>
      </c>
      <c r="BM346" s="186" t="s">
        <v>2879</v>
      </c>
    </row>
    <row r="347" spans="1:65" s="2" customFormat="1" ht="21.75" customHeight="1">
      <c r="A347" s="31"/>
      <c r="B347" s="142"/>
      <c r="C347" s="187" t="s">
        <v>2131</v>
      </c>
      <c r="D347" s="187" t="s">
        <v>357</v>
      </c>
      <c r="E347" s="188" t="s">
        <v>2262</v>
      </c>
      <c r="F347" s="189" t="s">
        <v>2263</v>
      </c>
      <c r="G347" s="190" t="s">
        <v>394</v>
      </c>
      <c r="H347" s="191">
        <v>8</v>
      </c>
      <c r="I347" s="192"/>
      <c r="J347" s="193">
        <f t="shared" si="75"/>
        <v>0</v>
      </c>
      <c r="K347" s="194"/>
      <c r="L347" s="195"/>
      <c r="M347" s="196" t="s">
        <v>1</v>
      </c>
      <c r="N347" s="197" t="s">
        <v>43</v>
      </c>
      <c r="O347" s="60"/>
      <c r="P347" s="184">
        <f t="shared" si="76"/>
        <v>0</v>
      </c>
      <c r="Q347" s="184">
        <v>4.0000000000000002E-4</v>
      </c>
      <c r="R347" s="184">
        <f t="shared" si="77"/>
        <v>3.2000000000000002E-3</v>
      </c>
      <c r="S347" s="184">
        <v>0</v>
      </c>
      <c r="T347" s="185">
        <f t="shared" si="78"/>
        <v>0</v>
      </c>
      <c r="U347" s="31"/>
      <c r="V347" s="31"/>
      <c r="W347" s="31"/>
      <c r="X347" s="31"/>
      <c r="Y347" s="31"/>
      <c r="Z347" s="31"/>
      <c r="AA347" s="31"/>
      <c r="AB347" s="31"/>
      <c r="AC347" s="31"/>
      <c r="AD347" s="31"/>
      <c r="AE347" s="31"/>
      <c r="AR347" s="186" t="s">
        <v>1292</v>
      </c>
      <c r="AT347" s="186" t="s">
        <v>357</v>
      </c>
      <c r="AU347" s="186" t="s">
        <v>88</v>
      </c>
      <c r="AY347" s="14" t="s">
        <v>232</v>
      </c>
      <c r="BE347" s="104">
        <f t="shared" si="79"/>
        <v>0</v>
      </c>
      <c r="BF347" s="104">
        <f t="shared" si="80"/>
        <v>0</v>
      </c>
      <c r="BG347" s="104">
        <f t="shared" si="81"/>
        <v>0</v>
      </c>
      <c r="BH347" s="104">
        <f t="shared" si="82"/>
        <v>0</v>
      </c>
      <c r="BI347" s="104">
        <f t="shared" si="83"/>
        <v>0</v>
      </c>
      <c r="BJ347" s="14" t="s">
        <v>88</v>
      </c>
      <c r="BK347" s="104">
        <f t="shared" si="84"/>
        <v>0</v>
      </c>
      <c r="BL347" s="14" t="s">
        <v>463</v>
      </c>
      <c r="BM347" s="186" t="s">
        <v>2880</v>
      </c>
    </row>
    <row r="348" spans="1:65" s="2" customFormat="1" ht="16.5" customHeight="1">
      <c r="A348" s="31"/>
      <c r="B348" s="142"/>
      <c r="C348" s="174" t="s">
        <v>2891</v>
      </c>
      <c r="D348" s="174" t="s">
        <v>234</v>
      </c>
      <c r="E348" s="175" t="s">
        <v>1852</v>
      </c>
      <c r="F348" s="176" t="s">
        <v>1853</v>
      </c>
      <c r="G348" s="177" t="s">
        <v>394</v>
      </c>
      <c r="H348" s="178">
        <v>1</v>
      </c>
      <c r="I348" s="179"/>
      <c r="J348" s="180">
        <f t="shared" si="75"/>
        <v>0</v>
      </c>
      <c r="K348" s="181"/>
      <c r="L348" s="32"/>
      <c r="M348" s="182" t="s">
        <v>1</v>
      </c>
      <c r="N348" s="183" t="s">
        <v>43</v>
      </c>
      <c r="O348" s="60"/>
      <c r="P348" s="184">
        <f t="shared" si="76"/>
        <v>0</v>
      </c>
      <c r="Q348" s="184">
        <v>0</v>
      </c>
      <c r="R348" s="184">
        <f t="shared" si="77"/>
        <v>0</v>
      </c>
      <c r="S348" s="184">
        <v>0</v>
      </c>
      <c r="T348" s="185">
        <f t="shared" si="78"/>
        <v>0</v>
      </c>
      <c r="U348" s="31"/>
      <c r="V348" s="31"/>
      <c r="W348" s="31"/>
      <c r="X348" s="31"/>
      <c r="Y348" s="31"/>
      <c r="Z348" s="31"/>
      <c r="AA348" s="31"/>
      <c r="AB348" s="31"/>
      <c r="AC348" s="31"/>
      <c r="AD348" s="31"/>
      <c r="AE348" s="31"/>
      <c r="AR348" s="186" t="s">
        <v>463</v>
      </c>
      <c r="AT348" s="186" t="s">
        <v>234</v>
      </c>
      <c r="AU348" s="186" t="s">
        <v>88</v>
      </c>
      <c r="AY348" s="14" t="s">
        <v>232</v>
      </c>
      <c r="BE348" s="104">
        <f t="shared" si="79"/>
        <v>0</v>
      </c>
      <c r="BF348" s="104">
        <f t="shared" si="80"/>
        <v>0</v>
      </c>
      <c r="BG348" s="104">
        <f t="shared" si="81"/>
        <v>0</v>
      </c>
      <c r="BH348" s="104">
        <f t="shared" si="82"/>
        <v>0</v>
      </c>
      <c r="BI348" s="104">
        <f t="shared" si="83"/>
        <v>0</v>
      </c>
      <c r="BJ348" s="14" t="s">
        <v>88</v>
      </c>
      <c r="BK348" s="104">
        <f t="shared" si="84"/>
        <v>0</v>
      </c>
      <c r="BL348" s="14" t="s">
        <v>463</v>
      </c>
      <c r="BM348" s="186" t="s">
        <v>2881</v>
      </c>
    </row>
    <row r="349" spans="1:65" s="2" customFormat="1" ht="33" customHeight="1">
      <c r="A349" s="31"/>
      <c r="B349" s="142"/>
      <c r="C349" s="187" t="s">
        <v>2893</v>
      </c>
      <c r="D349" s="187" t="s">
        <v>357</v>
      </c>
      <c r="E349" s="188" t="s">
        <v>1855</v>
      </c>
      <c r="F349" s="189" t="s">
        <v>1856</v>
      </c>
      <c r="G349" s="190" t="s">
        <v>394</v>
      </c>
      <c r="H349" s="191">
        <v>1</v>
      </c>
      <c r="I349" s="192"/>
      <c r="J349" s="193">
        <f t="shared" si="75"/>
        <v>0</v>
      </c>
      <c r="K349" s="194"/>
      <c r="L349" s="195"/>
      <c r="M349" s="196" t="s">
        <v>1</v>
      </c>
      <c r="N349" s="197" t="s">
        <v>43</v>
      </c>
      <c r="O349" s="60"/>
      <c r="P349" s="184">
        <f t="shared" si="76"/>
        <v>0</v>
      </c>
      <c r="Q349" s="184">
        <v>0</v>
      </c>
      <c r="R349" s="184">
        <f t="shared" si="77"/>
        <v>0</v>
      </c>
      <c r="S349" s="184">
        <v>0</v>
      </c>
      <c r="T349" s="185">
        <f t="shared" si="78"/>
        <v>0</v>
      </c>
      <c r="U349" s="31"/>
      <c r="V349" s="31"/>
      <c r="W349" s="31"/>
      <c r="X349" s="31"/>
      <c r="Y349" s="31"/>
      <c r="Z349" s="31"/>
      <c r="AA349" s="31"/>
      <c r="AB349" s="31"/>
      <c r="AC349" s="31"/>
      <c r="AD349" s="31"/>
      <c r="AE349" s="31"/>
      <c r="AR349" s="186" t="s">
        <v>1292</v>
      </c>
      <c r="AT349" s="186" t="s">
        <v>357</v>
      </c>
      <c r="AU349" s="186" t="s">
        <v>88</v>
      </c>
      <c r="AY349" s="14" t="s">
        <v>232</v>
      </c>
      <c r="BE349" s="104">
        <f t="shared" si="79"/>
        <v>0</v>
      </c>
      <c r="BF349" s="104">
        <f t="shared" si="80"/>
        <v>0</v>
      </c>
      <c r="BG349" s="104">
        <f t="shared" si="81"/>
        <v>0</v>
      </c>
      <c r="BH349" s="104">
        <f t="shared" si="82"/>
        <v>0</v>
      </c>
      <c r="BI349" s="104">
        <f t="shared" si="83"/>
        <v>0</v>
      </c>
      <c r="BJ349" s="14" t="s">
        <v>88</v>
      </c>
      <c r="BK349" s="104">
        <f t="shared" si="84"/>
        <v>0</v>
      </c>
      <c r="BL349" s="14" t="s">
        <v>463</v>
      </c>
      <c r="BM349" s="186" t="s">
        <v>2882</v>
      </c>
    </row>
    <row r="350" spans="1:65" s="2" customFormat="1" ht="16.5" customHeight="1">
      <c r="A350" s="31"/>
      <c r="B350" s="142"/>
      <c r="C350" s="174" t="s">
        <v>2895</v>
      </c>
      <c r="D350" s="174" t="s">
        <v>234</v>
      </c>
      <c r="E350" s="175" t="s">
        <v>2267</v>
      </c>
      <c r="F350" s="176" t="s">
        <v>2268</v>
      </c>
      <c r="G350" s="177" t="s">
        <v>256</v>
      </c>
      <c r="H350" s="178">
        <v>8</v>
      </c>
      <c r="I350" s="179"/>
      <c r="J350" s="180">
        <f t="shared" si="75"/>
        <v>0</v>
      </c>
      <c r="K350" s="181"/>
      <c r="L350" s="32"/>
      <c r="M350" s="182" t="s">
        <v>1</v>
      </c>
      <c r="N350" s="183" t="s">
        <v>43</v>
      </c>
      <c r="O350" s="60"/>
      <c r="P350" s="184">
        <f t="shared" si="76"/>
        <v>0</v>
      </c>
      <c r="Q350" s="184">
        <v>0</v>
      </c>
      <c r="R350" s="184">
        <f t="shared" si="77"/>
        <v>0</v>
      </c>
      <c r="S350" s="184">
        <v>0</v>
      </c>
      <c r="T350" s="185">
        <f t="shared" si="78"/>
        <v>0</v>
      </c>
      <c r="U350" s="31"/>
      <c r="V350" s="31"/>
      <c r="W350" s="31"/>
      <c r="X350" s="31"/>
      <c r="Y350" s="31"/>
      <c r="Z350" s="31"/>
      <c r="AA350" s="31"/>
      <c r="AB350" s="31"/>
      <c r="AC350" s="31"/>
      <c r="AD350" s="31"/>
      <c r="AE350" s="31"/>
      <c r="AR350" s="186" t="s">
        <v>463</v>
      </c>
      <c r="AT350" s="186" t="s">
        <v>234</v>
      </c>
      <c r="AU350" s="186" t="s">
        <v>88</v>
      </c>
      <c r="AY350" s="14" t="s">
        <v>232</v>
      </c>
      <c r="BE350" s="104">
        <f t="shared" si="79"/>
        <v>0</v>
      </c>
      <c r="BF350" s="104">
        <f t="shared" si="80"/>
        <v>0</v>
      </c>
      <c r="BG350" s="104">
        <f t="shared" si="81"/>
        <v>0</v>
      </c>
      <c r="BH350" s="104">
        <f t="shared" si="82"/>
        <v>0</v>
      </c>
      <c r="BI350" s="104">
        <f t="shared" si="83"/>
        <v>0</v>
      </c>
      <c r="BJ350" s="14" t="s">
        <v>88</v>
      </c>
      <c r="BK350" s="104">
        <f t="shared" si="84"/>
        <v>0</v>
      </c>
      <c r="BL350" s="14" t="s">
        <v>463</v>
      </c>
      <c r="BM350" s="186" t="s">
        <v>2883</v>
      </c>
    </row>
    <row r="351" spans="1:65" s="2" customFormat="1" ht="24.2" customHeight="1">
      <c r="A351" s="31"/>
      <c r="B351" s="142"/>
      <c r="C351" s="187" t="s">
        <v>2897</v>
      </c>
      <c r="D351" s="187" t="s">
        <v>357</v>
      </c>
      <c r="E351" s="188" t="s">
        <v>2270</v>
      </c>
      <c r="F351" s="189" t="s">
        <v>2271</v>
      </c>
      <c r="G351" s="190" t="s">
        <v>394</v>
      </c>
      <c r="H351" s="191">
        <v>4</v>
      </c>
      <c r="I351" s="192"/>
      <c r="J351" s="193">
        <f t="shared" si="75"/>
        <v>0</v>
      </c>
      <c r="K351" s="194"/>
      <c r="L351" s="195"/>
      <c r="M351" s="196" t="s">
        <v>1</v>
      </c>
      <c r="N351" s="197" t="s">
        <v>43</v>
      </c>
      <c r="O351" s="60"/>
      <c r="P351" s="184">
        <f t="shared" si="76"/>
        <v>0</v>
      </c>
      <c r="Q351" s="184">
        <v>0</v>
      </c>
      <c r="R351" s="184">
        <f t="shared" si="77"/>
        <v>0</v>
      </c>
      <c r="S351" s="184">
        <v>0</v>
      </c>
      <c r="T351" s="185">
        <f t="shared" si="78"/>
        <v>0</v>
      </c>
      <c r="U351" s="31"/>
      <c r="V351" s="31"/>
      <c r="W351" s="31"/>
      <c r="X351" s="31"/>
      <c r="Y351" s="31"/>
      <c r="Z351" s="31"/>
      <c r="AA351" s="31"/>
      <c r="AB351" s="31"/>
      <c r="AC351" s="31"/>
      <c r="AD351" s="31"/>
      <c r="AE351" s="31"/>
      <c r="AR351" s="186" t="s">
        <v>1292</v>
      </c>
      <c r="AT351" s="186" t="s">
        <v>357</v>
      </c>
      <c r="AU351" s="186" t="s">
        <v>88</v>
      </c>
      <c r="AY351" s="14" t="s">
        <v>232</v>
      </c>
      <c r="BE351" s="104">
        <f t="shared" si="79"/>
        <v>0</v>
      </c>
      <c r="BF351" s="104">
        <f t="shared" si="80"/>
        <v>0</v>
      </c>
      <c r="BG351" s="104">
        <f t="shared" si="81"/>
        <v>0</v>
      </c>
      <c r="BH351" s="104">
        <f t="shared" si="82"/>
        <v>0</v>
      </c>
      <c r="BI351" s="104">
        <f t="shared" si="83"/>
        <v>0</v>
      </c>
      <c r="BJ351" s="14" t="s">
        <v>88</v>
      </c>
      <c r="BK351" s="104">
        <f t="shared" si="84"/>
        <v>0</v>
      </c>
      <c r="BL351" s="14" t="s">
        <v>463</v>
      </c>
      <c r="BM351" s="186" t="s">
        <v>2884</v>
      </c>
    </row>
    <row r="352" spans="1:65" s="2" customFormat="1" ht="24.2" customHeight="1">
      <c r="A352" s="31"/>
      <c r="B352" s="142"/>
      <c r="C352" s="174" t="s">
        <v>2899</v>
      </c>
      <c r="D352" s="174" t="s">
        <v>234</v>
      </c>
      <c r="E352" s="175" t="s">
        <v>2273</v>
      </c>
      <c r="F352" s="176" t="s">
        <v>2274</v>
      </c>
      <c r="G352" s="177" t="s">
        <v>256</v>
      </c>
      <c r="H352" s="178">
        <v>15</v>
      </c>
      <c r="I352" s="179"/>
      <c r="J352" s="180">
        <f t="shared" si="75"/>
        <v>0</v>
      </c>
      <c r="K352" s="181"/>
      <c r="L352" s="32"/>
      <c r="M352" s="182" t="s">
        <v>1</v>
      </c>
      <c r="N352" s="183" t="s">
        <v>43</v>
      </c>
      <c r="O352" s="60"/>
      <c r="P352" s="184">
        <f t="shared" si="76"/>
        <v>0</v>
      </c>
      <c r="Q352" s="184">
        <v>0</v>
      </c>
      <c r="R352" s="184">
        <f t="shared" si="77"/>
        <v>0</v>
      </c>
      <c r="S352" s="184">
        <v>0</v>
      </c>
      <c r="T352" s="185">
        <f t="shared" si="78"/>
        <v>0</v>
      </c>
      <c r="U352" s="31"/>
      <c r="V352" s="31"/>
      <c r="W352" s="31"/>
      <c r="X352" s="31"/>
      <c r="Y352" s="31"/>
      <c r="Z352" s="31"/>
      <c r="AA352" s="31"/>
      <c r="AB352" s="31"/>
      <c r="AC352" s="31"/>
      <c r="AD352" s="31"/>
      <c r="AE352" s="31"/>
      <c r="AR352" s="186" t="s">
        <v>463</v>
      </c>
      <c r="AT352" s="186" t="s">
        <v>234</v>
      </c>
      <c r="AU352" s="186" t="s">
        <v>88</v>
      </c>
      <c r="AY352" s="14" t="s">
        <v>232</v>
      </c>
      <c r="BE352" s="104">
        <f t="shared" si="79"/>
        <v>0</v>
      </c>
      <c r="BF352" s="104">
        <f t="shared" si="80"/>
        <v>0</v>
      </c>
      <c r="BG352" s="104">
        <f t="shared" si="81"/>
        <v>0</v>
      </c>
      <c r="BH352" s="104">
        <f t="shared" si="82"/>
        <v>0</v>
      </c>
      <c r="BI352" s="104">
        <f t="shared" si="83"/>
        <v>0</v>
      </c>
      <c r="BJ352" s="14" t="s">
        <v>88</v>
      </c>
      <c r="BK352" s="104">
        <f t="shared" si="84"/>
        <v>0</v>
      </c>
      <c r="BL352" s="14" t="s">
        <v>463</v>
      </c>
      <c r="BM352" s="186" t="s">
        <v>2885</v>
      </c>
    </row>
    <row r="353" spans="1:65" s="2" customFormat="1" ht="16.5" customHeight="1">
      <c r="A353" s="31"/>
      <c r="B353" s="142"/>
      <c r="C353" s="187" t="s">
        <v>2901</v>
      </c>
      <c r="D353" s="187" t="s">
        <v>357</v>
      </c>
      <c r="E353" s="188" t="s">
        <v>2276</v>
      </c>
      <c r="F353" s="189" t="s">
        <v>2277</v>
      </c>
      <c r="G353" s="190" t="s">
        <v>256</v>
      </c>
      <c r="H353" s="191">
        <v>15</v>
      </c>
      <c r="I353" s="192"/>
      <c r="J353" s="193">
        <f t="shared" si="75"/>
        <v>0</v>
      </c>
      <c r="K353" s="194"/>
      <c r="L353" s="195"/>
      <c r="M353" s="196" t="s">
        <v>1</v>
      </c>
      <c r="N353" s="197" t="s">
        <v>43</v>
      </c>
      <c r="O353" s="60"/>
      <c r="P353" s="184">
        <f t="shared" si="76"/>
        <v>0</v>
      </c>
      <c r="Q353" s="184">
        <v>8.0000000000000007E-5</v>
      </c>
      <c r="R353" s="184">
        <f t="shared" si="77"/>
        <v>1.2000000000000001E-3</v>
      </c>
      <c r="S353" s="184">
        <v>0</v>
      </c>
      <c r="T353" s="185">
        <f t="shared" si="78"/>
        <v>0</v>
      </c>
      <c r="U353" s="31"/>
      <c r="V353" s="31"/>
      <c r="W353" s="31"/>
      <c r="X353" s="31"/>
      <c r="Y353" s="31"/>
      <c r="Z353" s="31"/>
      <c r="AA353" s="31"/>
      <c r="AB353" s="31"/>
      <c r="AC353" s="31"/>
      <c r="AD353" s="31"/>
      <c r="AE353" s="31"/>
      <c r="AR353" s="186" t="s">
        <v>1292</v>
      </c>
      <c r="AT353" s="186" t="s">
        <v>357</v>
      </c>
      <c r="AU353" s="186" t="s">
        <v>88</v>
      </c>
      <c r="AY353" s="14" t="s">
        <v>232</v>
      </c>
      <c r="BE353" s="104">
        <f t="shared" si="79"/>
        <v>0</v>
      </c>
      <c r="BF353" s="104">
        <f t="shared" si="80"/>
        <v>0</v>
      </c>
      <c r="BG353" s="104">
        <f t="shared" si="81"/>
        <v>0</v>
      </c>
      <c r="BH353" s="104">
        <f t="shared" si="82"/>
        <v>0</v>
      </c>
      <c r="BI353" s="104">
        <f t="shared" si="83"/>
        <v>0</v>
      </c>
      <c r="BJ353" s="14" t="s">
        <v>88</v>
      </c>
      <c r="BK353" s="104">
        <f t="shared" si="84"/>
        <v>0</v>
      </c>
      <c r="BL353" s="14" t="s">
        <v>463</v>
      </c>
      <c r="BM353" s="186" t="s">
        <v>2886</v>
      </c>
    </row>
    <row r="354" spans="1:65" s="2" customFormat="1" ht="24.2" customHeight="1">
      <c r="A354" s="31"/>
      <c r="B354" s="142"/>
      <c r="C354" s="174" t="s">
        <v>2903</v>
      </c>
      <c r="D354" s="174" t="s">
        <v>234</v>
      </c>
      <c r="E354" s="175" t="s">
        <v>2279</v>
      </c>
      <c r="F354" s="176" t="s">
        <v>2280</v>
      </c>
      <c r="G354" s="177" t="s">
        <v>256</v>
      </c>
      <c r="H354" s="178">
        <v>10</v>
      </c>
      <c r="I354" s="179"/>
      <c r="J354" s="180">
        <f t="shared" si="75"/>
        <v>0</v>
      </c>
      <c r="K354" s="181"/>
      <c r="L354" s="32"/>
      <c r="M354" s="182" t="s">
        <v>1</v>
      </c>
      <c r="N354" s="183" t="s">
        <v>43</v>
      </c>
      <c r="O354" s="60"/>
      <c r="P354" s="184">
        <f t="shared" si="76"/>
        <v>0</v>
      </c>
      <c r="Q354" s="184">
        <v>0</v>
      </c>
      <c r="R354" s="184">
        <f t="shared" si="77"/>
        <v>0</v>
      </c>
      <c r="S354" s="184">
        <v>0</v>
      </c>
      <c r="T354" s="185">
        <f t="shared" si="78"/>
        <v>0</v>
      </c>
      <c r="U354" s="31"/>
      <c r="V354" s="31"/>
      <c r="W354" s="31"/>
      <c r="X354" s="31"/>
      <c r="Y354" s="31"/>
      <c r="Z354" s="31"/>
      <c r="AA354" s="31"/>
      <c r="AB354" s="31"/>
      <c r="AC354" s="31"/>
      <c r="AD354" s="31"/>
      <c r="AE354" s="31"/>
      <c r="AR354" s="186" t="s">
        <v>463</v>
      </c>
      <c r="AT354" s="186" t="s">
        <v>234</v>
      </c>
      <c r="AU354" s="186" t="s">
        <v>88</v>
      </c>
      <c r="AY354" s="14" t="s">
        <v>232</v>
      </c>
      <c r="BE354" s="104">
        <f t="shared" si="79"/>
        <v>0</v>
      </c>
      <c r="BF354" s="104">
        <f t="shared" si="80"/>
        <v>0</v>
      </c>
      <c r="BG354" s="104">
        <f t="shared" si="81"/>
        <v>0</v>
      </c>
      <c r="BH354" s="104">
        <f t="shared" si="82"/>
        <v>0</v>
      </c>
      <c r="BI354" s="104">
        <f t="shared" si="83"/>
        <v>0</v>
      </c>
      <c r="BJ354" s="14" t="s">
        <v>88</v>
      </c>
      <c r="BK354" s="104">
        <f t="shared" si="84"/>
        <v>0</v>
      </c>
      <c r="BL354" s="14" t="s">
        <v>463</v>
      </c>
      <c r="BM354" s="186" t="s">
        <v>2887</v>
      </c>
    </row>
    <row r="355" spans="1:65" s="2" customFormat="1" ht="16.5" customHeight="1">
      <c r="A355" s="31"/>
      <c r="B355" s="142"/>
      <c r="C355" s="187" t="s">
        <v>2905</v>
      </c>
      <c r="D355" s="187" t="s">
        <v>357</v>
      </c>
      <c r="E355" s="188" t="s">
        <v>2282</v>
      </c>
      <c r="F355" s="189" t="s">
        <v>2283</v>
      </c>
      <c r="G355" s="190" t="s">
        <v>256</v>
      </c>
      <c r="H355" s="191">
        <v>10</v>
      </c>
      <c r="I355" s="192"/>
      <c r="J355" s="193">
        <f t="shared" si="75"/>
        <v>0</v>
      </c>
      <c r="K355" s="194"/>
      <c r="L355" s="195"/>
      <c r="M355" s="196" t="s">
        <v>1</v>
      </c>
      <c r="N355" s="197" t="s">
        <v>43</v>
      </c>
      <c r="O355" s="60"/>
      <c r="P355" s="184">
        <f t="shared" si="76"/>
        <v>0</v>
      </c>
      <c r="Q355" s="184">
        <v>2.0000000000000001E-4</v>
      </c>
      <c r="R355" s="184">
        <f t="shared" si="77"/>
        <v>2E-3</v>
      </c>
      <c r="S355" s="184">
        <v>0</v>
      </c>
      <c r="T355" s="185">
        <f t="shared" si="78"/>
        <v>0</v>
      </c>
      <c r="U355" s="31"/>
      <c r="V355" s="31"/>
      <c r="W355" s="31"/>
      <c r="X355" s="31"/>
      <c r="Y355" s="31"/>
      <c r="Z355" s="31"/>
      <c r="AA355" s="31"/>
      <c r="AB355" s="31"/>
      <c r="AC355" s="31"/>
      <c r="AD355" s="31"/>
      <c r="AE355" s="31"/>
      <c r="AR355" s="186" t="s">
        <v>1292</v>
      </c>
      <c r="AT355" s="186" t="s">
        <v>357</v>
      </c>
      <c r="AU355" s="186" t="s">
        <v>88</v>
      </c>
      <c r="AY355" s="14" t="s">
        <v>232</v>
      </c>
      <c r="BE355" s="104">
        <f t="shared" si="79"/>
        <v>0</v>
      </c>
      <c r="BF355" s="104">
        <f t="shared" si="80"/>
        <v>0</v>
      </c>
      <c r="BG355" s="104">
        <f t="shared" si="81"/>
        <v>0</v>
      </c>
      <c r="BH355" s="104">
        <f t="shared" si="82"/>
        <v>0</v>
      </c>
      <c r="BI355" s="104">
        <f t="shared" si="83"/>
        <v>0</v>
      </c>
      <c r="BJ355" s="14" t="s">
        <v>88</v>
      </c>
      <c r="BK355" s="104">
        <f t="shared" si="84"/>
        <v>0</v>
      </c>
      <c r="BL355" s="14" t="s">
        <v>463</v>
      </c>
      <c r="BM355" s="186" t="s">
        <v>2888</v>
      </c>
    </row>
    <row r="356" spans="1:65" s="2" customFormat="1" ht="16.5" customHeight="1">
      <c r="A356" s="31"/>
      <c r="B356" s="142"/>
      <c r="C356" s="174" t="s">
        <v>2907</v>
      </c>
      <c r="D356" s="174" t="s">
        <v>234</v>
      </c>
      <c r="E356" s="175" t="s">
        <v>1935</v>
      </c>
      <c r="F356" s="176" t="s">
        <v>1936</v>
      </c>
      <c r="G356" s="177" t="s">
        <v>394</v>
      </c>
      <c r="H356" s="178">
        <v>3</v>
      </c>
      <c r="I356" s="179"/>
      <c r="J356" s="180">
        <f t="shared" si="75"/>
        <v>0</v>
      </c>
      <c r="K356" s="181"/>
      <c r="L356" s="32"/>
      <c r="M356" s="182" t="s">
        <v>1</v>
      </c>
      <c r="N356" s="183" t="s">
        <v>43</v>
      </c>
      <c r="O356" s="60"/>
      <c r="P356" s="184">
        <f t="shared" si="76"/>
        <v>0</v>
      </c>
      <c r="Q356" s="184">
        <v>0</v>
      </c>
      <c r="R356" s="184">
        <f t="shared" si="77"/>
        <v>0</v>
      </c>
      <c r="S356" s="184">
        <v>0</v>
      </c>
      <c r="T356" s="185">
        <f t="shared" si="78"/>
        <v>0</v>
      </c>
      <c r="U356" s="31"/>
      <c r="V356" s="31"/>
      <c r="W356" s="31"/>
      <c r="X356" s="31"/>
      <c r="Y356" s="31"/>
      <c r="Z356" s="31"/>
      <c r="AA356" s="31"/>
      <c r="AB356" s="31"/>
      <c r="AC356" s="31"/>
      <c r="AD356" s="31"/>
      <c r="AE356" s="31"/>
      <c r="AR356" s="186" t="s">
        <v>463</v>
      </c>
      <c r="AT356" s="186" t="s">
        <v>234</v>
      </c>
      <c r="AU356" s="186" t="s">
        <v>88</v>
      </c>
      <c r="AY356" s="14" t="s">
        <v>232</v>
      </c>
      <c r="BE356" s="104">
        <f t="shared" si="79"/>
        <v>0</v>
      </c>
      <c r="BF356" s="104">
        <f t="shared" si="80"/>
        <v>0</v>
      </c>
      <c r="BG356" s="104">
        <f t="shared" si="81"/>
        <v>0</v>
      </c>
      <c r="BH356" s="104">
        <f t="shared" si="82"/>
        <v>0</v>
      </c>
      <c r="BI356" s="104">
        <f t="shared" si="83"/>
        <v>0</v>
      </c>
      <c r="BJ356" s="14" t="s">
        <v>88</v>
      </c>
      <c r="BK356" s="104">
        <f t="shared" si="84"/>
        <v>0</v>
      </c>
      <c r="BL356" s="14" t="s">
        <v>463</v>
      </c>
      <c r="BM356" s="186" t="s">
        <v>2889</v>
      </c>
    </row>
    <row r="357" spans="1:65" s="2" customFormat="1" ht="24.2" customHeight="1">
      <c r="A357" s="31"/>
      <c r="B357" s="142"/>
      <c r="C357" s="187" t="s">
        <v>2909</v>
      </c>
      <c r="D357" s="187" t="s">
        <v>357</v>
      </c>
      <c r="E357" s="188" t="s">
        <v>1938</v>
      </c>
      <c r="F357" s="189" t="s">
        <v>1939</v>
      </c>
      <c r="G357" s="190" t="s">
        <v>394</v>
      </c>
      <c r="H357" s="191">
        <v>3</v>
      </c>
      <c r="I357" s="192"/>
      <c r="J357" s="193">
        <f t="shared" si="75"/>
        <v>0</v>
      </c>
      <c r="K357" s="194"/>
      <c r="L357" s="195"/>
      <c r="M357" s="196" t="s">
        <v>1</v>
      </c>
      <c r="N357" s="197" t="s">
        <v>43</v>
      </c>
      <c r="O357" s="60"/>
      <c r="P357" s="184">
        <f t="shared" si="76"/>
        <v>0</v>
      </c>
      <c r="Q357" s="184">
        <v>0</v>
      </c>
      <c r="R357" s="184">
        <f t="shared" si="77"/>
        <v>0</v>
      </c>
      <c r="S357" s="184">
        <v>0</v>
      </c>
      <c r="T357" s="185">
        <f t="shared" si="78"/>
        <v>0</v>
      </c>
      <c r="U357" s="31"/>
      <c r="V357" s="31"/>
      <c r="W357" s="31"/>
      <c r="X357" s="31"/>
      <c r="Y357" s="31"/>
      <c r="Z357" s="31"/>
      <c r="AA357" s="31"/>
      <c r="AB357" s="31"/>
      <c r="AC357" s="31"/>
      <c r="AD357" s="31"/>
      <c r="AE357" s="31"/>
      <c r="AR357" s="186" t="s">
        <v>1292</v>
      </c>
      <c r="AT357" s="186" t="s">
        <v>357</v>
      </c>
      <c r="AU357" s="186" t="s">
        <v>88</v>
      </c>
      <c r="AY357" s="14" t="s">
        <v>232</v>
      </c>
      <c r="BE357" s="104">
        <f t="shared" si="79"/>
        <v>0</v>
      </c>
      <c r="BF357" s="104">
        <f t="shared" si="80"/>
        <v>0</v>
      </c>
      <c r="BG357" s="104">
        <f t="shared" si="81"/>
        <v>0</v>
      </c>
      <c r="BH357" s="104">
        <f t="shared" si="82"/>
        <v>0</v>
      </c>
      <c r="BI357" s="104">
        <f t="shared" si="83"/>
        <v>0</v>
      </c>
      <c r="BJ357" s="14" t="s">
        <v>88</v>
      </c>
      <c r="BK357" s="104">
        <f t="shared" si="84"/>
        <v>0</v>
      </c>
      <c r="BL357" s="14" t="s">
        <v>463</v>
      </c>
      <c r="BM357" s="186" t="s">
        <v>2890</v>
      </c>
    </row>
    <row r="358" spans="1:65" s="2" customFormat="1" ht="24.2" customHeight="1">
      <c r="A358" s="31"/>
      <c r="B358" s="142"/>
      <c r="C358" s="174" t="s">
        <v>2911</v>
      </c>
      <c r="D358" s="174" t="s">
        <v>234</v>
      </c>
      <c r="E358" s="175" t="s">
        <v>1941</v>
      </c>
      <c r="F358" s="176" t="s">
        <v>2287</v>
      </c>
      <c r="G358" s="177" t="s">
        <v>394</v>
      </c>
      <c r="H358" s="178">
        <v>1</v>
      </c>
      <c r="I358" s="179"/>
      <c r="J358" s="180">
        <f t="shared" si="75"/>
        <v>0</v>
      </c>
      <c r="K358" s="181"/>
      <c r="L358" s="32"/>
      <c r="M358" s="182" t="s">
        <v>1</v>
      </c>
      <c r="N358" s="183" t="s">
        <v>43</v>
      </c>
      <c r="O358" s="60"/>
      <c r="P358" s="184">
        <f t="shared" si="76"/>
        <v>0</v>
      </c>
      <c r="Q358" s="184">
        <v>0</v>
      </c>
      <c r="R358" s="184">
        <f t="shared" si="77"/>
        <v>0</v>
      </c>
      <c r="S358" s="184">
        <v>0</v>
      </c>
      <c r="T358" s="185">
        <f t="shared" si="78"/>
        <v>0</v>
      </c>
      <c r="U358" s="31"/>
      <c r="V358" s="31"/>
      <c r="W358" s="31"/>
      <c r="X358" s="31"/>
      <c r="Y358" s="31"/>
      <c r="Z358" s="31"/>
      <c r="AA358" s="31"/>
      <c r="AB358" s="31"/>
      <c r="AC358" s="31"/>
      <c r="AD358" s="31"/>
      <c r="AE358" s="31"/>
      <c r="AR358" s="186" t="s">
        <v>463</v>
      </c>
      <c r="AT358" s="186" t="s">
        <v>234</v>
      </c>
      <c r="AU358" s="186" t="s">
        <v>88</v>
      </c>
      <c r="AY358" s="14" t="s">
        <v>232</v>
      </c>
      <c r="BE358" s="104">
        <f t="shared" si="79"/>
        <v>0</v>
      </c>
      <c r="BF358" s="104">
        <f t="shared" si="80"/>
        <v>0</v>
      </c>
      <c r="BG358" s="104">
        <f t="shared" si="81"/>
        <v>0</v>
      </c>
      <c r="BH358" s="104">
        <f t="shared" si="82"/>
        <v>0</v>
      </c>
      <c r="BI358" s="104">
        <f t="shared" si="83"/>
        <v>0</v>
      </c>
      <c r="BJ358" s="14" t="s">
        <v>88</v>
      </c>
      <c r="BK358" s="104">
        <f t="shared" si="84"/>
        <v>0</v>
      </c>
      <c r="BL358" s="14" t="s">
        <v>463</v>
      </c>
      <c r="BM358" s="186" t="s">
        <v>2892</v>
      </c>
    </row>
    <row r="359" spans="1:65" s="2" customFormat="1" ht="49.15" customHeight="1">
      <c r="A359" s="31"/>
      <c r="B359" s="142"/>
      <c r="C359" s="187" t="s">
        <v>2913</v>
      </c>
      <c r="D359" s="187" t="s">
        <v>357</v>
      </c>
      <c r="E359" s="188" t="s">
        <v>1944</v>
      </c>
      <c r="F359" s="189" t="s">
        <v>2289</v>
      </c>
      <c r="G359" s="190" t="s">
        <v>394</v>
      </c>
      <c r="H359" s="191">
        <v>1</v>
      </c>
      <c r="I359" s="192"/>
      <c r="J359" s="193">
        <f t="shared" si="75"/>
        <v>0</v>
      </c>
      <c r="K359" s="194"/>
      <c r="L359" s="195"/>
      <c r="M359" s="196" t="s">
        <v>1</v>
      </c>
      <c r="N359" s="197" t="s">
        <v>43</v>
      </c>
      <c r="O359" s="60"/>
      <c r="P359" s="184">
        <f t="shared" si="76"/>
        <v>0</v>
      </c>
      <c r="Q359" s="184">
        <v>0</v>
      </c>
      <c r="R359" s="184">
        <f t="shared" si="77"/>
        <v>0</v>
      </c>
      <c r="S359" s="184">
        <v>0</v>
      </c>
      <c r="T359" s="185">
        <f t="shared" si="78"/>
        <v>0</v>
      </c>
      <c r="U359" s="31"/>
      <c r="V359" s="31"/>
      <c r="W359" s="31"/>
      <c r="X359" s="31"/>
      <c r="Y359" s="31"/>
      <c r="Z359" s="31"/>
      <c r="AA359" s="31"/>
      <c r="AB359" s="31"/>
      <c r="AC359" s="31"/>
      <c r="AD359" s="31"/>
      <c r="AE359" s="31"/>
      <c r="AR359" s="186" t="s">
        <v>1292</v>
      </c>
      <c r="AT359" s="186" t="s">
        <v>357</v>
      </c>
      <c r="AU359" s="186" t="s">
        <v>88</v>
      </c>
      <c r="AY359" s="14" t="s">
        <v>232</v>
      </c>
      <c r="BE359" s="104">
        <f t="shared" si="79"/>
        <v>0</v>
      </c>
      <c r="BF359" s="104">
        <f t="shared" si="80"/>
        <v>0</v>
      </c>
      <c r="BG359" s="104">
        <f t="shared" si="81"/>
        <v>0</v>
      </c>
      <c r="BH359" s="104">
        <f t="shared" si="82"/>
        <v>0</v>
      </c>
      <c r="BI359" s="104">
        <f t="shared" si="83"/>
        <v>0</v>
      </c>
      <c r="BJ359" s="14" t="s">
        <v>88</v>
      </c>
      <c r="BK359" s="104">
        <f t="shared" si="84"/>
        <v>0</v>
      </c>
      <c r="BL359" s="14" t="s">
        <v>463</v>
      </c>
      <c r="BM359" s="186" t="s">
        <v>2894</v>
      </c>
    </row>
    <row r="360" spans="1:65" s="2" customFormat="1" ht="21.75" customHeight="1">
      <c r="A360" s="31"/>
      <c r="B360" s="142"/>
      <c r="C360" s="174" t="s">
        <v>2915</v>
      </c>
      <c r="D360" s="174" t="s">
        <v>234</v>
      </c>
      <c r="E360" s="175" t="s">
        <v>2291</v>
      </c>
      <c r="F360" s="176" t="s">
        <v>1948</v>
      </c>
      <c r="G360" s="177" t="s">
        <v>256</v>
      </c>
      <c r="H360" s="178">
        <v>30</v>
      </c>
      <c r="I360" s="179"/>
      <c r="J360" s="180">
        <f t="shared" si="75"/>
        <v>0</v>
      </c>
      <c r="K360" s="181"/>
      <c r="L360" s="32"/>
      <c r="M360" s="182" t="s">
        <v>1</v>
      </c>
      <c r="N360" s="183" t="s">
        <v>43</v>
      </c>
      <c r="O360" s="60"/>
      <c r="P360" s="184">
        <f t="shared" si="76"/>
        <v>0</v>
      </c>
      <c r="Q360" s="184">
        <v>0</v>
      </c>
      <c r="R360" s="184">
        <f t="shared" si="77"/>
        <v>0</v>
      </c>
      <c r="S360" s="184">
        <v>0</v>
      </c>
      <c r="T360" s="185">
        <f t="shared" si="78"/>
        <v>0</v>
      </c>
      <c r="U360" s="31"/>
      <c r="V360" s="31"/>
      <c r="W360" s="31"/>
      <c r="X360" s="31"/>
      <c r="Y360" s="31"/>
      <c r="Z360" s="31"/>
      <c r="AA360" s="31"/>
      <c r="AB360" s="31"/>
      <c r="AC360" s="31"/>
      <c r="AD360" s="31"/>
      <c r="AE360" s="31"/>
      <c r="AR360" s="186" t="s">
        <v>463</v>
      </c>
      <c r="AT360" s="186" t="s">
        <v>234</v>
      </c>
      <c r="AU360" s="186" t="s">
        <v>88</v>
      </c>
      <c r="AY360" s="14" t="s">
        <v>232</v>
      </c>
      <c r="BE360" s="104">
        <f t="shared" si="79"/>
        <v>0</v>
      </c>
      <c r="BF360" s="104">
        <f t="shared" si="80"/>
        <v>0</v>
      </c>
      <c r="BG360" s="104">
        <f t="shared" si="81"/>
        <v>0</v>
      </c>
      <c r="BH360" s="104">
        <f t="shared" si="82"/>
        <v>0</v>
      </c>
      <c r="BI360" s="104">
        <f t="shared" si="83"/>
        <v>0</v>
      </c>
      <c r="BJ360" s="14" t="s">
        <v>88</v>
      </c>
      <c r="BK360" s="104">
        <f t="shared" si="84"/>
        <v>0</v>
      </c>
      <c r="BL360" s="14" t="s">
        <v>463</v>
      </c>
      <c r="BM360" s="186" t="s">
        <v>2896</v>
      </c>
    </row>
    <row r="361" spans="1:65" s="2" customFormat="1" ht="16.5" customHeight="1">
      <c r="A361" s="31"/>
      <c r="B361" s="142"/>
      <c r="C361" s="187" t="s">
        <v>2917</v>
      </c>
      <c r="D361" s="187" t="s">
        <v>357</v>
      </c>
      <c r="E361" s="188" t="s">
        <v>2293</v>
      </c>
      <c r="F361" s="189" t="s">
        <v>1954</v>
      </c>
      <c r="G361" s="190" t="s">
        <v>256</v>
      </c>
      <c r="H361" s="191">
        <v>30</v>
      </c>
      <c r="I361" s="192"/>
      <c r="J361" s="193">
        <f t="shared" si="75"/>
        <v>0</v>
      </c>
      <c r="K361" s="194"/>
      <c r="L361" s="195"/>
      <c r="M361" s="196" t="s">
        <v>1</v>
      </c>
      <c r="N361" s="197" t="s">
        <v>43</v>
      </c>
      <c r="O361" s="60"/>
      <c r="P361" s="184">
        <f t="shared" si="76"/>
        <v>0</v>
      </c>
      <c r="Q361" s="184">
        <v>1.3999999999999999E-4</v>
      </c>
      <c r="R361" s="184">
        <f t="shared" si="77"/>
        <v>4.1999999999999997E-3</v>
      </c>
      <c r="S361" s="184">
        <v>0</v>
      </c>
      <c r="T361" s="185">
        <f t="shared" si="78"/>
        <v>0</v>
      </c>
      <c r="U361" s="31"/>
      <c r="V361" s="31"/>
      <c r="W361" s="31"/>
      <c r="X361" s="31"/>
      <c r="Y361" s="31"/>
      <c r="Z361" s="31"/>
      <c r="AA361" s="31"/>
      <c r="AB361" s="31"/>
      <c r="AC361" s="31"/>
      <c r="AD361" s="31"/>
      <c r="AE361" s="31"/>
      <c r="AR361" s="186" t="s">
        <v>1292</v>
      </c>
      <c r="AT361" s="186" t="s">
        <v>357</v>
      </c>
      <c r="AU361" s="186" t="s">
        <v>88</v>
      </c>
      <c r="AY361" s="14" t="s">
        <v>232</v>
      </c>
      <c r="BE361" s="104">
        <f t="shared" si="79"/>
        <v>0</v>
      </c>
      <c r="BF361" s="104">
        <f t="shared" si="80"/>
        <v>0</v>
      </c>
      <c r="BG361" s="104">
        <f t="shared" si="81"/>
        <v>0</v>
      </c>
      <c r="BH361" s="104">
        <f t="shared" si="82"/>
        <v>0</v>
      </c>
      <c r="BI361" s="104">
        <f t="shared" si="83"/>
        <v>0</v>
      </c>
      <c r="BJ361" s="14" t="s">
        <v>88</v>
      </c>
      <c r="BK361" s="104">
        <f t="shared" si="84"/>
        <v>0</v>
      </c>
      <c r="BL361" s="14" t="s">
        <v>463</v>
      </c>
      <c r="BM361" s="186" t="s">
        <v>2898</v>
      </c>
    </row>
    <row r="362" spans="1:65" s="2" customFormat="1" ht="24.2" customHeight="1">
      <c r="A362" s="31"/>
      <c r="B362" s="142"/>
      <c r="C362" s="174" t="s">
        <v>2919</v>
      </c>
      <c r="D362" s="174" t="s">
        <v>234</v>
      </c>
      <c r="E362" s="175" t="s">
        <v>2295</v>
      </c>
      <c r="F362" s="176" t="s">
        <v>2296</v>
      </c>
      <c r="G362" s="177" t="s">
        <v>394</v>
      </c>
      <c r="H362" s="178">
        <v>100</v>
      </c>
      <c r="I362" s="179"/>
      <c r="J362" s="180">
        <f t="shared" si="75"/>
        <v>0</v>
      </c>
      <c r="K362" s="181"/>
      <c r="L362" s="32"/>
      <c r="M362" s="182" t="s">
        <v>1</v>
      </c>
      <c r="N362" s="183" t="s">
        <v>43</v>
      </c>
      <c r="O362" s="60"/>
      <c r="P362" s="184">
        <f t="shared" si="76"/>
        <v>0</v>
      </c>
      <c r="Q362" s="184">
        <v>0</v>
      </c>
      <c r="R362" s="184">
        <f t="shared" si="77"/>
        <v>0</v>
      </c>
      <c r="S362" s="184">
        <v>0</v>
      </c>
      <c r="T362" s="185">
        <f t="shared" si="78"/>
        <v>0</v>
      </c>
      <c r="U362" s="31"/>
      <c r="V362" s="31"/>
      <c r="W362" s="31"/>
      <c r="X362" s="31"/>
      <c r="Y362" s="31"/>
      <c r="Z362" s="31"/>
      <c r="AA362" s="31"/>
      <c r="AB362" s="31"/>
      <c r="AC362" s="31"/>
      <c r="AD362" s="31"/>
      <c r="AE362" s="31"/>
      <c r="AR362" s="186" t="s">
        <v>463</v>
      </c>
      <c r="AT362" s="186" t="s">
        <v>234</v>
      </c>
      <c r="AU362" s="186" t="s">
        <v>88</v>
      </c>
      <c r="AY362" s="14" t="s">
        <v>232</v>
      </c>
      <c r="BE362" s="104">
        <f t="shared" si="79"/>
        <v>0</v>
      </c>
      <c r="BF362" s="104">
        <f t="shared" si="80"/>
        <v>0</v>
      </c>
      <c r="BG362" s="104">
        <f t="shared" si="81"/>
        <v>0</v>
      </c>
      <c r="BH362" s="104">
        <f t="shared" si="82"/>
        <v>0</v>
      </c>
      <c r="BI362" s="104">
        <f t="shared" si="83"/>
        <v>0</v>
      </c>
      <c r="BJ362" s="14" t="s">
        <v>88</v>
      </c>
      <c r="BK362" s="104">
        <f t="shared" si="84"/>
        <v>0</v>
      </c>
      <c r="BL362" s="14" t="s">
        <v>463</v>
      </c>
      <c r="BM362" s="186" t="s">
        <v>2900</v>
      </c>
    </row>
    <row r="363" spans="1:65" s="2" customFormat="1" ht="24.2" customHeight="1">
      <c r="A363" s="31"/>
      <c r="B363" s="142"/>
      <c r="C363" s="187" t="s">
        <v>2922</v>
      </c>
      <c r="D363" s="187" t="s">
        <v>357</v>
      </c>
      <c r="E363" s="188" t="s">
        <v>2298</v>
      </c>
      <c r="F363" s="189" t="s">
        <v>2299</v>
      </c>
      <c r="G363" s="190" t="s">
        <v>394</v>
      </c>
      <c r="H363" s="191">
        <v>100</v>
      </c>
      <c r="I363" s="192"/>
      <c r="J363" s="193">
        <f t="shared" si="75"/>
        <v>0</v>
      </c>
      <c r="K363" s="194"/>
      <c r="L363" s="195"/>
      <c r="M363" s="196" t="s">
        <v>1</v>
      </c>
      <c r="N363" s="197" t="s">
        <v>43</v>
      </c>
      <c r="O363" s="60"/>
      <c r="P363" s="184">
        <f t="shared" si="76"/>
        <v>0</v>
      </c>
      <c r="Q363" s="184">
        <v>0</v>
      </c>
      <c r="R363" s="184">
        <f t="shared" si="77"/>
        <v>0</v>
      </c>
      <c r="S363" s="184">
        <v>0</v>
      </c>
      <c r="T363" s="185">
        <f t="shared" si="78"/>
        <v>0</v>
      </c>
      <c r="U363" s="31"/>
      <c r="V363" s="31"/>
      <c r="W363" s="31"/>
      <c r="X363" s="31"/>
      <c r="Y363" s="31"/>
      <c r="Z363" s="31"/>
      <c r="AA363" s="31"/>
      <c r="AB363" s="31"/>
      <c r="AC363" s="31"/>
      <c r="AD363" s="31"/>
      <c r="AE363" s="31"/>
      <c r="AR363" s="186" t="s">
        <v>1292</v>
      </c>
      <c r="AT363" s="186" t="s">
        <v>357</v>
      </c>
      <c r="AU363" s="186" t="s">
        <v>88</v>
      </c>
      <c r="AY363" s="14" t="s">
        <v>232</v>
      </c>
      <c r="BE363" s="104">
        <f t="shared" si="79"/>
        <v>0</v>
      </c>
      <c r="BF363" s="104">
        <f t="shared" si="80"/>
        <v>0</v>
      </c>
      <c r="BG363" s="104">
        <f t="shared" si="81"/>
        <v>0</v>
      </c>
      <c r="BH363" s="104">
        <f t="shared" si="82"/>
        <v>0</v>
      </c>
      <c r="BI363" s="104">
        <f t="shared" si="83"/>
        <v>0</v>
      </c>
      <c r="BJ363" s="14" t="s">
        <v>88</v>
      </c>
      <c r="BK363" s="104">
        <f t="shared" si="84"/>
        <v>0</v>
      </c>
      <c r="BL363" s="14" t="s">
        <v>463</v>
      </c>
      <c r="BM363" s="186" t="s">
        <v>2902</v>
      </c>
    </row>
    <row r="364" spans="1:65" s="2" customFormat="1" ht="16.5" customHeight="1">
      <c r="A364" s="31"/>
      <c r="B364" s="142"/>
      <c r="C364" s="174" t="s">
        <v>2924</v>
      </c>
      <c r="D364" s="174" t="s">
        <v>234</v>
      </c>
      <c r="E364" s="175" t="s">
        <v>1921</v>
      </c>
      <c r="F364" s="176" t="s">
        <v>1922</v>
      </c>
      <c r="G364" s="177" t="s">
        <v>261</v>
      </c>
      <c r="H364" s="178">
        <v>12</v>
      </c>
      <c r="I364" s="179"/>
      <c r="J364" s="180">
        <f t="shared" si="75"/>
        <v>0</v>
      </c>
      <c r="K364" s="181"/>
      <c r="L364" s="32"/>
      <c r="M364" s="182" t="s">
        <v>1</v>
      </c>
      <c r="N364" s="183" t="s">
        <v>43</v>
      </c>
      <c r="O364" s="60"/>
      <c r="P364" s="184">
        <f t="shared" si="76"/>
        <v>0</v>
      </c>
      <c r="Q364" s="184">
        <v>0</v>
      </c>
      <c r="R364" s="184">
        <f t="shared" si="77"/>
        <v>0</v>
      </c>
      <c r="S364" s="184">
        <v>0</v>
      </c>
      <c r="T364" s="185">
        <f t="shared" si="78"/>
        <v>0</v>
      </c>
      <c r="U364" s="31"/>
      <c r="V364" s="31"/>
      <c r="W364" s="31"/>
      <c r="X364" s="31"/>
      <c r="Y364" s="31"/>
      <c r="Z364" s="31"/>
      <c r="AA364" s="31"/>
      <c r="AB364" s="31"/>
      <c r="AC364" s="31"/>
      <c r="AD364" s="31"/>
      <c r="AE364" s="31"/>
      <c r="AR364" s="186" t="s">
        <v>463</v>
      </c>
      <c r="AT364" s="186" t="s">
        <v>234</v>
      </c>
      <c r="AU364" s="186" t="s">
        <v>88</v>
      </c>
      <c r="AY364" s="14" t="s">
        <v>232</v>
      </c>
      <c r="BE364" s="104">
        <f t="shared" si="79"/>
        <v>0</v>
      </c>
      <c r="BF364" s="104">
        <f t="shared" si="80"/>
        <v>0</v>
      </c>
      <c r="BG364" s="104">
        <f t="shared" si="81"/>
        <v>0</v>
      </c>
      <c r="BH364" s="104">
        <f t="shared" si="82"/>
        <v>0</v>
      </c>
      <c r="BI364" s="104">
        <f t="shared" si="83"/>
        <v>0</v>
      </c>
      <c r="BJ364" s="14" t="s">
        <v>88</v>
      </c>
      <c r="BK364" s="104">
        <f t="shared" si="84"/>
        <v>0</v>
      </c>
      <c r="BL364" s="14" t="s">
        <v>463</v>
      </c>
      <c r="BM364" s="186" t="s">
        <v>2904</v>
      </c>
    </row>
    <row r="365" spans="1:65" s="2" customFormat="1" ht="16.5" customHeight="1">
      <c r="A365" s="31"/>
      <c r="B365" s="142"/>
      <c r="C365" s="174" t="s">
        <v>2926</v>
      </c>
      <c r="D365" s="174" t="s">
        <v>234</v>
      </c>
      <c r="E365" s="175" t="s">
        <v>1924</v>
      </c>
      <c r="F365" s="176" t="s">
        <v>1925</v>
      </c>
      <c r="G365" s="177" t="s">
        <v>1926</v>
      </c>
      <c r="H365" s="178">
        <v>1</v>
      </c>
      <c r="I365" s="179"/>
      <c r="J365" s="180">
        <f t="shared" si="75"/>
        <v>0</v>
      </c>
      <c r="K365" s="181"/>
      <c r="L365" s="32"/>
      <c r="M365" s="182" t="s">
        <v>1</v>
      </c>
      <c r="N365" s="183" t="s">
        <v>43</v>
      </c>
      <c r="O365" s="60"/>
      <c r="P365" s="184">
        <f t="shared" si="76"/>
        <v>0</v>
      </c>
      <c r="Q365" s="184">
        <v>0</v>
      </c>
      <c r="R365" s="184">
        <f t="shared" si="77"/>
        <v>0</v>
      </c>
      <c r="S365" s="184">
        <v>0</v>
      </c>
      <c r="T365" s="185">
        <f t="shared" si="78"/>
        <v>0</v>
      </c>
      <c r="U365" s="31"/>
      <c r="V365" s="31"/>
      <c r="W365" s="31"/>
      <c r="X365" s="31"/>
      <c r="Y365" s="31"/>
      <c r="Z365" s="31"/>
      <c r="AA365" s="31"/>
      <c r="AB365" s="31"/>
      <c r="AC365" s="31"/>
      <c r="AD365" s="31"/>
      <c r="AE365" s="31"/>
      <c r="AR365" s="186" t="s">
        <v>463</v>
      </c>
      <c r="AT365" s="186" t="s">
        <v>234</v>
      </c>
      <c r="AU365" s="186" t="s">
        <v>88</v>
      </c>
      <c r="AY365" s="14" t="s">
        <v>232</v>
      </c>
      <c r="BE365" s="104">
        <f t="shared" si="79"/>
        <v>0</v>
      </c>
      <c r="BF365" s="104">
        <f t="shared" si="80"/>
        <v>0</v>
      </c>
      <c r="BG365" s="104">
        <f t="shared" si="81"/>
        <v>0</v>
      </c>
      <c r="BH365" s="104">
        <f t="shared" si="82"/>
        <v>0</v>
      </c>
      <c r="BI365" s="104">
        <f t="shared" si="83"/>
        <v>0</v>
      </c>
      <c r="BJ365" s="14" t="s">
        <v>88</v>
      </c>
      <c r="BK365" s="104">
        <f t="shared" si="84"/>
        <v>0</v>
      </c>
      <c r="BL365" s="14" t="s">
        <v>463</v>
      </c>
      <c r="BM365" s="186" t="s">
        <v>2906</v>
      </c>
    </row>
    <row r="366" spans="1:65" s="2" customFormat="1" ht="16.5" customHeight="1">
      <c r="A366" s="31"/>
      <c r="B366" s="142"/>
      <c r="C366" s="174" t="s">
        <v>2928</v>
      </c>
      <c r="D366" s="174" t="s">
        <v>234</v>
      </c>
      <c r="E366" s="175" t="s">
        <v>1928</v>
      </c>
      <c r="F366" s="176" t="s">
        <v>1929</v>
      </c>
      <c r="G366" s="177" t="s">
        <v>1930</v>
      </c>
      <c r="H366" s="178">
        <v>1</v>
      </c>
      <c r="I366" s="179"/>
      <c r="J366" s="180">
        <f t="shared" si="75"/>
        <v>0</v>
      </c>
      <c r="K366" s="181"/>
      <c r="L366" s="32"/>
      <c r="M366" s="182" t="s">
        <v>1</v>
      </c>
      <c r="N366" s="183" t="s">
        <v>43</v>
      </c>
      <c r="O366" s="60"/>
      <c r="P366" s="184">
        <f t="shared" si="76"/>
        <v>0</v>
      </c>
      <c r="Q366" s="184">
        <v>0</v>
      </c>
      <c r="R366" s="184">
        <f t="shared" si="77"/>
        <v>0</v>
      </c>
      <c r="S366" s="184">
        <v>0</v>
      </c>
      <c r="T366" s="185">
        <f t="shared" si="78"/>
        <v>0</v>
      </c>
      <c r="U366" s="31"/>
      <c r="V366" s="31"/>
      <c r="W366" s="31"/>
      <c r="X366" s="31"/>
      <c r="Y366" s="31"/>
      <c r="Z366" s="31"/>
      <c r="AA366" s="31"/>
      <c r="AB366" s="31"/>
      <c r="AC366" s="31"/>
      <c r="AD366" s="31"/>
      <c r="AE366" s="31"/>
      <c r="AR366" s="186" t="s">
        <v>463</v>
      </c>
      <c r="AT366" s="186" t="s">
        <v>234</v>
      </c>
      <c r="AU366" s="186" t="s">
        <v>88</v>
      </c>
      <c r="AY366" s="14" t="s">
        <v>232</v>
      </c>
      <c r="BE366" s="104">
        <f t="shared" si="79"/>
        <v>0</v>
      </c>
      <c r="BF366" s="104">
        <f t="shared" si="80"/>
        <v>0</v>
      </c>
      <c r="BG366" s="104">
        <f t="shared" si="81"/>
        <v>0</v>
      </c>
      <c r="BH366" s="104">
        <f t="shared" si="82"/>
        <v>0</v>
      </c>
      <c r="BI366" s="104">
        <f t="shared" si="83"/>
        <v>0</v>
      </c>
      <c r="BJ366" s="14" t="s">
        <v>88</v>
      </c>
      <c r="BK366" s="104">
        <f t="shared" si="84"/>
        <v>0</v>
      </c>
      <c r="BL366" s="14" t="s">
        <v>463</v>
      </c>
      <c r="BM366" s="186" t="s">
        <v>2908</v>
      </c>
    </row>
    <row r="367" spans="1:65" s="2" customFormat="1" ht="16.5" customHeight="1">
      <c r="A367" s="31"/>
      <c r="B367" s="142"/>
      <c r="C367" s="174" t="s">
        <v>2930</v>
      </c>
      <c r="D367" s="174" t="s">
        <v>234</v>
      </c>
      <c r="E367" s="175" t="s">
        <v>1991</v>
      </c>
      <c r="F367" s="176" t="s">
        <v>1992</v>
      </c>
      <c r="G367" s="177" t="s">
        <v>1351</v>
      </c>
      <c r="H367" s="205"/>
      <c r="I367" s="179"/>
      <c r="J367" s="180">
        <f t="shared" si="75"/>
        <v>0</v>
      </c>
      <c r="K367" s="181"/>
      <c r="L367" s="32"/>
      <c r="M367" s="182" t="s">
        <v>1</v>
      </c>
      <c r="N367" s="183" t="s">
        <v>43</v>
      </c>
      <c r="O367" s="60"/>
      <c r="P367" s="184">
        <f t="shared" si="76"/>
        <v>0</v>
      </c>
      <c r="Q367" s="184">
        <v>0</v>
      </c>
      <c r="R367" s="184">
        <f t="shared" si="77"/>
        <v>0</v>
      </c>
      <c r="S367" s="184">
        <v>0</v>
      </c>
      <c r="T367" s="185">
        <f t="shared" si="78"/>
        <v>0</v>
      </c>
      <c r="U367" s="31"/>
      <c r="V367" s="31"/>
      <c r="W367" s="31"/>
      <c r="X367" s="31"/>
      <c r="Y367" s="31"/>
      <c r="Z367" s="31"/>
      <c r="AA367" s="31"/>
      <c r="AB367" s="31"/>
      <c r="AC367" s="31"/>
      <c r="AD367" s="31"/>
      <c r="AE367" s="31"/>
      <c r="AR367" s="186" t="s">
        <v>463</v>
      </c>
      <c r="AT367" s="186" t="s">
        <v>234</v>
      </c>
      <c r="AU367" s="186" t="s">
        <v>88</v>
      </c>
      <c r="AY367" s="14" t="s">
        <v>232</v>
      </c>
      <c r="BE367" s="104">
        <f t="shared" si="79"/>
        <v>0</v>
      </c>
      <c r="BF367" s="104">
        <f t="shared" si="80"/>
        <v>0</v>
      </c>
      <c r="BG367" s="104">
        <f t="shared" si="81"/>
        <v>0</v>
      </c>
      <c r="BH367" s="104">
        <f t="shared" si="82"/>
        <v>0</v>
      </c>
      <c r="BI367" s="104">
        <f t="shared" si="83"/>
        <v>0</v>
      </c>
      <c r="BJ367" s="14" t="s">
        <v>88</v>
      </c>
      <c r="BK367" s="104">
        <f t="shared" si="84"/>
        <v>0</v>
      </c>
      <c r="BL367" s="14" t="s">
        <v>463</v>
      </c>
      <c r="BM367" s="186" t="s">
        <v>2910</v>
      </c>
    </row>
    <row r="368" spans="1:65" s="2" customFormat="1" ht="16.5" customHeight="1">
      <c r="A368" s="31"/>
      <c r="B368" s="142"/>
      <c r="C368" s="174" t="s">
        <v>2932</v>
      </c>
      <c r="D368" s="174" t="s">
        <v>234</v>
      </c>
      <c r="E368" s="175" t="s">
        <v>1995</v>
      </c>
      <c r="F368" s="176" t="s">
        <v>1996</v>
      </c>
      <c r="G368" s="177" t="s">
        <v>1351</v>
      </c>
      <c r="H368" s="205"/>
      <c r="I368" s="179"/>
      <c r="J368" s="180">
        <f t="shared" si="75"/>
        <v>0</v>
      </c>
      <c r="K368" s="181"/>
      <c r="L368" s="32"/>
      <c r="M368" s="182" t="s">
        <v>1</v>
      </c>
      <c r="N368" s="183" t="s">
        <v>43</v>
      </c>
      <c r="O368" s="60"/>
      <c r="P368" s="184">
        <f t="shared" si="76"/>
        <v>0</v>
      </c>
      <c r="Q368" s="184">
        <v>0</v>
      </c>
      <c r="R368" s="184">
        <f t="shared" si="77"/>
        <v>0</v>
      </c>
      <c r="S368" s="184">
        <v>0</v>
      </c>
      <c r="T368" s="185">
        <f t="shared" si="78"/>
        <v>0</v>
      </c>
      <c r="U368" s="31"/>
      <c r="V368" s="31"/>
      <c r="W368" s="31"/>
      <c r="X368" s="31"/>
      <c r="Y368" s="31"/>
      <c r="Z368" s="31"/>
      <c r="AA368" s="31"/>
      <c r="AB368" s="31"/>
      <c r="AC368" s="31"/>
      <c r="AD368" s="31"/>
      <c r="AE368" s="31"/>
      <c r="AR368" s="186" t="s">
        <v>463</v>
      </c>
      <c r="AT368" s="186" t="s">
        <v>234</v>
      </c>
      <c r="AU368" s="186" t="s">
        <v>88</v>
      </c>
      <c r="AY368" s="14" t="s">
        <v>232</v>
      </c>
      <c r="BE368" s="104">
        <f t="shared" si="79"/>
        <v>0</v>
      </c>
      <c r="BF368" s="104">
        <f t="shared" si="80"/>
        <v>0</v>
      </c>
      <c r="BG368" s="104">
        <f t="shared" si="81"/>
        <v>0</v>
      </c>
      <c r="BH368" s="104">
        <f t="shared" si="82"/>
        <v>0</v>
      </c>
      <c r="BI368" s="104">
        <f t="shared" si="83"/>
        <v>0</v>
      </c>
      <c r="BJ368" s="14" t="s">
        <v>88</v>
      </c>
      <c r="BK368" s="104">
        <f t="shared" si="84"/>
        <v>0</v>
      </c>
      <c r="BL368" s="14" t="s">
        <v>463</v>
      </c>
      <c r="BM368" s="186" t="s">
        <v>2912</v>
      </c>
    </row>
    <row r="369" spans="1:65" s="12" customFormat="1" ht="22.9" customHeight="1">
      <c r="B369" s="161"/>
      <c r="D369" s="162" t="s">
        <v>76</v>
      </c>
      <c r="E369" s="172" t="s">
        <v>1998</v>
      </c>
      <c r="F369" s="172" t="s">
        <v>2306</v>
      </c>
      <c r="I369" s="164"/>
      <c r="J369" s="173">
        <f>BK369</f>
        <v>0</v>
      </c>
      <c r="L369" s="161"/>
      <c r="M369" s="166"/>
      <c r="N369" s="167"/>
      <c r="O369" s="167"/>
      <c r="P369" s="168">
        <f>SUM(P370:P371)</f>
        <v>0</v>
      </c>
      <c r="Q369" s="167"/>
      <c r="R369" s="168">
        <f>SUM(R370:R371)</f>
        <v>0</v>
      </c>
      <c r="S369" s="167"/>
      <c r="T369" s="169">
        <f>SUM(T370:T371)</f>
        <v>0</v>
      </c>
      <c r="AR369" s="162" t="s">
        <v>93</v>
      </c>
      <c r="AT369" s="170" t="s">
        <v>76</v>
      </c>
      <c r="AU369" s="170" t="s">
        <v>81</v>
      </c>
      <c r="AY369" s="162" t="s">
        <v>232</v>
      </c>
      <c r="BK369" s="171">
        <f>SUM(BK370:BK371)</f>
        <v>0</v>
      </c>
    </row>
    <row r="370" spans="1:65" s="2" customFormat="1" ht="24.2" customHeight="1">
      <c r="A370" s="31"/>
      <c r="B370" s="142"/>
      <c r="C370" s="174" t="s">
        <v>2934</v>
      </c>
      <c r="D370" s="174" t="s">
        <v>234</v>
      </c>
      <c r="E370" s="175" t="s">
        <v>2005</v>
      </c>
      <c r="F370" s="176" t="s">
        <v>2006</v>
      </c>
      <c r="G370" s="177" t="s">
        <v>394</v>
      </c>
      <c r="H370" s="178">
        <v>1</v>
      </c>
      <c r="I370" s="179"/>
      <c r="J370" s="180">
        <f>ROUND(I370*H370,2)</f>
        <v>0</v>
      </c>
      <c r="K370" s="181"/>
      <c r="L370" s="32"/>
      <c r="M370" s="182" t="s">
        <v>1</v>
      </c>
      <c r="N370" s="183" t="s">
        <v>43</v>
      </c>
      <c r="O370" s="60"/>
      <c r="P370" s="184">
        <f>O370*H370</f>
        <v>0</v>
      </c>
      <c r="Q370" s="184">
        <v>0</v>
      </c>
      <c r="R370" s="184">
        <f>Q370*H370</f>
        <v>0</v>
      </c>
      <c r="S370" s="184">
        <v>0</v>
      </c>
      <c r="T370" s="185">
        <f>S370*H370</f>
        <v>0</v>
      </c>
      <c r="U370" s="31"/>
      <c r="V370" s="31"/>
      <c r="W370" s="31"/>
      <c r="X370" s="31"/>
      <c r="Y370" s="31"/>
      <c r="Z370" s="31"/>
      <c r="AA370" s="31"/>
      <c r="AB370" s="31"/>
      <c r="AC370" s="31"/>
      <c r="AD370" s="31"/>
      <c r="AE370" s="31"/>
      <c r="AR370" s="186" t="s">
        <v>463</v>
      </c>
      <c r="AT370" s="186" t="s">
        <v>234</v>
      </c>
      <c r="AU370" s="186" t="s">
        <v>88</v>
      </c>
      <c r="AY370" s="14" t="s">
        <v>232</v>
      </c>
      <c r="BE370" s="104">
        <f>IF(N370="základná",J370,0)</f>
        <v>0</v>
      </c>
      <c r="BF370" s="104">
        <f>IF(N370="znížená",J370,0)</f>
        <v>0</v>
      </c>
      <c r="BG370" s="104">
        <f>IF(N370="zákl. prenesená",J370,0)</f>
        <v>0</v>
      </c>
      <c r="BH370" s="104">
        <f>IF(N370="zníž. prenesená",J370,0)</f>
        <v>0</v>
      </c>
      <c r="BI370" s="104">
        <f>IF(N370="nulová",J370,0)</f>
        <v>0</v>
      </c>
      <c r="BJ370" s="14" t="s">
        <v>88</v>
      </c>
      <c r="BK370" s="104">
        <f>ROUND(I370*H370,2)</f>
        <v>0</v>
      </c>
      <c r="BL370" s="14" t="s">
        <v>463</v>
      </c>
      <c r="BM370" s="186" t="s">
        <v>2914</v>
      </c>
    </row>
    <row r="371" spans="1:65" s="2" customFormat="1" ht="49.15" customHeight="1">
      <c r="A371" s="31"/>
      <c r="B371" s="142"/>
      <c r="C371" s="187" t="s">
        <v>2936</v>
      </c>
      <c r="D371" s="187" t="s">
        <v>357</v>
      </c>
      <c r="E371" s="188" t="s">
        <v>2009</v>
      </c>
      <c r="F371" s="189" t="s">
        <v>2308</v>
      </c>
      <c r="G371" s="190" t="s">
        <v>394</v>
      </c>
      <c r="H371" s="191">
        <v>1</v>
      </c>
      <c r="I371" s="192"/>
      <c r="J371" s="193">
        <f>ROUND(I371*H371,2)</f>
        <v>0</v>
      </c>
      <c r="K371" s="194"/>
      <c r="L371" s="195"/>
      <c r="M371" s="196" t="s">
        <v>1</v>
      </c>
      <c r="N371" s="197" t="s">
        <v>43</v>
      </c>
      <c r="O371" s="60"/>
      <c r="P371" s="184">
        <f>O371*H371</f>
        <v>0</v>
      </c>
      <c r="Q371" s="184">
        <v>0</v>
      </c>
      <c r="R371" s="184">
        <f>Q371*H371</f>
        <v>0</v>
      </c>
      <c r="S371" s="184">
        <v>0</v>
      </c>
      <c r="T371" s="185">
        <f>S371*H371</f>
        <v>0</v>
      </c>
      <c r="U371" s="31"/>
      <c r="V371" s="31"/>
      <c r="W371" s="31"/>
      <c r="X371" s="31"/>
      <c r="Y371" s="31"/>
      <c r="Z371" s="31"/>
      <c r="AA371" s="31"/>
      <c r="AB371" s="31"/>
      <c r="AC371" s="31"/>
      <c r="AD371" s="31"/>
      <c r="AE371" s="31"/>
      <c r="AR371" s="186" t="s">
        <v>1292</v>
      </c>
      <c r="AT371" s="186" t="s">
        <v>357</v>
      </c>
      <c r="AU371" s="186" t="s">
        <v>88</v>
      </c>
      <c r="AY371" s="14" t="s">
        <v>232</v>
      </c>
      <c r="BE371" s="104">
        <f>IF(N371="základná",J371,0)</f>
        <v>0</v>
      </c>
      <c r="BF371" s="104">
        <f>IF(N371="znížená",J371,0)</f>
        <v>0</v>
      </c>
      <c r="BG371" s="104">
        <f>IF(N371="zákl. prenesená",J371,0)</f>
        <v>0</v>
      </c>
      <c r="BH371" s="104">
        <f>IF(N371="zníž. prenesená",J371,0)</f>
        <v>0</v>
      </c>
      <c r="BI371" s="104">
        <f>IF(N371="nulová",J371,0)</f>
        <v>0</v>
      </c>
      <c r="BJ371" s="14" t="s">
        <v>88</v>
      </c>
      <c r="BK371" s="104">
        <f>ROUND(I371*H371,2)</f>
        <v>0</v>
      </c>
      <c r="BL371" s="14" t="s">
        <v>463</v>
      </c>
      <c r="BM371" s="186" t="s">
        <v>2916</v>
      </c>
    </row>
    <row r="372" spans="1:65" s="12" customFormat="1" ht="22.9" customHeight="1">
      <c r="B372" s="161"/>
      <c r="D372" s="162" t="s">
        <v>76</v>
      </c>
      <c r="E372" s="172" t="s">
        <v>783</v>
      </c>
      <c r="F372" s="172" t="s">
        <v>784</v>
      </c>
      <c r="I372" s="164"/>
      <c r="J372" s="173">
        <f>BK372</f>
        <v>0</v>
      </c>
      <c r="L372" s="161"/>
      <c r="M372" s="166"/>
      <c r="N372" s="167"/>
      <c r="O372" s="167"/>
      <c r="P372" s="168">
        <f>P373</f>
        <v>0</v>
      </c>
      <c r="Q372" s="167"/>
      <c r="R372" s="168">
        <f>R373</f>
        <v>0.12361560000000001</v>
      </c>
      <c r="S372" s="167"/>
      <c r="T372" s="169">
        <f>T373</f>
        <v>0</v>
      </c>
      <c r="AR372" s="162" t="s">
        <v>93</v>
      </c>
      <c r="AT372" s="170" t="s">
        <v>76</v>
      </c>
      <c r="AU372" s="170" t="s">
        <v>81</v>
      </c>
      <c r="AY372" s="162" t="s">
        <v>232</v>
      </c>
      <c r="BK372" s="171">
        <f>BK373</f>
        <v>0</v>
      </c>
    </row>
    <row r="373" spans="1:65" s="2" customFormat="1" ht="21.75" customHeight="1">
      <c r="A373" s="31"/>
      <c r="B373" s="142"/>
      <c r="C373" s="174" t="s">
        <v>2938</v>
      </c>
      <c r="D373" s="174" t="s">
        <v>234</v>
      </c>
      <c r="E373" s="175" t="s">
        <v>874</v>
      </c>
      <c r="F373" s="176" t="s">
        <v>875</v>
      </c>
      <c r="G373" s="177" t="s">
        <v>256</v>
      </c>
      <c r="H373" s="178">
        <v>5</v>
      </c>
      <c r="I373" s="179"/>
      <c r="J373" s="180">
        <f>ROUND(I373*H373,2)</f>
        <v>0</v>
      </c>
      <c r="K373" s="181"/>
      <c r="L373" s="32"/>
      <c r="M373" s="182" t="s">
        <v>1</v>
      </c>
      <c r="N373" s="183" t="s">
        <v>43</v>
      </c>
      <c r="O373" s="60"/>
      <c r="P373" s="184">
        <f>O373*H373</f>
        <v>0</v>
      </c>
      <c r="Q373" s="184">
        <v>2.4723120000000001E-2</v>
      </c>
      <c r="R373" s="184">
        <f>Q373*H373</f>
        <v>0.12361560000000001</v>
      </c>
      <c r="S373" s="184">
        <v>0</v>
      </c>
      <c r="T373" s="185">
        <f>S373*H373</f>
        <v>0</v>
      </c>
      <c r="U373" s="31"/>
      <c r="V373" s="31"/>
      <c r="W373" s="31"/>
      <c r="X373" s="31"/>
      <c r="Y373" s="31"/>
      <c r="Z373" s="31"/>
      <c r="AA373" s="31"/>
      <c r="AB373" s="31"/>
      <c r="AC373" s="31"/>
      <c r="AD373" s="31"/>
      <c r="AE373" s="31"/>
      <c r="AR373" s="186" t="s">
        <v>463</v>
      </c>
      <c r="AT373" s="186" t="s">
        <v>234</v>
      </c>
      <c r="AU373" s="186" t="s">
        <v>88</v>
      </c>
      <c r="AY373" s="14" t="s">
        <v>232</v>
      </c>
      <c r="BE373" s="104">
        <f>IF(N373="základná",J373,0)</f>
        <v>0</v>
      </c>
      <c r="BF373" s="104">
        <f>IF(N373="znížená",J373,0)</f>
        <v>0</v>
      </c>
      <c r="BG373" s="104">
        <f>IF(N373="zákl. prenesená",J373,0)</f>
        <v>0</v>
      </c>
      <c r="BH373" s="104">
        <f>IF(N373="zníž. prenesená",J373,0)</f>
        <v>0</v>
      </c>
      <c r="BI373" s="104">
        <f>IF(N373="nulová",J373,0)</f>
        <v>0</v>
      </c>
      <c r="BJ373" s="14" t="s">
        <v>88</v>
      </c>
      <c r="BK373" s="104">
        <f>ROUND(I373*H373,2)</f>
        <v>0</v>
      </c>
      <c r="BL373" s="14" t="s">
        <v>463</v>
      </c>
      <c r="BM373" s="186" t="s">
        <v>3034</v>
      </c>
    </row>
    <row r="374" spans="1:65" s="12" customFormat="1" ht="22.9" customHeight="1">
      <c r="B374" s="161"/>
      <c r="D374" s="162" t="s">
        <v>76</v>
      </c>
      <c r="E374" s="172" t="s">
        <v>2012</v>
      </c>
      <c r="F374" s="172" t="s">
        <v>2013</v>
      </c>
      <c r="I374" s="164"/>
      <c r="J374" s="173">
        <f>BK374</f>
        <v>0</v>
      </c>
      <c r="L374" s="161"/>
      <c r="M374" s="166"/>
      <c r="N374" s="167"/>
      <c r="O374" s="167"/>
      <c r="P374" s="168">
        <f>SUM(P375:P384)</f>
        <v>0</v>
      </c>
      <c r="Q374" s="167"/>
      <c r="R374" s="168">
        <f>SUM(R375:R384)</f>
        <v>0.113</v>
      </c>
      <c r="S374" s="167"/>
      <c r="T374" s="169">
        <f>SUM(T375:T384)</f>
        <v>0</v>
      </c>
      <c r="AR374" s="162" t="s">
        <v>93</v>
      </c>
      <c r="AT374" s="170" t="s">
        <v>76</v>
      </c>
      <c r="AU374" s="170" t="s">
        <v>81</v>
      </c>
      <c r="AY374" s="162" t="s">
        <v>232</v>
      </c>
      <c r="BK374" s="171">
        <f>SUM(BK375:BK384)</f>
        <v>0</v>
      </c>
    </row>
    <row r="375" spans="1:65" s="2" customFormat="1" ht="24.2" customHeight="1">
      <c r="A375" s="31"/>
      <c r="B375" s="142"/>
      <c r="C375" s="174" t="s">
        <v>2940</v>
      </c>
      <c r="D375" s="174" t="s">
        <v>234</v>
      </c>
      <c r="E375" s="175" t="s">
        <v>2015</v>
      </c>
      <c r="F375" s="176" t="s">
        <v>2316</v>
      </c>
      <c r="G375" s="177" t="s">
        <v>394</v>
      </c>
      <c r="H375" s="178">
        <v>2</v>
      </c>
      <c r="I375" s="179"/>
      <c r="J375" s="180">
        <f t="shared" ref="J375:J384" si="85">ROUND(I375*H375,2)</f>
        <v>0</v>
      </c>
      <c r="K375" s="181"/>
      <c r="L375" s="32"/>
      <c r="M375" s="182" t="s">
        <v>1</v>
      </c>
      <c r="N375" s="183" t="s">
        <v>43</v>
      </c>
      <c r="O375" s="60"/>
      <c r="P375" s="184">
        <f t="shared" ref="P375:P384" si="86">O375*H375</f>
        <v>0</v>
      </c>
      <c r="Q375" s="184">
        <v>0</v>
      </c>
      <c r="R375" s="184">
        <f t="shared" ref="R375:R384" si="87">Q375*H375</f>
        <v>0</v>
      </c>
      <c r="S375" s="184">
        <v>0</v>
      </c>
      <c r="T375" s="185">
        <f t="shared" ref="T375:T384" si="88">S375*H375</f>
        <v>0</v>
      </c>
      <c r="U375" s="31"/>
      <c r="V375" s="31"/>
      <c r="W375" s="31"/>
      <c r="X375" s="31"/>
      <c r="Y375" s="31"/>
      <c r="Z375" s="31"/>
      <c r="AA375" s="31"/>
      <c r="AB375" s="31"/>
      <c r="AC375" s="31"/>
      <c r="AD375" s="31"/>
      <c r="AE375" s="31"/>
      <c r="AR375" s="186" t="s">
        <v>463</v>
      </c>
      <c r="AT375" s="186" t="s">
        <v>234</v>
      </c>
      <c r="AU375" s="186" t="s">
        <v>88</v>
      </c>
      <c r="AY375" s="14" t="s">
        <v>232</v>
      </c>
      <c r="BE375" s="104">
        <f t="shared" ref="BE375:BE384" si="89">IF(N375="základná",J375,0)</f>
        <v>0</v>
      </c>
      <c r="BF375" s="104">
        <f t="shared" ref="BF375:BF384" si="90">IF(N375="znížená",J375,0)</f>
        <v>0</v>
      </c>
      <c r="BG375" s="104">
        <f t="shared" ref="BG375:BG384" si="91">IF(N375="zákl. prenesená",J375,0)</f>
        <v>0</v>
      </c>
      <c r="BH375" s="104">
        <f t="shared" ref="BH375:BH384" si="92">IF(N375="zníž. prenesená",J375,0)</f>
        <v>0</v>
      </c>
      <c r="BI375" s="104">
        <f t="shared" ref="BI375:BI384" si="93">IF(N375="nulová",J375,0)</f>
        <v>0</v>
      </c>
      <c r="BJ375" s="14" t="s">
        <v>88</v>
      </c>
      <c r="BK375" s="104">
        <f t="shared" ref="BK375:BK384" si="94">ROUND(I375*H375,2)</f>
        <v>0</v>
      </c>
      <c r="BL375" s="14" t="s">
        <v>463</v>
      </c>
      <c r="BM375" s="186" t="s">
        <v>2918</v>
      </c>
    </row>
    <row r="376" spans="1:65" s="2" customFormat="1" ht="62.65" customHeight="1">
      <c r="A376" s="31"/>
      <c r="B376" s="142"/>
      <c r="C376" s="187" t="s">
        <v>2942</v>
      </c>
      <c r="D376" s="187" t="s">
        <v>357</v>
      </c>
      <c r="E376" s="188" t="s">
        <v>2019</v>
      </c>
      <c r="F376" s="189" t="s">
        <v>3080</v>
      </c>
      <c r="G376" s="190" t="s">
        <v>394</v>
      </c>
      <c r="H376" s="191">
        <v>2</v>
      </c>
      <c r="I376" s="192"/>
      <c r="J376" s="193">
        <f t="shared" si="85"/>
        <v>0</v>
      </c>
      <c r="K376" s="194"/>
      <c r="L376" s="195"/>
      <c r="M376" s="196" t="s">
        <v>1</v>
      </c>
      <c r="N376" s="197" t="s">
        <v>43</v>
      </c>
      <c r="O376" s="60"/>
      <c r="P376" s="184">
        <f t="shared" si="86"/>
        <v>0</v>
      </c>
      <c r="Q376" s="184">
        <v>5.6500000000000002E-2</v>
      </c>
      <c r="R376" s="184">
        <f t="shared" si="87"/>
        <v>0.113</v>
      </c>
      <c r="S376" s="184">
        <v>0</v>
      </c>
      <c r="T376" s="185">
        <f t="shared" si="88"/>
        <v>0</v>
      </c>
      <c r="U376" s="31"/>
      <c r="V376" s="31"/>
      <c r="W376" s="31"/>
      <c r="X376" s="31"/>
      <c r="Y376" s="31"/>
      <c r="Z376" s="31"/>
      <c r="AA376" s="31"/>
      <c r="AB376" s="31"/>
      <c r="AC376" s="31"/>
      <c r="AD376" s="31"/>
      <c r="AE376" s="31"/>
      <c r="AR376" s="186" t="s">
        <v>468</v>
      </c>
      <c r="AT376" s="186" t="s">
        <v>357</v>
      </c>
      <c r="AU376" s="186" t="s">
        <v>88</v>
      </c>
      <c r="AY376" s="14" t="s">
        <v>232</v>
      </c>
      <c r="BE376" s="104">
        <f t="shared" si="89"/>
        <v>0</v>
      </c>
      <c r="BF376" s="104">
        <f t="shared" si="90"/>
        <v>0</v>
      </c>
      <c r="BG376" s="104">
        <f t="shared" si="91"/>
        <v>0</v>
      </c>
      <c r="BH376" s="104">
        <f t="shared" si="92"/>
        <v>0</v>
      </c>
      <c r="BI376" s="104">
        <f t="shared" si="93"/>
        <v>0</v>
      </c>
      <c r="BJ376" s="14" t="s">
        <v>88</v>
      </c>
      <c r="BK376" s="104">
        <f t="shared" si="94"/>
        <v>0</v>
      </c>
      <c r="BL376" s="14" t="s">
        <v>468</v>
      </c>
      <c r="BM376" s="186" t="s">
        <v>2921</v>
      </c>
    </row>
    <row r="377" spans="1:65" s="2" customFormat="1" ht="16.5" customHeight="1">
      <c r="A377" s="31"/>
      <c r="B377" s="142"/>
      <c r="C377" s="174" t="s">
        <v>2944</v>
      </c>
      <c r="D377" s="174" t="s">
        <v>234</v>
      </c>
      <c r="E377" s="175" t="s">
        <v>2023</v>
      </c>
      <c r="F377" s="176" t="s">
        <v>2320</v>
      </c>
      <c r="G377" s="177" t="s">
        <v>394</v>
      </c>
      <c r="H377" s="178">
        <v>2</v>
      </c>
      <c r="I377" s="179"/>
      <c r="J377" s="180">
        <f t="shared" si="85"/>
        <v>0</v>
      </c>
      <c r="K377" s="181"/>
      <c r="L377" s="32"/>
      <c r="M377" s="182" t="s">
        <v>1</v>
      </c>
      <c r="N377" s="183" t="s">
        <v>43</v>
      </c>
      <c r="O377" s="60"/>
      <c r="P377" s="184">
        <f t="shared" si="86"/>
        <v>0</v>
      </c>
      <c r="Q377" s="184">
        <v>0</v>
      </c>
      <c r="R377" s="184">
        <f t="shared" si="87"/>
        <v>0</v>
      </c>
      <c r="S377" s="184">
        <v>0</v>
      </c>
      <c r="T377" s="185">
        <f t="shared" si="88"/>
        <v>0</v>
      </c>
      <c r="U377" s="31"/>
      <c r="V377" s="31"/>
      <c r="W377" s="31"/>
      <c r="X377" s="31"/>
      <c r="Y377" s="31"/>
      <c r="Z377" s="31"/>
      <c r="AA377" s="31"/>
      <c r="AB377" s="31"/>
      <c r="AC377" s="31"/>
      <c r="AD377" s="31"/>
      <c r="AE377" s="31"/>
      <c r="AR377" s="186" t="s">
        <v>463</v>
      </c>
      <c r="AT377" s="186" t="s">
        <v>234</v>
      </c>
      <c r="AU377" s="186" t="s">
        <v>88</v>
      </c>
      <c r="AY377" s="14" t="s">
        <v>232</v>
      </c>
      <c r="BE377" s="104">
        <f t="shared" si="89"/>
        <v>0</v>
      </c>
      <c r="BF377" s="104">
        <f t="shared" si="90"/>
        <v>0</v>
      </c>
      <c r="BG377" s="104">
        <f t="shared" si="91"/>
        <v>0</v>
      </c>
      <c r="BH377" s="104">
        <f t="shared" si="92"/>
        <v>0</v>
      </c>
      <c r="BI377" s="104">
        <f t="shared" si="93"/>
        <v>0</v>
      </c>
      <c r="BJ377" s="14" t="s">
        <v>88</v>
      </c>
      <c r="BK377" s="104">
        <f t="shared" si="94"/>
        <v>0</v>
      </c>
      <c r="BL377" s="14" t="s">
        <v>463</v>
      </c>
      <c r="BM377" s="186" t="s">
        <v>2923</v>
      </c>
    </row>
    <row r="378" spans="1:65" s="2" customFormat="1" ht="21.75" customHeight="1">
      <c r="A378" s="31"/>
      <c r="B378" s="142"/>
      <c r="C378" s="187" t="s">
        <v>2946</v>
      </c>
      <c r="D378" s="187" t="s">
        <v>357</v>
      </c>
      <c r="E378" s="188" t="s">
        <v>2322</v>
      </c>
      <c r="F378" s="189" t="s">
        <v>2323</v>
      </c>
      <c r="G378" s="190" t="s">
        <v>394</v>
      </c>
      <c r="H378" s="191">
        <v>2</v>
      </c>
      <c r="I378" s="192"/>
      <c r="J378" s="193">
        <f t="shared" si="85"/>
        <v>0</v>
      </c>
      <c r="K378" s="194"/>
      <c r="L378" s="195"/>
      <c r="M378" s="196" t="s">
        <v>1</v>
      </c>
      <c r="N378" s="197" t="s">
        <v>43</v>
      </c>
      <c r="O378" s="60"/>
      <c r="P378" s="184">
        <f t="shared" si="86"/>
        <v>0</v>
      </c>
      <c r="Q378" s="184">
        <v>0</v>
      </c>
      <c r="R378" s="184">
        <f t="shared" si="87"/>
        <v>0</v>
      </c>
      <c r="S378" s="184">
        <v>0</v>
      </c>
      <c r="T378" s="185">
        <f t="shared" si="88"/>
        <v>0</v>
      </c>
      <c r="U378" s="31"/>
      <c r="V378" s="31"/>
      <c r="W378" s="31"/>
      <c r="X378" s="31"/>
      <c r="Y378" s="31"/>
      <c r="Z378" s="31"/>
      <c r="AA378" s="31"/>
      <c r="AB378" s="31"/>
      <c r="AC378" s="31"/>
      <c r="AD378" s="31"/>
      <c r="AE378" s="31"/>
      <c r="AR378" s="186" t="s">
        <v>1292</v>
      </c>
      <c r="AT378" s="186" t="s">
        <v>357</v>
      </c>
      <c r="AU378" s="186" t="s">
        <v>88</v>
      </c>
      <c r="AY378" s="14" t="s">
        <v>232</v>
      </c>
      <c r="BE378" s="104">
        <f t="shared" si="89"/>
        <v>0</v>
      </c>
      <c r="BF378" s="104">
        <f t="shared" si="90"/>
        <v>0</v>
      </c>
      <c r="BG378" s="104">
        <f t="shared" si="91"/>
        <v>0</v>
      </c>
      <c r="BH378" s="104">
        <f t="shared" si="92"/>
        <v>0</v>
      </c>
      <c r="BI378" s="104">
        <f t="shared" si="93"/>
        <v>0</v>
      </c>
      <c r="BJ378" s="14" t="s">
        <v>88</v>
      </c>
      <c r="BK378" s="104">
        <f t="shared" si="94"/>
        <v>0</v>
      </c>
      <c r="BL378" s="14" t="s">
        <v>463</v>
      </c>
      <c r="BM378" s="186" t="s">
        <v>2925</v>
      </c>
    </row>
    <row r="379" spans="1:65" s="2" customFormat="1" ht="24.2" customHeight="1">
      <c r="A379" s="31"/>
      <c r="B379" s="142"/>
      <c r="C379" s="174" t="s">
        <v>2948</v>
      </c>
      <c r="D379" s="174" t="s">
        <v>234</v>
      </c>
      <c r="E379" s="175" t="s">
        <v>2048</v>
      </c>
      <c r="F379" s="176" t="s">
        <v>2049</v>
      </c>
      <c r="G379" s="177" t="s">
        <v>2025</v>
      </c>
      <c r="H379" s="178">
        <v>1</v>
      </c>
      <c r="I379" s="179"/>
      <c r="J379" s="180">
        <f t="shared" si="85"/>
        <v>0</v>
      </c>
      <c r="K379" s="181"/>
      <c r="L379" s="32"/>
      <c r="M379" s="182" t="s">
        <v>1</v>
      </c>
      <c r="N379" s="183" t="s">
        <v>43</v>
      </c>
      <c r="O379" s="60"/>
      <c r="P379" s="184">
        <f t="shared" si="86"/>
        <v>0</v>
      </c>
      <c r="Q379" s="184">
        <v>0</v>
      </c>
      <c r="R379" s="184">
        <f t="shared" si="87"/>
        <v>0</v>
      </c>
      <c r="S379" s="184">
        <v>0</v>
      </c>
      <c r="T379" s="185">
        <f t="shared" si="88"/>
        <v>0</v>
      </c>
      <c r="U379" s="31"/>
      <c r="V379" s="31"/>
      <c r="W379" s="31"/>
      <c r="X379" s="31"/>
      <c r="Y379" s="31"/>
      <c r="Z379" s="31"/>
      <c r="AA379" s="31"/>
      <c r="AB379" s="31"/>
      <c r="AC379" s="31"/>
      <c r="AD379" s="31"/>
      <c r="AE379" s="31"/>
      <c r="AR379" s="186" t="s">
        <v>463</v>
      </c>
      <c r="AT379" s="186" t="s">
        <v>234</v>
      </c>
      <c r="AU379" s="186" t="s">
        <v>88</v>
      </c>
      <c r="AY379" s="14" t="s">
        <v>232</v>
      </c>
      <c r="BE379" s="104">
        <f t="shared" si="89"/>
        <v>0</v>
      </c>
      <c r="BF379" s="104">
        <f t="shared" si="90"/>
        <v>0</v>
      </c>
      <c r="BG379" s="104">
        <f t="shared" si="91"/>
        <v>0</v>
      </c>
      <c r="BH379" s="104">
        <f t="shared" si="92"/>
        <v>0</v>
      </c>
      <c r="BI379" s="104">
        <f t="shared" si="93"/>
        <v>0</v>
      </c>
      <c r="BJ379" s="14" t="s">
        <v>88</v>
      </c>
      <c r="BK379" s="104">
        <f t="shared" si="94"/>
        <v>0</v>
      </c>
      <c r="BL379" s="14" t="s">
        <v>463</v>
      </c>
      <c r="BM379" s="186" t="s">
        <v>2927</v>
      </c>
    </row>
    <row r="380" spans="1:65" s="2" customFormat="1" ht="16.5" customHeight="1">
      <c r="A380" s="31"/>
      <c r="B380" s="142"/>
      <c r="C380" s="174" t="s">
        <v>2950</v>
      </c>
      <c r="D380" s="174" t="s">
        <v>234</v>
      </c>
      <c r="E380" s="175" t="s">
        <v>2052</v>
      </c>
      <c r="F380" s="176" t="s">
        <v>2053</v>
      </c>
      <c r="G380" s="177" t="s">
        <v>1351</v>
      </c>
      <c r="H380" s="205"/>
      <c r="I380" s="179"/>
      <c r="J380" s="180">
        <f t="shared" si="85"/>
        <v>0</v>
      </c>
      <c r="K380" s="181"/>
      <c r="L380" s="32"/>
      <c r="M380" s="182" t="s">
        <v>1</v>
      </c>
      <c r="N380" s="183" t="s">
        <v>43</v>
      </c>
      <c r="O380" s="60"/>
      <c r="P380" s="184">
        <f t="shared" si="86"/>
        <v>0</v>
      </c>
      <c r="Q380" s="184">
        <v>0</v>
      </c>
      <c r="R380" s="184">
        <f t="shared" si="87"/>
        <v>0</v>
      </c>
      <c r="S380" s="184">
        <v>0</v>
      </c>
      <c r="T380" s="185">
        <f t="shared" si="88"/>
        <v>0</v>
      </c>
      <c r="U380" s="31"/>
      <c r="V380" s="31"/>
      <c r="W380" s="31"/>
      <c r="X380" s="31"/>
      <c r="Y380" s="31"/>
      <c r="Z380" s="31"/>
      <c r="AA380" s="31"/>
      <c r="AB380" s="31"/>
      <c r="AC380" s="31"/>
      <c r="AD380" s="31"/>
      <c r="AE380" s="31"/>
      <c r="AR380" s="186" t="s">
        <v>463</v>
      </c>
      <c r="AT380" s="186" t="s">
        <v>234</v>
      </c>
      <c r="AU380" s="186" t="s">
        <v>88</v>
      </c>
      <c r="AY380" s="14" t="s">
        <v>232</v>
      </c>
      <c r="BE380" s="104">
        <f t="shared" si="89"/>
        <v>0</v>
      </c>
      <c r="BF380" s="104">
        <f t="shared" si="90"/>
        <v>0</v>
      </c>
      <c r="BG380" s="104">
        <f t="shared" si="91"/>
        <v>0</v>
      </c>
      <c r="BH380" s="104">
        <f t="shared" si="92"/>
        <v>0</v>
      </c>
      <c r="BI380" s="104">
        <f t="shared" si="93"/>
        <v>0</v>
      </c>
      <c r="BJ380" s="14" t="s">
        <v>88</v>
      </c>
      <c r="BK380" s="104">
        <f t="shared" si="94"/>
        <v>0</v>
      </c>
      <c r="BL380" s="14" t="s">
        <v>463</v>
      </c>
      <c r="BM380" s="186" t="s">
        <v>2929</v>
      </c>
    </row>
    <row r="381" spans="1:65" s="2" customFormat="1" ht="16.5" customHeight="1">
      <c r="A381" s="31"/>
      <c r="B381" s="142"/>
      <c r="C381" s="174" t="s">
        <v>2952</v>
      </c>
      <c r="D381" s="174" t="s">
        <v>234</v>
      </c>
      <c r="E381" s="175" t="s">
        <v>1991</v>
      </c>
      <c r="F381" s="176" t="s">
        <v>1992</v>
      </c>
      <c r="G381" s="177" t="s">
        <v>1351</v>
      </c>
      <c r="H381" s="205"/>
      <c r="I381" s="179"/>
      <c r="J381" s="180">
        <f t="shared" si="85"/>
        <v>0</v>
      </c>
      <c r="K381" s="181"/>
      <c r="L381" s="32"/>
      <c r="M381" s="182" t="s">
        <v>1</v>
      </c>
      <c r="N381" s="183" t="s">
        <v>43</v>
      </c>
      <c r="O381" s="60"/>
      <c r="P381" s="184">
        <f t="shared" si="86"/>
        <v>0</v>
      </c>
      <c r="Q381" s="184">
        <v>0</v>
      </c>
      <c r="R381" s="184">
        <f t="shared" si="87"/>
        <v>0</v>
      </c>
      <c r="S381" s="184">
        <v>0</v>
      </c>
      <c r="T381" s="185">
        <f t="shared" si="88"/>
        <v>0</v>
      </c>
      <c r="U381" s="31"/>
      <c r="V381" s="31"/>
      <c r="W381" s="31"/>
      <c r="X381" s="31"/>
      <c r="Y381" s="31"/>
      <c r="Z381" s="31"/>
      <c r="AA381" s="31"/>
      <c r="AB381" s="31"/>
      <c r="AC381" s="31"/>
      <c r="AD381" s="31"/>
      <c r="AE381" s="31"/>
      <c r="AR381" s="186" t="s">
        <v>463</v>
      </c>
      <c r="AT381" s="186" t="s">
        <v>234</v>
      </c>
      <c r="AU381" s="186" t="s">
        <v>88</v>
      </c>
      <c r="AY381" s="14" t="s">
        <v>232</v>
      </c>
      <c r="BE381" s="104">
        <f t="shared" si="89"/>
        <v>0</v>
      </c>
      <c r="BF381" s="104">
        <f t="shared" si="90"/>
        <v>0</v>
      </c>
      <c r="BG381" s="104">
        <f t="shared" si="91"/>
        <v>0</v>
      </c>
      <c r="BH381" s="104">
        <f t="shared" si="92"/>
        <v>0</v>
      </c>
      <c r="BI381" s="104">
        <f t="shared" si="93"/>
        <v>0</v>
      </c>
      <c r="BJ381" s="14" t="s">
        <v>88</v>
      </c>
      <c r="BK381" s="104">
        <f t="shared" si="94"/>
        <v>0</v>
      </c>
      <c r="BL381" s="14" t="s">
        <v>463</v>
      </c>
      <c r="BM381" s="186" t="s">
        <v>2931</v>
      </c>
    </row>
    <row r="382" spans="1:65" s="2" customFormat="1" ht="16.5" customHeight="1">
      <c r="A382" s="31"/>
      <c r="B382" s="142"/>
      <c r="C382" s="174" t="s">
        <v>2954</v>
      </c>
      <c r="D382" s="174" t="s">
        <v>234</v>
      </c>
      <c r="E382" s="175" t="s">
        <v>2058</v>
      </c>
      <c r="F382" s="176" t="s">
        <v>2059</v>
      </c>
      <c r="G382" s="177" t="s">
        <v>1351</v>
      </c>
      <c r="H382" s="205"/>
      <c r="I382" s="179"/>
      <c r="J382" s="180">
        <f t="shared" si="85"/>
        <v>0</v>
      </c>
      <c r="K382" s="181"/>
      <c r="L382" s="32"/>
      <c r="M382" s="182" t="s">
        <v>1</v>
      </c>
      <c r="N382" s="183" t="s">
        <v>43</v>
      </c>
      <c r="O382" s="60"/>
      <c r="P382" s="184">
        <f t="shared" si="86"/>
        <v>0</v>
      </c>
      <c r="Q382" s="184">
        <v>0</v>
      </c>
      <c r="R382" s="184">
        <f t="shared" si="87"/>
        <v>0</v>
      </c>
      <c r="S382" s="184">
        <v>0</v>
      </c>
      <c r="T382" s="185">
        <f t="shared" si="88"/>
        <v>0</v>
      </c>
      <c r="U382" s="31"/>
      <c r="V382" s="31"/>
      <c r="W382" s="31"/>
      <c r="X382" s="31"/>
      <c r="Y382" s="31"/>
      <c r="Z382" s="31"/>
      <c r="AA382" s="31"/>
      <c r="AB382" s="31"/>
      <c r="AC382" s="31"/>
      <c r="AD382" s="31"/>
      <c r="AE382" s="31"/>
      <c r="AR382" s="186" t="s">
        <v>463</v>
      </c>
      <c r="AT382" s="186" t="s">
        <v>234</v>
      </c>
      <c r="AU382" s="186" t="s">
        <v>88</v>
      </c>
      <c r="AY382" s="14" t="s">
        <v>232</v>
      </c>
      <c r="BE382" s="104">
        <f t="shared" si="89"/>
        <v>0</v>
      </c>
      <c r="BF382" s="104">
        <f t="shared" si="90"/>
        <v>0</v>
      </c>
      <c r="BG382" s="104">
        <f t="shared" si="91"/>
        <v>0</v>
      </c>
      <c r="BH382" s="104">
        <f t="shared" si="92"/>
        <v>0</v>
      </c>
      <c r="BI382" s="104">
        <f t="shared" si="93"/>
        <v>0</v>
      </c>
      <c r="BJ382" s="14" t="s">
        <v>88</v>
      </c>
      <c r="BK382" s="104">
        <f t="shared" si="94"/>
        <v>0</v>
      </c>
      <c r="BL382" s="14" t="s">
        <v>463</v>
      </c>
      <c r="BM382" s="186" t="s">
        <v>2933</v>
      </c>
    </row>
    <row r="383" spans="1:65" s="2" customFormat="1" ht="16.5" customHeight="1">
      <c r="A383" s="31"/>
      <c r="B383" s="142"/>
      <c r="C383" s="174" t="s">
        <v>2956</v>
      </c>
      <c r="D383" s="174" t="s">
        <v>234</v>
      </c>
      <c r="E383" s="175" t="s">
        <v>2062</v>
      </c>
      <c r="F383" s="176" t="s">
        <v>2063</v>
      </c>
      <c r="G383" s="177" t="s">
        <v>1351</v>
      </c>
      <c r="H383" s="205"/>
      <c r="I383" s="179"/>
      <c r="J383" s="180">
        <f t="shared" si="85"/>
        <v>0</v>
      </c>
      <c r="K383" s="181"/>
      <c r="L383" s="32"/>
      <c r="M383" s="182" t="s">
        <v>1</v>
      </c>
      <c r="N383" s="183" t="s">
        <v>43</v>
      </c>
      <c r="O383" s="60"/>
      <c r="P383" s="184">
        <f t="shared" si="86"/>
        <v>0</v>
      </c>
      <c r="Q383" s="184">
        <v>0</v>
      </c>
      <c r="R383" s="184">
        <f t="shared" si="87"/>
        <v>0</v>
      </c>
      <c r="S383" s="184">
        <v>0</v>
      </c>
      <c r="T383" s="185">
        <f t="shared" si="88"/>
        <v>0</v>
      </c>
      <c r="U383" s="31"/>
      <c r="V383" s="31"/>
      <c r="W383" s="31"/>
      <c r="X383" s="31"/>
      <c r="Y383" s="31"/>
      <c r="Z383" s="31"/>
      <c r="AA383" s="31"/>
      <c r="AB383" s="31"/>
      <c r="AC383" s="31"/>
      <c r="AD383" s="31"/>
      <c r="AE383" s="31"/>
      <c r="AR383" s="186" t="s">
        <v>468</v>
      </c>
      <c r="AT383" s="186" t="s">
        <v>234</v>
      </c>
      <c r="AU383" s="186" t="s">
        <v>88</v>
      </c>
      <c r="AY383" s="14" t="s">
        <v>232</v>
      </c>
      <c r="BE383" s="104">
        <f t="shared" si="89"/>
        <v>0</v>
      </c>
      <c r="BF383" s="104">
        <f t="shared" si="90"/>
        <v>0</v>
      </c>
      <c r="BG383" s="104">
        <f t="shared" si="91"/>
        <v>0</v>
      </c>
      <c r="BH383" s="104">
        <f t="shared" si="92"/>
        <v>0</v>
      </c>
      <c r="BI383" s="104">
        <f t="shared" si="93"/>
        <v>0</v>
      </c>
      <c r="BJ383" s="14" t="s">
        <v>88</v>
      </c>
      <c r="BK383" s="104">
        <f t="shared" si="94"/>
        <v>0</v>
      </c>
      <c r="BL383" s="14" t="s">
        <v>468</v>
      </c>
      <c r="BM383" s="186" t="s">
        <v>2935</v>
      </c>
    </row>
    <row r="384" spans="1:65" s="2" customFormat="1" ht="16.5" customHeight="1">
      <c r="A384" s="31"/>
      <c r="B384" s="142"/>
      <c r="C384" s="174" t="s">
        <v>2958</v>
      </c>
      <c r="D384" s="174" t="s">
        <v>234</v>
      </c>
      <c r="E384" s="175" t="s">
        <v>1995</v>
      </c>
      <c r="F384" s="176" t="s">
        <v>1996</v>
      </c>
      <c r="G384" s="177" t="s">
        <v>1351</v>
      </c>
      <c r="H384" s="205"/>
      <c r="I384" s="179"/>
      <c r="J384" s="180">
        <f t="shared" si="85"/>
        <v>0</v>
      </c>
      <c r="K384" s="181"/>
      <c r="L384" s="32"/>
      <c r="M384" s="182" t="s">
        <v>1</v>
      </c>
      <c r="N384" s="183" t="s">
        <v>43</v>
      </c>
      <c r="O384" s="60"/>
      <c r="P384" s="184">
        <f t="shared" si="86"/>
        <v>0</v>
      </c>
      <c r="Q384" s="184">
        <v>0</v>
      </c>
      <c r="R384" s="184">
        <f t="shared" si="87"/>
        <v>0</v>
      </c>
      <c r="S384" s="184">
        <v>0</v>
      </c>
      <c r="T384" s="185">
        <f t="shared" si="88"/>
        <v>0</v>
      </c>
      <c r="U384" s="31"/>
      <c r="V384" s="31"/>
      <c r="W384" s="31"/>
      <c r="X384" s="31"/>
      <c r="Y384" s="31"/>
      <c r="Z384" s="31"/>
      <c r="AA384" s="31"/>
      <c r="AB384" s="31"/>
      <c r="AC384" s="31"/>
      <c r="AD384" s="31"/>
      <c r="AE384" s="31"/>
      <c r="AR384" s="186" t="s">
        <v>463</v>
      </c>
      <c r="AT384" s="186" t="s">
        <v>234</v>
      </c>
      <c r="AU384" s="186" t="s">
        <v>88</v>
      </c>
      <c r="AY384" s="14" t="s">
        <v>232</v>
      </c>
      <c r="BE384" s="104">
        <f t="shared" si="89"/>
        <v>0</v>
      </c>
      <c r="BF384" s="104">
        <f t="shared" si="90"/>
        <v>0</v>
      </c>
      <c r="BG384" s="104">
        <f t="shared" si="91"/>
        <v>0</v>
      </c>
      <c r="BH384" s="104">
        <f t="shared" si="92"/>
        <v>0</v>
      </c>
      <c r="BI384" s="104">
        <f t="shared" si="93"/>
        <v>0</v>
      </c>
      <c r="BJ384" s="14" t="s">
        <v>88</v>
      </c>
      <c r="BK384" s="104">
        <f t="shared" si="94"/>
        <v>0</v>
      </c>
      <c r="BL384" s="14" t="s">
        <v>463</v>
      </c>
      <c r="BM384" s="186" t="s">
        <v>2937</v>
      </c>
    </row>
    <row r="385" spans="1:65" s="12" customFormat="1" ht="22.9" customHeight="1">
      <c r="B385" s="161"/>
      <c r="D385" s="162" t="s">
        <v>76</v>
      </c>
      <c r="E385" s="172" t="s">
        <v>2073</v>
      </c>
      <c r="F385" s="172" t="s">
        <v>2074</v>
      </c>
      <c r="I385" s="164"/>
      <c r="J385" s="173">
        <f>BK385</f>
        <v>0</v>
      </c>
      <c r="L385" s="161"/>
      <c r="M385" s="166"/>
      <c r="N385" s="167"/>
      <c r="O385" s="167"/>
      <c r="P385" s="168">
        <f>SUM(P386:P390)</f>
        <v>0</v>
      </c>
      <c r="Q385" s="167"/>
      <c r="R385" s="168">
        <f>SUM(R386:R390)</f>
        <v>0</v>
      </c>
      <c r="S385" s="167"/>
      <c r="T385" s="169">
        <f>SUM(T386:T390)</f>
        <v>0</v>
      </c>
      <c r="AR385" s="162" t="s">
        <v>81</v>
      </c>
      <c r="AT385" s="170" t="s">
        <v>76</v>
      </c>
      <c r="AU385" s="170" t="s">
        <v>81</v>
      </c>
      <c r="AY385" s="162" t="s">
        <v>232</v>
      </c>
      <c r="BK385" s="171">
        <f>SUM(BK386:BK390)</f>
        <v>0</v>
      </c>
    </row>
    <row r="386" spans="1:65" s="2" customFormat="1" ht="24.2" customHeight="1">
      <c r="A386" s="31"/>
      <c r="B386" s="142"/>
      <c r="C386" s="174" t="s">
        <v>2960</v>
      </c>
      <c r="D386" s="174" t="s">
        <v>234</v>
      </c>
      <c r="E386" s="175" t="s">
        <v>2076</v>
      </c>
      <c r="F386" s="176" t="s">
        <v>2077</v>
      </c>
      <c r="G386" s="177" t="s">
        <v>394</v>
      </c>
      <c r="H386" s="178">
        <v>1</v>
      </c>
      <c r="I386" s="179"/>
      <c r="J386" s="180">
        <f>ROUND(I386*H386,2)</f>
        <v>0</v>
      </c>
      <c r="K386" s="181"/>
      <c r="L386" s="32"/>
      <c r="M386" s="182" t="s">
        <v>1</v>
      </c>
      <c r="N386" s="183" t="s">
        <v>43</v>
      </c>
      <c r="O386" s="60"/>
      <c r="P386" s="184">
        <f>O386*H386</f>
        <v>0</v>
      </c>
      <c r="Q386" s="184">
        <v>0</v>
      </c>
      <c r="R386" s="184">
        <f>Q386*H386</f>
        <v>0</v>
      </c>
      <c r="S386" s="184">
        <v>0</v>
      </c>
      <c r="T386" s="185">
        <f>S386*H386</f>
        <v>0</v>
      </c>
      <c r="U386" s="31"/>
      <c r="V386" s="31"/>
      <c r="W386" s="31"/>
      <c r="X386" s="31"/>
      <c r="Y386" s="31"/>
      <c r="Z386" s="31"/>
      <c r="AA386" s="31"/>
      <c r="AB386" s="31"/>
      <c r="AC386" s="31"/>
      <c r="AD386" s="31"/>
      <c r="AE386" s="31"/>
      <c r="AR386" s="186" t="s">
        <v>463</v>
      </c>
      <c r="AT386" s="186" t="s">
        <v>234</v>
      </c>
      <c r="AU386" s="186" t="s">
        <v>88</v>
      </c>
      <c r="AY386" s="14" t="s">
        <v>232</v>
      </c>
      <c r="BE386" s="104">
        <f>IF(N386="základná",J386,0)</f>
        <v>0</v>
      </c>
      <c r="BF386" s="104">
        <f>IF(N386="znížená",J386,0)</f>
        <v>0</v>
      </c>
      <c r="BG386" s="104">
        <f>IF(N386="zákl. prenesená",J386,0)</f>
        <v>0</v>
      </c>
      <c r="BH386" s="104">
        <f>IF(N386="zníž. prenesená",J386,0)</f>
        <v>0</v>
      </c>
      <c r="BI386" s="104">
        <f>IF(N386="nulová",J386,0)</f>
        <v>0</v>
      </c>
      <c r="BJ386" s="14" t="s">
        <v>88</v>
      </c>
      <c r="BK386" s="104">
        <f>ROUND(I386*H386,2)</f>
        <v>0</v>
      </c>
      <c r="BL386" s="14" t="s">
        <v>463</v>
      </c>
      <c r="BM386" s="186" t="s">
        <v>2939</v>
      </c>
    </row>
    <row r="387" spans="1:65" s="2" customFormat="1" ht="55.5" customHeight="1">
      <c r="A387" s="31"/>
      <c r="B387" s="142"/>
      <c r="C387" s="174" t="s">
        <v>2962</v>
      </c>
      <c r="D387" s="174" t="s">
        <v>234</v>
      </c>
      <c r="E387" s="175" t="s">
        <v>2080</v>
      </c>
      <c r="F387" s="176" t="s">
        <v>2311</v>
      </c>
      <c r="G387" s="177" t="s">
        <v>394</v>
      </c>
      <c r="H387" s="178">
        <v>1</v>
      </c>
      <c r="I387" s="179"/>
      <c r="J387" s="180">
        <f>ROUND(I387*H387,2)</f>
        <v>0</v>
      </c>
      <c r="K387" s="181"/>
      <c r="L387" s="32"/>
      <c r="M387" s="182" t="s">
        <v>1</v>
      </c>
      <c r="N387" s="183" t="s">
        <v>43</v>
      </c>
      <c r="O387" s="60"/>
      <c r="P387" s="184">
        <f>O387*H387</f>
        <v>0</v>
      </c>
      <c r="Q387" s="184">
        <v>0</v>
      </c>
      <c r="R387" s="184">
        <f>Q387*H387</f>
        <v>0</v>
      </c>
      <c r="S387" s="184">
        <v>0</v>
      </c>
      <c r="T387" s="185">
        <f>S387*H387</f>
        <v>0</v>
      </c>
      <c r="U387" s="31"/>
      <c r="V387" s="31"/>
      <c r="W387" s="31"/>
      <c r="X387" s="31"/>
      <c r="Y387" s="31"/>
      <c r="Z387" s="31"/>
      <c r="AA387" s="31"/>
      <c r="AB387" s="31"/>
      <c r="AC387" s="31"/>
      <c r="AD387" s="31"/>
      <c r="AE387" s="31"/>
      <c r="AR387" s="186" t="s">
        <v>463</v>
      </c>
      <c r="AT387" s="186" t="s">
        <v>234</v>
      </c>
      <c r="AU387" s="186" t="s">
        <v>88</v>
      </c>
      <c r="AY387" s="14" t="s">
        <v>232</v>
      </c>
      <c r="BE387" s="104">
        <f>IF(N387="základná",J387,0)</f>
        <v>0</v>
      </c>
      <c r="BF387" s="104">
        <f>IF(N387="znížená",J387,0)</f>
        <v>0</v>
      </c>
      <c r="BG387" s="104">
        <f>IF(N387="zákl. prenesená",J387,0)</f>
        <v>0</v>
      </c>
      <c r="BH387" s="104">
        <f>IF(N387="zníž. prenesená",J387,0)</f>
        <v>0</v>
      </c>
      <c r="BI387" s="104">
        <f>IF(N387="nulová",J387,0)</f>
        <v>0</v>
      </c>
      <c r="BJ387" s="14" t="s">
        <v>88</v>
      </c>
      <c r="BK387" s="104">
        <f>ROUND(I387*H387,2)</f>
        <v>0</v>
      </c>
      <c r="BL387" s="14" t="s">
        <v>463</v>
      </c>
      <c r="BM387" s="186" t="s">
        <v>2941</v>
      </c>
    </row>
    <row r="388" spans="1:65" s="2" customFormat="1" ht="55.5" customHeight="1">
      <c r="A388" s="31"/>
      <c r="B388" s="142"/>
      <c r="C388" s="174" t="s">
        <v>2964</v>
      </c>
      <c r="D388" s="174" t="s">
        <v>234</v>
      </c>
      <c r="E388" s="175" t="s">
        <v>2088</v>
      </c>
      <c r="F388" s="176" t="s">
        <v>2089</v>
      </c>
      <c r="G388" s="177" t="s">
        <v>394</v>
      </c>
      <c r="H388" s="178">
        <v>1</v>
      </c>
      <c r="I388" s="179"/>
      <c r="J388" s="180">
        <f>ROUND(I388*H388,2)</f>
        <v>0</v>
      </c>
      <c r="K388" s="181"/>
      <c r="L388" s="32"/>
      <c r="M388" s="182" t="s">
        <v>1</v>
      </c>
      <c r="N388" s="183" t="s">
        <v>43</v>
      </c>
      <c r="O388" s="60"/>
      <c r="P388" s="184">
        <f>O388*H388</f>
        <v>0</v>
      </c>
      <c r="Q388" s="184">
        <v>0</v>
      </c>
      <c r="R388" s="184">
        <f>Q388*H388</f>
        <v>0</v>
      </c>
      <c r="S388" s="184">
        <v>0</v>
      </c>
      <c r="T388" s="185">
        <f>S388*H388</f>
        <v>0</v>
      </c>
      <c r="U388" s="31"/>
      <c r="V388" s="31"/>
      <c r="W388" s="31"/>
      <c r="X388" s="31"/>
      <c r="Y388" s="31"/>
      <c r="Z388" s="31"/>
      <c r="AA388" s="31"/>
      <c r="AB388" s="31"/>
      <c r="AC388" s="31"/>
      <c r="AD388" s="31"/>
      <c r="AE388" s="31"/>
      <c r="AR388" s="186" t="s">
        <v>463</v>
      </c>
      <c r="AT388" s="186" t="s">
        <v>234</v>
      </c>
      <c r="AU388" s="186" t="s">
        <v>88</v>
      </c>
      <c r="AY388" s="14" t="s">
        <v>232</v>
      </c>
      <c r="BE388" s="104">
        <f>IF(N388="základná",J388,0)</f>
        <v>0</v>
      </c>
      <c r="BF388" s="104">
        <f>IF(N388="znížená",J388,0)</f>
        <v>0</v>
      </c>
      <c r="BG388" s="104">
        <f>IF(N388="zákl. prenesená",J388,0)</f>
        <v>0</v>
      </c>
      <c r="BH388" s="104">
        <f>IF(N388="zníž. prenesená",J388,0)</f>
        <v>0</v>
      </c>
      <c r="BI388" s="104">
        <f>IF(N388="nulová",J388,0)</f>
        <v>0</v>
      </c>
      <c r="BJ388" s="14" t="s">
        <v>88</v>
      </c>
      <c r="BK388" s="104">
        <f>ROUND(I388*H388,2)</f>
        <v>0</v>
      </c>
      <c r="BL388" s="14" t="s">
        <v>463</v>
      </c>
      <c r="BM388" s="186" t="s">
        <v>2943</v>
      </c>
    </row>
    <row r="389" spans="1:65" s="2" customFormat="1" ht="44.25" customHeight="1">
      <c r="A389" s="31"/>
      <c r="B389" s="142"/>
      <c r="C389" s="174" t="s">
        <v>3036</v>
      </c>
      <c r="D389" s="174" t="s">
        <v>234</v>
      </c>
      <c r="E389" s="175" t="s">
        <v>2084</v>
      </c>
      <c r="F389" s="176" t="s">
        <v>2085</v>
      </c>
      <c r="G389" s="177" t="s">
        <v>394</v>
      </c>
      <c r="H389" s="178">
        <v>1</v>
      </c>
      <c r="I389" s="179"/>
      <c r="J389" s="180">
        <f>ROUND(I389*H389,2)</f>
        <v>0</v>
      </c>
      <c r="K389" s="181"/>
      <c r="L389" s="32"/>
      <c r="M389" s="182" t="s">
        <v>1</v>
      </c>
      <c r="N389" s="183" t="s">
        <v>43</v>
      </c>
      <c r="O389" s="60"/>
      <c r="P389" s="184">
        <f>O389*H389</f>
        <v>0</v>
      </c>
      <c r="Q389" s="184">
        <v>0</v>
      </c>
      <c r="R389" s="184">
        <f>Q389*H389</f>
        <v>0</v>
      </c>
      <c r="S389" s="184">
        <v>0</v>
      </c>
      <c r="T389" s="185">
        <f>S389*H389</f>
        <v>0</v>
      </c>
      <c r="U389" s="31"/>
      <c r="V389" s="31"/>
      <c r="W389" s="31"/>
      <c r="X389" s="31"/>
      <c r="Y389" s="31"/>
      <c r="Z389" s="31"/>
      <c r="AA389" s="31"/>
      <c r="AB389" s="31"/>
      <c r="AC389" s="31"/>
      <c r="AD389" s="31"/>
      <c r="AE389" s="31"/>
      <c r="AR389" s="186" t="s">
        <v>463</v>
      </c>
      <c r="AT389" s="186" t="s">
        <v>234</v>
      </c>
      <c r="AU389" s="186" t="s">
        <v>88</v>
      </c>
      <c r="AY389" s="14" t="s">
        <v>232</v>
      </c>
      <c r="BE389" s="104">
        <f>IF(N389="základná",J389,0)</f>
        <v>0</v>
      </c>
      <c r="BF389" s="104">
        <f>IF(N389="znížená",J389,0)</f>
        <v>0</v>
      </c>
      <c r="BG389" s="104">
        <f>IF(N389="zákl. prenesená",J389,0)</f>
        <v>0</v>
      </c>
      <c r="BH389" s="104">
        <f>IF(N389="zníž. prenesená",J389,0)</f>
        <v>0</v>
      </c>
      <c r="BI389" s="104">
        <f>IF(N389="nulová",J389,0)</f>
        <v>0</v>
      </c>
      <c r="BJ389" s="14" t="s">
        <v>88</v>
      </c>
      <c r="BK389" s="104">
        <f>ROUND(I389*H389,2)</f>
        <v>0</v>
      </c>
      <c r="BL389" s="14" t="s">
        <v>463</v>
      </c>
      <c r="BM389" s="186" t="s">
        <v>2945</v>
      </c>
    </row>
    <row r="390" spans="1:65" s="2" customFormat="1" ht="24.2" customHeight="1">
      <c r="A390" s="31"/>
      <c r="B390" s="142"/>
      <c r="C390" s="174" t="s">
        <v>3037</v>
      </c>
      <c r="D390" s="174" t="s">
        <v>234</v>
      </c>
      <c r="E390" s="175" t="s">
        <v>2092</v>
      </c>
      <c r="F390" s="176" t="s">
        <v>2093</v>
      </c>
      <c r="G390" s="177" t="s">
        <v>394</v>
      </c>
      <c r="H390" s="178">
        <v>1</v>
      </c>
      <c r="I390" s="179"/>
      <c r="J390" s="180">
        <f>ROUND(I390*H390,2)</f>
        <v>0</v>
      </c>
      <c r="K390" s="181"/>
      <c r="L390" s="32"/>
      <c r="M390" s="182" t="s">
        <v>1</v>
      </c>
      <c r="N390" s="183" t="s">
        <v>43</v>
      </c>
      <c r="O390" s="60"/>
      <c r="P390" s="184">
        <f>O390*H390</f>
        <v>0</v>
      </c>
      <c r="Q390" s="184">
        <v>0</v>
      </c>
      <c r="R390" s="184">
        <f>Q390*H390</f>
        <v>0</v>
      </c>
      <c r="S390" s="184">
        <v>0</v>
      </c>
      <c r="T390" s="185">
        <f>S390*H390</f>
        <v>0</v>
      </c>
      <c r="U390" s="31"/>
      <c r="V390" s="31"/>
      <c r="W390" s="31"/>
      <c r="X390" s="31"/>
      <c r="Y390" s="31"/>
      <c r="Z390" s="31"/>
      <c r="AA390" s="31"/>
      <c r="AB390" s="31"/>
      <c r="AC390" s="31"/>
      <c r="AD390" s="31"/>
      <c r="AE390" s="31"/>
      <c r="AR390" s="186" t="s">
        <v>463</v>
      </c>
      <c r="AT390" s="186" t="s">
        <v>234</v>
      </c>
      <c r="AU390" s="186" t="s">
        <v>88</v>
      </c>
      <c r="AY390" s="14" t="s">
        <v>232</v>
      </c>
      <c r="BE390" s="104">
        <f>IF(N390="základná",J390,0)</f>
        <v>0</v>
      </c>
      <c r="BF390" s="104">
        <f>IF(N390="znížená",J390,0)</f>
        <v>0</v>
      </c>
      <c r="BG390" s="104">
        <f>IF(N390="zákl. prenesená",J390,0)</f>
        <v>0</v>
      </c>
      <c r="BH390" s="104">
        <f>IF(N390="zníž. prenesená",J390,0)</f>
        <v>0</v>
      </c>
      <c r="BI390" s="104">
        <f>IF(N390="nulová",J390,0)</f>
        <v>0</v>
      </c>
      <c r="BJ390" s="14" t="s">
        <v>88</v>
      </c>
      <c r="BK390" s="104">
        <f>ROUND(I390*H390,2)</f>
        <v>0</v>
      </c>
      <c r="BL390" s="14" t="s">
        <v>463</v>
      </c>
      <c r="BM390" s="186" t="s">
        <v>2947</v>
      </c>
    </row>
    <row r="391" spans="1:65" s="12" customFormat="1" ht="22.9" customHeight="1">
      <c r="B391" s="161"/>
      <c r="D391" s="162" t="s">
        <v>76</v>
      </c>
      <c r="E391" s="172" t="s">
        <v>2095</v>
      </c>
      <c r="F391" s="172" t="s">
        <v>2331</v>
      </c>
      <c r="I391" s="164"/>
      <c r="J391" s="173">
        <f>BK391</f>
        <v>0</v>
      </c>
      <c r="L391" s="161"/>
      <c r="M391" s="166"/>
      <c r="N391" s="167"/>
      <c r="O391" s="167"/>
      <c r="P391" s="168">
        <f>SUM(P392:P398)</f>
        <v>0</v>
      </c>
      <c r="Q391" s="167"/>
      <c r="R391" s="168">
        <f>SUM(R392:R398)</f>
        <v>0</v>
      </c>
      <c r="S391" s="167"/>
      <c r="T391" s="169">
        <f>SUM(T392:T398)</f>
        <v>0</v>
      </c>
      <c r="AR391" s="162" t="s">
        <v>93</v>
      </c>
      <c r="AT391" s="170" t="s">
        <v>76</v>
      </c>
      <c r="AU391" s="170" t="s">
        <v>81</v>
      </c>
      <c r="AY391" s="162" t="s">
        <v>232</v>
      </c>
      <c r="BK391" s="171">
        <f>SUM(BK392:BK398)</f>
        <v>0</v>
      </c>
    </row>
    <row r="392" spans="1:65" s="2" customFormat="1" ht="24.2" customHeight="1">
      <c r="A392" s="31"/>
      <c r="B392" s="142"/>
      <c r="C392" s="174" t="s">
        <v>3038</v>
      </c>
      <c r="D392" s="174" t="s">
        <v>234</v>
      </c>
      <c r="E392" s="175" t="s">
        <v>2332</v>
      </c>
      <c r="F392" s="176" t="s">
        <v>2333</v>
      </c>
      <c r="G392" s="177" t="s">
        <v>256</v>
      </c>
      <c r="H392" s="178">
        <v>18</v>
      </c>
      <c r="I392" s="179"/>
      <c r="J392" s="180">
        <f t="shared" ref="J392:J398" si="95">ROUND(I392*H392,2)</f>
        <v>0</v>
      </c>
      <c r="K392" s="181"/>
      <c r="L392" s="32"/>
      <c r="M392" s="182" t="s">
        <v>1</v>
      </c>
      <c r="N392" s="183" t="s">
        <v>43</v>
      </c>
      <c r="O392" s="60"/>
      <c r="P392" s="184">
        <f t="shared" ref="P392:P398" si="96">O392*H392</f>
        <v>0</v>
      </c>
      <c r="Q392" s="184">
        <v>0</v>
      </c>
      <c r="R392" s="184">
        <f t="shared" ref="R392:R398" si="97">Q392*H392</f>
        <v>0</v>
      </c>
      <c r="S392" s="184">
        <v>0</v>
      </c>
      <c r="T392" s="185">
        <f t="shared" ref="T392:T398" si="98">S392*H392</f>
        <v>0</v>
      </c>
      <c r="U392" s="31"/>
      <c r="V392" s="31"/>
      <c r="W392" s="31"/>
      <c r="X392" s="31"/>
      <c r="Y392" s="31"/>
      <c r="Z392" s="31"/>
      <c r="AA392" s="31"/>
      <c r="AB392" s="31"/>
      <c r="AC392" s="31"/>
      <c r="AD392" s="31"/>
      <c r="AE392" s="31"/>
      <c r="AR392" s="186" t="s">
        <v>463</v>
      </c>
      <c r="AT392" s="186" t="s">
        <v>234</v>
      </c>
      <c r="AU392" s="186" t="s">
        <v>88</v>
      </c>
      <c r="AY392" s="14" t="s">
        <v>232</v>
      </c>
      <c r="BE392" s="104">
        <f t="shared" ref="BE392:BE398" si="99">IF(N392="základná",J392,0)</f>
        <v>0</v>
      </c>
      <c r="BF392" s="104">
        <f t="shared" ref="BF392:BF398" si="100">IF(N392="znížená",J392,0)</f>
        <v>0</v>
      </c>
      <c r="BG392" s="104">
        <f t="shared" ref="BG392:BG398" si="101">IF(N392="zákl. prenesená",J392,0)</f>
        <v>0</v>
      </c>
      <c r="BH392" s="104">
        <f t="shared" ref="BH392:BH398" si="102">IF(N392="zníž. prenesená",J392,0)</f>
        <v>0</v>
      </c>
      <c r="BI392" s="104">
        <f t="shared" ref="BI392:BI398" si="103">IF(N392="nulová",J392,0)</f>
        <v>0</v>
      </c>
      <c r="BJ392" s="14" t="s">
        <v>88</v>
      </c>
      <c r="BK392" s="104">
        <f t="shared" ref="BK392:BK398" si="104">ROUND(I392*H392,2)</f>
        <v>0</v>
      </c>
      <c r="BL392" s="14" t="s">
        <v>463</v>
      </c>
      <c r="BM392" s="186" t="s">
        <v>2949</v>
      </c>
    </row>
    <row r="393" spans="1:65" s="2" customFormat="1" ht="33" customHeight="1">
      <c r="A393" s="31"/>
      <c r="B393" s="142"/>
      <c r="C393" s="174" t="s">
        <v>3039</v>
      </c>
      <c r="D393" s="174" t="s">
        <v>234</v>
      </c>
      <c r="E393" s="175" t="s">
        <v>2335</v>
      </c>
      <c r="F393" s="176" t="s">
        <v>2336</v>
      </c>
      <c r="G393" s="177" t="s">
        <v>256</v>
      </c>
      <c r="H393" s="178">
        <v>18</v>
      </c>
      <c r="I393" s="179"/>
      <c r="J393" s="180">
        <f t="shared" si="95"/>
        <v>0</v>
      </c>
      <c r="K393" s="181"/>
      <c r="L393" s="32"/>
      <c r="M393" s="182" t="s">
        <v>1</v>
      </c>
      <c r="N393" s="183" t="s">
        <v>43</v>
      </c>
      <c r="O393" s="60"/>
      <c r="P393" s="184">
        <f t="shared" si="96"/>
        <v>0</v>
      </c>
      <c r="Q393" s="184">
        <v>0</v>
      </c>
      <c r="R393" s="184">
        <f t="shared" si="97"/>
        <v>0</v>
      </c>
      <c r="S393" s="184">
        <v>0</v>
      </c>
      <c r="T393" s="185">
        <f t="shared" si="98"/>
        <v>0</v>
      </c>
      <c r="U393" s="31"/>
      <c r="V393" s="31"/>
      <c r="W393" s="31"/>
      <c r="X393" s="31"/>
      <c r="Y393" s="31"/>
      <c r="Z393" s="31"/>
      <c r="AA393" s="31"/>
      <c r="AB393" s="31"/>
      <c r="AC393" s="31"/>
      <c r="AD393" s="31"/>
      <c r="AE393" s="31"/>
      <c r="AR393" s="186" t="s">
        <v>463</v>
      </c>
      <c r="AT393" s="186" t="s">
        <v>234</v>
      </c>
      <c r="AU393" s="186" t="s">
        <v>88</v>
      </c>
      <c r="AY393" s="14" t="s">
        <v>232</v>
      </c>
      <c r="BE393" s="104">
        <f t="shared" si="99"/>
        <v>0</v>
      </c>
      <c r="BF393" s="104">
        <f t="shared" si="100"/>
        <v>0</v>
      </c>
      <c r="BG393" s="104">
        <f t="shared" si="101"/>
        <v>0</v>
      </c>
      <c r="BH393" s="104">
        <f t="shared" si="102"/>
        <v>0</v>
      </c>
      <c r="BI393" s="104">
        <f t="shared" si="103"/>
        <v>0</v>
      </c>
      <c r="BJ393" s="14" t="s">
        <v>88</v>
      </c>
      <c r="BK393" s="104">
        <f t="shared" si="104"/>
        <v>0</v>
      </c>
      <c r="BL393" s="14" t="s">
        <v>463</v>
      </c>
      <c r="BM393" s="186" t="s">
        <v>2951</v>
      </c>
    </row>
    <row r="394" spans="1:65" s="2" customFormat="1" ht="16.5" customHeight="1">
      <c r="A394" s="31"/>
      <c r="B394" s="142"/>
      <c r="C394" s="187" t="s">
        <v>3040</v>
      </c>
      <c r="D394" s="187" t="s">
        <v>357</v>
      </c>
      <c r="E394" s="188" t="s">
        <v>2338</v>
      </c>
      <c r="F394" s="189" t="s">
        <v>2339</v>
      </c>
      <c r="G394" s="190" t="s">
        <v>360</v>
      </c>
      <c r="H394" s="191">
        <v>3.78</v>
      </c>
      <c r="I394" s="192"/>
      <c r="J394" s="193">
        <f t="shared" si="95"/>
        <v>0</v>
      </c>
      <c r="K394" s="194"/>
      <c r="L394" s="195"/>
      <c r="M394" s="196" t="s">
        <v>1</v>
      </c>
      <c r="N394" s="197" t="s">
        <v>43</v>
      </c>
      <c r="O394" s="60"/>
      <c r="P394" s="184">
        <f t="shared" si="96"/>
        <v>0</v>
      </c>
      <c r="Q394" s="184">
        <v>0</v>
      </c>
      <c r="R394" s="184">
        <f t="shared" si="97"/>
        <v>0</v>
      </c>
      <c r="S394" s="184">
        <v>0</v>
      </c>
      <c r="T394" s="185">
        <f t="shared" si="98"/>
        <v>0</v>
      </c>
      <c r="U394" s="31"/>
      <c r="V394" s="31"/>
      <c r="W394" s="31"/>
      <c r="X394" s="31"/>
      <c r="Y394" s="31"/>
      <c r="Z394" s="31"/>
      <c r="AA394" s="31"/>
      <c r="AB394" s="31"/>
      <c r="AC394" s="31"/>
      <c r="AD394" s="31"/>
      <c r="AE394" s="31"/>
      <c r="AR394" s="186" t="s">
        <v>1292</v>
      </c>
      <c r="AT394" s="186" t="s">
        <v>357</v>
      </c>
      <c r="AU394" s="186" t="s">
        <v>88</v>
      </c>
      <c r="AY394" s="14" t="s">
        <v>232</v>
      </c>
      <c r="BE394" s="104">
        <f t="shared" si="99"/>
        <v>0</v>
      </c>
      <c r="BF394" s="104">
        <f t="shared" si="100"/>
        <v>0</v>
      </c>
      <c r="BG394" s="104">
        <f t="shared" si="101"/>
        <v>0</v>
      </c>
      <c r="BH394" s="104">
        <f t="shared" si="102"/>
        <v>0</v>
      </c>
      <c r="BI394" s="104">
        <f t="shared" si="103"/>
        <v>0</v>
      </c>
      <c r="BJ394" s="14" t="s">
        <v>88</v>
      </c>
      <c r="BK394" s="104">
        <f t="shared" si="104"/>
        <v>0</v>
      </c>
      <c r="BL394" s="14" t="s">
        <v>463</v>
      </c>
      <c r="BM394" s="186" t="s">
        <v>2953</v>
      </c>
    </row>
    <row r="395" spans="1:65" s="2" customFormat="1" ht="24.2" customHeight="1">
      <c r="A395" s="31"/>
      <c r="B395" s="142"/>
      <c r="C395" s="174" t="s">
        <v>3041</v>
      </c>
      <c r="D395" s="174" t="s">
        <v>234</v>
      </c>
      <c r="E395" s="175" t="s">
        <v>2341</v>
      </c>
      <c r="F395" s="176" t="s">
        <v>2342</v>
      </c>
      <c r="G395" s="177" t="s">
        <v>256</v>
      </c>
      <c r="H395" s="178">
        <v>18</v>
      </c>
      <c r="I395" s="179"/>
      <c r="J395" s="180">
        <f t="shared" si="95"/>
        <v>0</v>
      </c>
      <c r="K395" s="181"/>
      <c r="L395" s="32"/>
      <c r="M395" s="182" t="s">
        <v>1</v>
      </c>
      <c r="N395" s="183" t="s">
        <v>43</v>
      </c>
      <c r="O395" s="60"/>
      <c r="P395" s="184">
        <f t="shared" si="96"/>
        <v>0</v>
      </c>
      <c r="Q395" s="184">
        <v>0</v>
      </c>
      <c r="R395" s="184">
        <f t="shared" si="97"/>
        <v>0</v>
      </c>
      <c r="S395" s="184">
        <v>0</v>
      </c>
      <c r="T395" s="185">
        <f t="shared" si="98"/>
        <v>0</v>
      </c>
      <c r="U395" s="31"/>
      <c r="V395" s="31"/>
      <c r="W395" s="31"/>
      <c r="X395" s="31"/>
      <c r="Y395" s="31"/>
      <c r="Z395" s="31"/>
      <c r="AA395" s="31"/>
      <c r="AB395" s="31"/>
      <c r="AC395" s="31"/>
      <c r="AD395" s="31"/>
      <c r="AE395" s="31"/>
      <c r="AR395" s="186" t="s">
        <v>463</v>
      </c>
      <c r="AT395" s="186" t="s">
        <v>234</v>
      </c>
      <c r="AU395" s="186" t="s">
        <v>88</v>
      </c>
      <c r="AY395" s="14" t="s">
        <v>232</v>
      </c>
      <c r="BE395" s="104">
        <f t="shared" si="99"/>
        <v>0</v>
      </c>
      <c r="BF395" s="104">
        <f t="shared" si="100"/>
        <v>0</v>
      </c>
      <c r="BG395" s="104">
        <f t="shared" si="101"/>
        <v>0</v>
      </c>
      <c r="BH395" s="104">
        <f t="shared" si="102"/>
        <v>0</v>
      </c>
      <c r="BI395" s="104">
        <f t="shared" si="103"/>
        <v>0</v>
      </c>
      <c r="BJ395" s="14" t="s">
        <v>88</v>
      </c>
      <c r="BK395" s="104">
        <f t="shared" si="104"/>
        <v>0</v>
      </c>
      <c r="BL395" s="14" t="s">
        <v>463</v>
      </c>
      <c r="BM395" s="186" t="s">
        <v>2955</v>
      </c>
    </row>
    <row r="396" spans="1:65" s="2" customFormat="1" ht="16.5" customHeight="1">
      <c r="A396" s="31"/>
      <c r="B396" s="142"/>
      <c r="C396" s="187" t="s">
        <v>3042</v>
      </c>
      <c r="D396" s="187" t="s">
        <v>357</v>
      </c>
      <c r="E396" s="188" t="s">
        <v>2344</v>
      </c>
      <c r="F396" s="189" t="s">
        <v>2345</v>
      </c>
      <c r="G396" s="190" t="s">
        <v>256</v>
      </c>
      <c r="H396" s="191">
        <v>18</v>
      </c>
      <c r="I396" s="192"/>
      <c r="J396" s="193">
        <f t="shared" si="95"/>
        <v>0</v>
      </c>
      <c r="K396" s="194"/>
      <c r="L396" s="195"/>
      <c r="M396" s="196" t="s">
        <v>1</v>
      </c>
      <c r="N396" s="197" t="s">
        <v>43</v>
      </c>
      <c r="O396" s="60"/>
      <c r="P396" s="184">
        <f t="shared" si="96"/>
        <v>0</v>
      </c>
      <c r="Q396" s="184">
        <v>0</v>
      </c>
      <c r="R396" s="184">
        <f t="shared" si="97"/>
        <v>0</v>
      </c>
      <c r="S396" s="184">
        <v>0</v>
      </c>
      <c r="T396" s="185">
        <f t="shared" si="98"/>
        <v>0</v>
      </c>
      <c r="U396" s="31"/>
      <c r="V396" s="31"/>
      <c r="W396" s="31"/>
      <c r="X396" s="31"/>
      <c r="Y396" s="31"/>
      <c r="Z396" s="31"/>
      <c r="AA396" s="31"/>
      <c r="AB396" s="31"/>
      <c r="AC396" s="31"/>
      <c r="AD396" s="31"/>
      <c r="AE396" s="31"/>
      <c r="AR396" s="186" t="s">
        <v>1292</v>
      </c>
      <c r="AT396" s="186" t="s">
        <v>357</v>
      </c>
      <c r="AU396" s="186" t="s">
        <v>88</v>
      </c>
      <c r="AY396" s="14" t="s">
        <v>232</v>
      </c>
      <c r="BE396" s="104">
        <f t="shared" si="99"/>
        <v>0</v>
      </c>
      <c r="BF396" s="104">
        <f t="shared" si="100"/>
        <v>0</v>
      </c>
      <c r="BG396" s="104">
        <f t="shared" si="101"/>
        <v>0</v>
      </c>
      <c r="BH396" s="104">
        <f t="shared" si="102"/>
        <v>0</v>
      </c>
      <c r="BI396" s="104">
        <f t="shared" si="103"/>
        <v>0</v>
      </c>
      <c r="BJ396" s="14" t="s">
        <v>88</v>
      </c>
      <c r="BK396" s="104">
        <f t="shared" si="104"/>
        <v>0</v>
      </c>
      <c r="BL396" s="14" t="s">
        <v>463</v>
      </c>
      <c r="BM396" s="186" t="s">
        <v>2957</v>
      </c>
    </row>
    <row r="397" spans="1:65" s="2" customFormat="1" ht="33" customHeight="1">
      <c r="A397" s="31"/>
      <c r="B397" s="142"/>
      <c r="C397" s="174" t="s">
        <v>3043</v>
      </c>
      <c r="D397" s="174" t="s">
        <v>234</v>
      </c>
      <c r="E397" s="175" t="s">
        <v>2347</v>
      </c>
      <c r="F397" s="176" t="s">
        <v>2348</v>
      </c>
      <c r="G397" s="177" t="s">
        <v>256</v>
      </c>
      <c r="H397" s="178">
        <v>18</v>
      </c>
      <c r="I397" s="179"/>
      <c r="J397" s="180">
        <f t="shared" si="95"/>
        <v>0</v>
      </c>
      <c r="K397" s="181"/>
      <c r="L397" s="32"/>
      <c r="M397" s="182" t="s">
        <v>1</v>
      </c>
      <c r="N397" s="183" t="s">
        <v>43</v>
      </c>
      <c r="O397" s="60"/>
      <c r="P397" s="184">
        <f t="shared" si="96"/>
        <v>0</v>
      </c>
      <c r="Q397" s="184">
        <v>0</v>
      </c>
      <c r="R397" s="184">
        <f t="shared" si="97"/>
        <v>0</v>
      </c>
      <c r="S397" s="184">
        <v>0</v>
      </c>
      <c r="T397" s="185">
        <f t="shared" si="98"/>
        <v>0</v>
      </c>
      <c r="U397" s="31"/>
      <c r="V397" s="31"/>
      <c r="W397" s="31"/>
      <c r="X397" s="31"/>
      <c r="Y397" s="31"/>
      <c r="Z397" s="31"/>
      <c r="AA397" s="31"/>
      <c r="AB397" s="31"/>
      <c r="AC397" s="31"/>
      <c r="AD397" s="31"/>
      <c r="AE397" s="31"/>
      <c r="AR397" s="186" t="s">
        <v>463</v>
      </c>
      <c r="AT397" s="186" t="s">
        <v>234</v>
      </c>
      <c r="AU397" s="186" t="s">
        <v>88</v>
      </c>
      <c r="AY397" s="14" t="s">
        <v>232</v>
      </c>
      <c r="BE397" s="104">
        <f t="shared" si="99"/>
        <v>0</v>
      </c>
      <c r="BF397" s="104">
        <f t="shared" si="100"/>
        <v>0</v>
      </c>
      <c r="BG397" s="104">
        <f t="shared" si="101"/>
        <v>0</v>
      </c>
      <c r="BH397" s="104">
        <f t="shared" si="102"/>
        <v>0</v>
      </c>
      <c r="BI397" s="104">
        <f t="shared" si="103"/>
        <v>0</v>
      </c>
      <c r="BJ397" s="14" t="s">
        <v>88</v>
      </c>
      <c r="BK397" s="104">
        <f t="shared" si="104"/>
        <v>0</v>
      </c>
      <c r="BL397" s="14" t="s">
        <v>463</v>
      </c>
      <c r="BM397" s="186" t="s">
        <v>2959</v>
      </c>
    </row>
    <row r="398" spans="1:65" s="2" customFormat="1" ht="33" customHeight="1">
      <c r="A398" s="31"/>
      <c r="B398" s="142"/>
      <c r="C398" s="174" t="s">
        <v>3044</v>
      </c>
      <c r="D398" s="174" t="s">
        <v>234</v>
      </c>
      <c r="E398" s="175" t="s">
        <v>2350</v>
      </c>
      <c r="F398" s="176" t="s">
        <v>2107</v>
      </c>
      <c r="G398" s="177" t="s">
        <v>237</v>
      </c>
      <c r="H398" s="178">
        <v>12.6</v>
      </c>
      <c r="I398" s="179"/>
      <c r="J398" s="180">
        <f t="shared" si="95"/>
        <v>0</v>
      </c>
      <c r="K398" s="181"/>
      <c r="L398" s="32"/>
      <c r="M398" s="182" t="s">
        <v>1</v>
      </c>
      <c r="N398" s="183" t="s">
        <v>43</v>
      </c>
      <c r="O398" s="60"/>
      <c r="P398" s="184">
        <f t="shared" si="96"/>
        <v>0</v>
      </c>
      <c r="Q398" s="184">
        <v>0</v>
      </c>
      <c r="R398" s="184">
        <f t="shared" si="97"/>
        <v>0</v>
      </c>
      <c r="S398" s="184">
        <v>0</v>
      </c>
      <c r="T398" s="185">
        <f t="shared" si="98"/>
        <v>0</v>
      </c>
      <c r="U398" s="31"/>
      <c r="V398" s="31"/>
      <c r="W398" s="31"/>
      <c r="X398" s="31"/>
      <c r="Y398" s="31"/>
      <c r="Z398" s="31"/>
      <c r="AA398" s="31"/>
      <c r="AB398" s="31"/>
      <c r="AC398" s="31"/>
      <c r="AD398" s="31"/>
      <c r="AE398" s="31"/>
      <c r="AR398" s="186" t="s">
        <v>463</v>
      </c>
      <c r="AT398" s="186" t="s">
        <v>234</v>
      </c>
      <c r="AU398" s="186" t="s">
        <v>88</v>
      </c>
      <c r="AY398" s="14" t="s">
        <v>232</v>
      </c>
      <c r="BE398" s="104">
        <f t="shared" si="99"/>
        <v>0</v>
      </c>
      <c r="BF398" s="104">
        <f t="shared" si="100"/>
        <v>0</v>
      </c>
      <c r="BG398" s="104">
        <f t="shared" si="101"/>
        <v>0</v>
      </c>
      <c r="BH398" s="104">
        <f t="shared" si="102"/>
        <v>0</v>
      </c>
      <c r="BI398" s="104">
        <f t="shared" si="103"/>
        <v>0</v>
      </c>
      <c r="BJ398" s="14" t="s">
        <v>88</v>
      </c>
      <c r="BK398" s="104">
        <f t="shared" si="104"/>
        <v>0</v>
      </c>
      <c r="BL398" s="14" t="s">
        <v>463</v>
      </c>
      <c r="BM398" s="186" t="s">
        <v>2961</v>
      </c>
    </row>
    <row r="399" spans="1:65" s="12" customFormat="1" ht="25.9" customHeight="1">
      <c r="B399" s="161"/>
      <c r="D399" s="162" t="s">
        <v>76</v>
      </c>
      <c r="E399" s="163" t="s">
        <v>2117</v>
      </c>
      <c r="F399" s="163" t="s">
        <v>2118</v>
      </c>
      <c r="I399" s="164"/>
      <c r="J399" s="165">
        <f>BK399</f>
        <v>0</v>
      </c>
      <c r="L399" s="161"/>
      <c r="M399" s="166"/>
      <c r="N399" s="167"/>
      <c r="O399" s="167"/>
      <c r="P399" s="168">
        <f>P400</f>
        <v>0</v>
      </c>
      <c r="Q399" s="167"/>
      <c r="R399" s="168">
        <f>R400</f>
        <v>0</v>
      </c>
      <c r="S399" s="167"/>
      <c r="T399" s="169">
        <f>T400</f>
        <v>0</v>
      </c>
      <c r="AR399" s="162" t="s">
        <v>238</v>
      </c>
      <c r="AT399" s="170" t="s">
        <v>76</v>
      </c>
      <c r="AU399" s="170" t="s">
        <v>77</v>
      </c>
      <c r="AY399" s="162" t="s">
        <v>232</v>
      </c>
      <c r="BK399" s="171">
        <f>BK400</f>
        <v>0</v>
      </c>
    </row>
    <row r="400" spans="1:65" s="2" customFormat="1" ht="33" customHeight="1">
      <c r="A400" s="31"/>
      <c r="B400" s="142"/>
      <c r="C400" s="174" t="s">
        <v>3045</v>
      </c>
      <c r="D400" s="174" t="s">
        <v>234</v>
      </c>
      <c r="E400" s="175" t="s">
        <v>2120</v>
      </c>
      <c r="F400" s="176" t="s">
        <v>2121</v>
      </c>
      <c r="G400" s="177" t="s">
        <v>261</v>
      </c>
      <c r="H400" s="178">
        <v>36</v>
      </c>
      <c r="I400" s="179"/>
      <c r="J400" s="180">
        <f>ROUND(I400*H400,2)</f>
        <v>0</v>
      </c>
      <c r="K400" s="181"/>
      <c r="L400" s="32"/>
      <c r="M400" s="182" t="s">
        <v>1</v>
      </c>
      <c r="N400" s="183" t="s">
        <v>43</v>
      </c>
      <c r="O400" s="60"/>
      <c r="P400" s="184">
        <f>O400*H400</f>
        <v>0</v>
      </c>
      <c r="Q400" s="184">
        <v>0</v>
      </c>
      <c r="R400" s="184">
        <f>Q400*H400</f>
        <v>0</v>
      </c>
      <c r="S400" s="184">
        <v>0</v>
      </c>
      <c r="T400" s="185">
        <f>S400*H400</f>
        <v>0</v>
      </c>
      <c r="U400" s="31"/>
      <c r="V400" s="31"/>
      <c r="W400" s="31"/>
      <c r="X400" s="31"/>
      <c r="Y400" s="31"/>
      <c r="Z400" s="31"/>
      <c r="AA400" s="31"/>
      <c r="AB400" s="31"/>
      <c r="AC400" s="31"/>
      <c r="AD400" s="31"/>
      <c r="AE400" s="31"/>
      <c r="AR400" s="186" t="s">
        <v>2122</v>
      </c>
      <c r="AT400" s="186" t="s">
        <v>234</v>
      </c>
      <c r="AU400" s="186" t="s">
        <v>81</v>
      </c>
      <c r="AY400" s="14" t="s">
        <v>232</v>
      </c>
      <c r="BE400" s="104">
        <f>IF(N400="základná",J400,0)</f>
        <v>0</v>
      </c>
      <c r="BF400" s="104">
        <f>IF(N400="znížená",J400,0)</f>
        <v>0</v>
      </c>
      <c r="BG400" s="104">
        <f>IF(N400="zákl. prenesená",J400,0)</f>
        <v>0</v>
      </c>
      <c r="BH400" s="104">
        <f>IF(N400="zníž. prenesená",J400,0)</f>
        <v>0</v>
      </c>
      <c r="BI400" s="104">
        <f>IF(N400="nulová",J400,0)</f>
        <v>0</v>
      </c>
      <c r="BJ400" s="14" t="s">
        <v>88</v>
      </c>
      <c r="BK400" s="104">
        <f>ROUND(I400*H400,2)</f>
        <v>0</v>
      </c>
      <c r="BL400" s="14" t="s">
        <v>2122</v>
      </c>
      <c r="BM400" s="186" t="s">
        <v>2963</v>
      </c>
    </row>
    <row r="401" spans="1:65" s="12" customFormat="1" ht="25.9" customHeight="1">
      <c r="B401" s="161"/>
      <c r="D401" s="162" t="s">
        <v>76</v>
      </c>
      <c r="E401" s="163" t="s">
        <v>2124</v>
      </c>
      <c r="F401" s="163" t="s">
        <v>2125</v>
      </c>
      <c r="I401" s="164"/>
      <c r="J401" s="165">
        <f>BK401</f>
        <v>0</v>
      </c>
      <c r="L401" s="161"/>
      <c r="M401" s="166"/>
      <c r="N401" s="167"/>
      <c r="O401" s="167"/>
      <c r="P401" s="168">
        <f>P402</f>
        <v>0</v>
      </c>
      <c r="Q401" s="167"/>
      <c r="R401" s="168">
        <f>R402</f>
        <v>0</v>
      </c>
      <c r="S401" s="167"/>
      <c r="T401" s="169">
        <f>T402</f>
        <v>0</v>
      </c>
      <c r="AR401" s="162" t="s">
        <v>238</v>
      </c>
      <c r="AT401" s="170" t="s">
        <v>76</v>
      </c>
      <c r="AU401" s="170" t="s">
        <v>77</v>
      </c>
      <c r="AY401" s="162" t="s">
        <v>232</v>
      </c>
      <c r="BK401" s="171">
        <f>BK402</f>
        <v>0</v>
      </c>
    </row>
    <row r="402" spans="1:65" s="2" customFormat="1" ht="21.75" customHeight="1">
      <c r="A402" s="31"/>
      <c r="B402" s="142"/>
      <c r="C402" s="174" t="s">
        <v>3046</v>
      </c>
      <c r="D402" s="174" t="s">
        <v>234</v>
      </c>
      <c r="E402" s="175" t="s">
        <v>2127</v>
      </c>
      <c r="F402" s="176" t="s">
        <v>2128</v>
      </c>
      <c r="G402" s="177" t="s">
        <v>394</v>
      </c>
      <c r="H402" s="178">
        <v>1</v>
      </c>
      <c r="I402" s="179"/>
      <c r="J402" s="180">
        <f>ROUND(I402*H402,2)</f>
        <v>0</v>
      </c>
      <c r="K402" s="181"/>
      <c r="L402" s="32"/>
      <c r="M402" s="198" t="s">
        <v>1</v>
      </c>
      <c r="N402" s="199" t="s">
        <v>43</v>
      </c>
      <c r="O402" s="200"/>
      <c r="P402" s="201">
        <f>O402*H402</f>
        <v>0</v>
      </c>
      <c r="Q402" s="201">
        <v>0</v>
      </c>
      <c r="R402" s="201">
        <f>Q402*H402</f>
        <v>0</v>
      </c>
      <c r="S402" s="201">
        <v>0</v>
      </c>
      <c r="T402" s="202">
        <f>S402*H402</f>
        <v>0</v>
      </c>
      <c r="U402" s="31"/>
      <c r="V402" s="31"/>
      <c r="W402" s="31"/>
      <c r="X402" s="31"/>
      <c r="Y402" s="31"/>
      <c r="Z402" s="31"/>
      <c r="AA402" s="31"/>
      <c r="AB402" s="31"/>
      <c r="AC402" s="31"/>
      <c r="AD402" s="31"/>
      <c r="AE402" s="31"/>
      <c r="AR402" s="186" t="s">
        <v>2129</v>
      </c>
      <c r="AT402" s="186" t="s">
        <v>234</v>
      </c>
      <c r="AU402" s="186" t="s">
        <v>81</v>
      </c>
      <c r="AY402" s="14" t="s">
        <v>232</v>
      </c>
      <c r="BE402" s="104">
        <f>IF(N402="základná",J402,0)</f>
        <v>0</v>
      </c>
      <c r="BF402" s="104">
        <f>IF(N402="znížená",J402,0)</f>
        <v>0</v>
      </c>
      <c r="BG402" s="104">
        <f>IF(N402="zákl. prenesená",J402,0)</f>
        <v>0</v>
      </c>
      <c r="BH402" s="104">
        <f>IF(N402="zníž. prenesená",J402,0)</f>
        <v>0</v>
      </c>
      <c r="BI402" s="104">
        <f>IF(N402="nulová",J402,0)</f>
        <v>0</v>
      </c>
      <c r="BJ402" s="14" t="s">
        <v>88</v>
      </c>
      <c r="BK402" s="104">
        <f>ROUND(I402*H402,2)</f>
        <v>0</v>
      </c>
      <c r="BL402" s="14" t="s">
        <v>2129</v>
      </c>
      <c r="BM402" s="186" t="s">
        <v>2965</v>
      </c>
    </row>
    <row r="403" spans="1:65" s="2" customFormat="1" ht="6.95" customHeight="1">
      <c r="A403" s="31"/>
      <c r="B403" s="49"/>
      <c r="C403" s="50"/>
      <c r="D403" s="50"/>
      <c r="E403" s="50"/>
      <c r="F403" s="50"/>
      <c r="G403" s="50"/>
      <c r="H403" s="50"/>
      <c r="I403" s="50"/>
      <c r="J403" s="50"/>
      <c r="K403" s="50"/>
      <c r="L403" s="32"/>
      <c r="M403" s="31"/>
      <c r="O403" s="31"/>
      <c r="P403" s="31"/>
      <c r="Q403" s="31"/>
      <c r="R403" s="31"/>
      <c r="S403" s="31"/>
      <c r="T403" s="31"/>
      <c r="U403" s="31"/>
      <c r="V403" s="31"/>
      <c r="W403" s="31"/>
      <c r="X403" s="31"/>
      <c r="Y403" s="31"/>
      <c r="Z403" s="31"/>
      <c r="AA403" s="31"/>
      <c r="AB403" s="31"/>
      <c r="AC403" s="31"/>
      <c r="AD403" s="31"/>
      <c r="AE403" s="31"/>
    </row>
  </sheetData>
  <autoFilter ref="C156:K402"/>
  <mergeCells count="20">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2:BM28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148</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2677</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3081</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J122</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ROUND((SUM(BE122:BE129) + SUM(BE153:BE282)),  2)</f>
        <v>0</v>
      </c>
      <c r="G39" s="118"/>
      <c r="H39" s="118"/>
      <c r="I39" s="119">
        <v>0.23</v>
      </c>
      <c r="J39" s="117">
        <f>ROUND(((SUM(BE122:BE129) + SUM(BE153:BE282))*I39),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ROUND((SUM(BF122:BF129) + SUM(BF153:BF282)),  2)</f>
        <v>0</v>
      </c>
      <c r="G40" s="118"/>
      <c r="H40" s="118"/>
      <c r="I40" s="119">
        <v>0.23</v>
      </c>
      <c r="J40" s="117">
        <f>ROUND(((SUM(BF122:BF129) + SUM(BF153:BF282))*I40),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ROUND((SUM(BG122:BG129) + SUM(BG153:BG282)),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ROUND((SUM(BH122:BH129) + SUM(BH153:BH282)),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ROUND((SUM(BI122:BI129) + SUM(BI153:BI282)),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2677</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03.4 - Čerpacia stanica ČS B4</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J153</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J154</f>
        <v>0</v>
      </c>
      <c r="L101" s="132"/>
    </row>
    <row r="102" spans="1:47" s="10" customFormat="1" ht="19.899999999999999" customHeight="1">
      <c r="B102" s="136"/>
      <c r="D102" s="137" t="s">
        <v>197</v>
      </c>
      <c r="E102" s="138"/>
      <c r="F102" s="138"/>
      <c r="G102" s="138"/>
      <c r="H102" s="138"/>
      <c r="I102" s="138"/>
      <c r="J102" s="139">
        <f>J155</f>
        <v>0</v>
      </c>
      <c r="L102" s="136"/>
    </row>
    <row r="103" spans="1:47" s="10" customFormat="1" ht="19.899999999999999" customHeight="1">
      <c r="B103" s="136"/>
      <c r="D103" s="137" t="s">
        <v>893</v>
      </c>
      <c r="E103" s="138"/>
      <c r="F103" s="138"/>
      <c r="G103" s="138"/>
      <c r="H103" s="138"/>
      <c r="I103" s="138"/>
      <c r="J103" s="139">
        <f>J159</f>
        <v>0</v>
      </c>
      <c r="L103" s="136"/>
    </row>
    <row r="104" spans="1:47" s="10" customFormat="1" ht="19.899999999999999" customHeight="1">
      <c r="B104" s="136"/>
      <c r="D104" s="137" t="s">
        <v>199</v>
      </c>
      <c r="E104" s="138"/>
      <c r="F104" s="138"/>
      <c r="G104" s="138"/>
      <c r="H104" s="138"/>
      <c r="I104" s="138"/>
      <c r="J104" s="139">
        <f>J161</f>
        <v>0</v>
      </c>
      <c r="L104" s="136"/>
    </row>
    <row r="105" spans="1:47" s="10" customFormat="1" ht="19.899999999999999" customHeight="1">
      <c r="B105" s="136"/>
      <c r="D105" s="137" t="s">
        <v>202</v>
      </c>
      <c r="E105" s="138"/>
      <c r="F105" s="138"/>
      <c r="G105" s="138"/>
      <c r="H105" s="138"/>
      <c r="I105" s="138"/>
      <c r="J105" s="139">
        <f>J165</f>
        <v>0</v>
      </c>
      <c r="L105" s="136"/>
    </row>
    <row r="106" spans="1:47" s="10" customFormat="1" ht="19.899999999999999" customHeight="1">
      <c r="B106" s="136"/>
      <c r="D106" s="137" t="s">
        <v>203</v>
      </c>
      <c r="E106" s="138"/>
      <c r="F106" s="138"/>
      <c r="G106" s="138"/>
      <c r="H106" s="138"/>
      <c r="I106" s="138"/>
      <c r="J106" s="139">
        <f>J167</f>
        <v>0</v>
      </c>
      <c r="L106" s="136"/>
    </row>
    <row r="107" spans="1:47" s="10" customFormat="1" ht="19.899999999999999" customHeight="1">
      <c r="B107" s="136"/>
      <c r="D107" s="137" t="s">
        <v>204</v>
      </c>
      <c r="E107" s="138"/>
      <c r="F107" s="138"/>
      <c r="G107" s="138"/>
      <c r="H107" s="138"/>
      <c r="I107" s="138"/>
      <c r="J107" s="139">
        <f>J173</f>
        <v>0</v>
      </c>
      <c r="L107" s="136"/>
    </row>
    <row r="108" spans="1:47" s="9" customFormat="1" ht="24.95" customHeight="1">
      <c r="B108" s="132"/>
      <c r="D108" s="133" t="s">
        <v>196</v>
      </c>
      <c r="E108" s="134"/>
      <c r="F108" s="134"/>
      <c r="G108" s="134"/>
      <c r="H108" s="134"/>
      <c r="I108" s="134"/>
      <c r="J108" s="135">
        <f>J176</f>
        <v>0</v>
      </c>
      <c r="L108" s="132"/>
    </row>
    <row r="109" spans="1:47" s="10" customFormat="1" ht="19.899999999999999" customHeight="1">
      <c r="B109" s="136"/>
      <c r="D109" s="137" t="s">
        <v>198</v>
      </c>
      <c r="E109" s="138"/>
      <c r="F109" s="138"/>
      <c r="G109" s="138"/>
      <c r="H109" s="138"/>
      <c r="I109" s="138"/>
      <c r="J109" s="139">
        <f>J177</f>
        <v>0</v>
      </c>
      <c r="L109" s="136"/>
    </row>
    <row r="110" spans="1:47" s="9" customFormat="1" ht="24.95" customHeight="1">
      <c r="B110" s="132"/>
      <c r="D110" s="133" t="s">
        <v>205</v>
      </c>
      <c r="E110" s="134"/>
      <c r="F110" s="134"/>
      <c r="G110" s="134"/>
      <c r="H110" s="134"/>
      <c r="I110" s="134"/>
      <c r="J110" s="135">
        <f>J180</f>
        <v>0</v>
      </c>
      <c r="L110" s="132"/>
    </row>
    <row r="111" spans="1:47" s="10" customFormat="1" ht="19.899999999999999" customHeight="1">
      <c r="B111" s="136"/>
      <c r="D111" s="137" t="s">
        <v>2136</v>
      </c>
      <c r="E111" s="138"/>
      <c r="F111" s="138"/>
      <c r="G111" s="138"/>
      <c r="H111" s="138"/>
      <c r="I111" s="138"/>
      <c r="J111" s="139">
        <f>J181</f>
        <v>0</v>
      </c>
      <c r="L111" s="136"/>
    </row>
    <row r="112" spans="1:47" s="9" customFormat="1" ht="24.95" customHeight="1">
      <c r="B112" s="132"/>
      <c r="D112" s="133" t="s">
        <v>207</v>
      </c>
      <c r="E112" s="134"/>
      <c r="F112" s="134"/>
      <c r="G112" s="134"/>
      <c r="H112" s="134"/>
      <c r="I112" s="134"/>
      <c r="J112" s="135">
        <f>J209</f>
        <v>0</v>
      </c>
      <c r="L112" s="132"/>
    </row>
    <row r="113" spans="1:65" s="10" customFormat="1" ht="19.899999999999999" customHeight="1">
      <c r="B113" s="136"/>
      <c r="D113" s="137" t="s">
        <v>2137</v>
      </c>
      <c r="E113" s="138"/>
      <c r="F113" s="138"/>
      <c r="G113" s="138"/>
      <c r="H113" s="138"/>
      <c r="I113" s="138"/>
      <c r="J113" s="139">
        <f>J210</f>
        <v>0</v>
      </c>
      <c r="L113" s="136"/>
    </row>
    <row r="114" spans="1:65" s="10" customFormat="1" ht="19.899999999999999" customHeight="1">
      <c r="B114" s="136"/>
      <c r="D114" s="137" t="s">
        <v>2138</v>
      </c>
      <c r="E114" s="138"/>
      <c r="F114" s="138"/>
      <c r="G114" s="138"/>
      <c r="H114" s="138"/>
      <c r="I114" s="138"/>
      <c r="J114" s="139">
        <f>J251</f>
        <v>0</v>
      </c>
      <c r="L114" s="136"/>
    </row>
    <row r="115" spans="1:65" s="10" customFormat="1" ht="19.899999999999999" customHeight="1">
      <c r="B115" s="136"/>
      <c r="D115" s="137" t="s">
        <v>1560</v>
      </c>
      <c r="E115" s="138"/>
      <c r="F115" s="138"/>
      <c r="G115" s="138"/>
      <c r="H115" s="138"/>
      <c r="I115" s="138"/>
      <c r="J115" s="139">
        <f>J254</f>
        <v>0</v>
      </c>
      <c r="L115" s="136"/>
    </row>
    <row r="116" spans="1:65" s="10" customFormat="1" ht="19.899999999999999" customHeight="1">
      <c r="B116" s="136"/>
      <c r="D116" s="137" t="s">
        <v>1562</v>
      </c>
      <c r="E116" s="138"/>
      <c r="F116" s="138"/>
      <c r="G116" s="138"/>
      <c r="H116" s="138"/>
      <c r="I116" s="138"/>
      <c r="J116" s="139">
        <f>J265</f>
        <v>0</v>
      </c>
      <c r="L116" s="136"/>
    </row>
    <row r="117" spans="1:65" s="10" customFormat="1" ht="19.899999999999999" customHeight="1">
      <c r="B117" s="136"/>
      <c r="D117" s="137" t="s">
        <v>2139</v>
      </c>
      <c r="E117" s="138"/>
      <c r="F117" s="138"/>
      <c r="G117" s="138"/>
      <c r="H117" s="138"/>
      <c r="I117" s="138"/>
      <c r="J117" s="139">
        <f>J271</f>
        <v>0</v>
      </c>
      <c r="L117" s="136"/>
    </row>
    <row r="118" spans="1:65" s="9" customFormat="1" ht="24.95" customHeight="1">
      <c r="B118" s="132"/>
      <c r="D118" s="133" t="s">
        <v>1564</v>
      </c>
      <c r="E118" s="134"/>
      <c r="F118" s="134"/>
      <c r="G118" s="134"/>
      <c r="H118" s="134"/>
      <c r="I118" s="134"/>
      <c r="J118" s="135">
        <f>J279</f>
        <v>0</v>
      </c>
      <c r="L118" s="132"/>
    </row>
    <row r="119" spans="1:65" s="9" customFormat="1" ht="24.95" customHeight="1">
      <c r="B119" s="132"/>
      <c r="D119" s="133" t="s">
        <v>1565</v>
      </c>
      <c r="E119" s="134"/>
      <c r="F119" s="134"/>
      <c r="G119" s="134"/>
      <c r="H119" s="134"/>
      <c r="I119" s="134"/>
      <c r="J119" s="135">
        <f>J281</f>
        <v>0</v>
      </c>
      <c r="L119" s="132"/>
    </row>
    <row r="120" spans="1:65" s="2" customFormat="1" ht="21.75" customHeight="1">
      <c r="A120" s="31"/>
      <c r="B120" s="32"/>
      <c r="C120" s="31"/>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65" s="2" customFormat="1" ht="6.95" customHeight="1">
      <c r="A121" s="31"/>
      <c r="B121" s="32"/>
      <c r="C121" s="31"/>
      <c r="D121" s="31"/>
      <c r="E121" s="31"/>
      <c r="F121" s="31"/>
      <c r="G121" s="31"/>
      <c r="H121" s="31"/>
      <c r="I121" s="31"/>
      <c r="J121" s="31"/>
      <c r="K121" s="31"/>
      <c r="L121" s="44"/>
      <c r="S121" s="31"/>
      <c r="T121" s="31"/>
      <c r="U121" s="31"/>
      <c r="V121" s="31"/>
      <c r="W121" s="31"/>
      <c r="X121" s="31"/>
      <c r="Y121" s="31"/>
      <c r="Z121" s="31"/>
      <c r="AA121" s="31"/>
      <c r="AB121" s="31"/>
      <c r="AC121" s="31"/>
      <c r="AD121" s="31"/>
      <c r="AE121" s="31"/>
    </row>
    <row r="122" spans="1:65" s="2" customFormat="1" ht="29.25" customHeight="1">
      <c r="A122" s="31"/>
      <c r="B122" s="32"/>
      <c r="C122" s="131" t="s">
        <v>209</v>
      </c>
      <c r="D122" s="31"/>
      <c r="E122" s="31"/>
      <c r="F122" s="31"/>
      <c r="G122" s="31"/>
      <c r="H122" s="31"/>
      <c r="I122" s="31"/>
      <c r="J122" s="140">
        <f>ROUND(J123 + J124 + J125 + J126 + J127 + J128,2)</f>
        <v>0</v>
      </c>
      <c r="K122" s="31"/>
      <c r="L122" s="44"/>
      <c r="N122" s="141" t="s">
        <v>41</v>
      </c>
      <c r="S122" s="31"/>
      <c r="T122" s="31"/>
      <c r="U122" s="31"/>
      <c r="V122" s="31"/>
      <c r="W122" s="31"/>
      <c r="X122" s="31"/>
      <c r="Y122" s="31"/>
      <c r="Z122" s="31"/>
      <c r="AA122" s="31"/>
      <c r="AB122" s="31"/>
      <c r="AC122" s="31"/>
      <c r="AD122" s="31"/>
      <c r="AE122" s="31"/>
    </row>
    <row r="123" spans="1:65" s="2" customFormat="1" ht="18" customHeight="1">
      <c r="A123" s="31"/>
      <c r="B123" s="142"/>
      <c r="C123" s="143"/>
      <c r="D123" s="257" t="s">
        <v>210</v>
      </c>
      <c r="E123" s="263"/>
      <c r="F123" s="263"/>
      <c r="G123" s="143"/>
      <c r="H123" s="143"/>
      <c r="I123" s="143"/>
      <c r="J123" s="101">
        <v>0</v>
      </c>
      <c r="K123" s="143"/>
      <c r="L123" s="145"/>
      <c r="M123" s="146"/>
      <c r="N123" s="147" t="s">
        <v>43</v>
      </c>
      <c r="O123" s="146"/>
      <c r="P123" s="146"/>
      <c r="Q123" s="146"/>
      <c r="R123" s="146"/>
      <c r="S123" s="143"/>
      <c r="T123" s="143"/>
      <c r="U123" s="143"/>
      <c r="V123" s="143"/>
      <c r="W123" s="143"/>
      <c r="X123" s="143"/>
      <c r="Y123" s="143"/>
      <c r="Z123" s="143"/>
      <c r="AA123" s="143"/>
      <c r="AB123" s="143"/>
      <c r="AC123" s="143"/>
      <c r="AD123" s="143"/>
      <c r="AE123" s="143"/>
      <c r="AF123" s="146"/>
      <c r="AG123" s="146"/>
      <c r="AH123" s="146"/>
      <c r="AI123" s="146"/>
      <c r="AJ123" s="146"/>
      <c r="AK123" s="146"/>
      <c r="AL123" s="146"/>
      <c r="AM123" s="146"/>
      <c r="AN123" s="146"/>
      <c r="AO123" s="146"/>
      <c r="AP123" s="146"/>
      <c r="AQ123" s="146"/>
      <c r="AR123" s="146"/>
      <c r="AS123" s="146"/>
      <c r="AT123" s="146"/>
      <c r="AU123" s="146"/>
      <c r="AV123" s="146"/>
      <c r="AW123" s="146"/>
      <c r="AX123" s="146"/>
      <c r="AY123" s="148" t="s">
        <v>211</v>
      </c>
      <c r="AZ123" s="146"/>
      <c r="BA123" s="146"/>
      <c r="BB123" s="146"/>
      <c r="BC123" s="146"/>
      <c r="BD123" s="146"/>
      <c r="BE123" s="149">
        <f t="shared" ref="BE123:BE128" si="0">IF(N123="základná",J123,0)</f>
        <v>0</v>
      </c>
      <c r="BF123" s="149">
        <f t="shared" ref="BF123:BF128" si="1">IF(N123="znížená",J123,0)</f>
        <v>0</v>
      </c>
      <c r="BG123" s="149">
        <f t="shared" ref="BG123:BG128" si="2">IF(N123="zákl. prenesená",J123,0)</f>
        <v>0</v>
      </c>
      <c r="BH123" s="149">
        <f t="shared" ref="BH123:BH128" si="3">IF(N123="zníž. prenesená",J123,0)</f>
        <v>0</v>
      </c>
      <c r="BI123" s="149">
        <f t="shared" ref="BI123:BI128" si="4">IF(N123="nulová",J123,0)</f>
        <v>0</v>
      </c>
      <c r="BJ123" s="148" t="s">
        <v>88</v>
      </c>
      <c r="BK123" s="146"/>
      <c r="BL123" s="146"/>
      <c r="BM123" s="146"/>
    </row>
    <row r="124" spans="1:65" s="2" customFormat="1" ht="18" customHeight="1">
      <c r="A124" s="31"/>
      <c r="B124" s="142"/>
      <c r="C124" s="143"/>
      <c r="D124" s="257" t="s">
        <v>212</v>
      </c>
      <c r="E124" s="263"/>
      <c r="F124" s="263"/>
      <c r="G124" s="143"/>
      <c r="H124" s="143"/>
      <c r="I124" s="143"/>
      <c r="J124" s="101">
        <v>0</v>
      </c>
      <c r="K124" s="143"/>
      <c r="L124" s="145"/>
      <c r="M124" s="146"/>
      <c r="N124" s="147" t="s">
        <v>43</v>
      </c>
      <c r="O124" s="146"/>
      <c r="P124" s="146"/>
      <c r="Q124" s="146"/>
      <c r="R124" s="146"/>
      <c r="S124" s="143"/>
      <c r="T124" s="143"/>
      <c r="U124" s="143"/>
      <c r="V124" s="143"/>
      <c r="W124" s="143"/>
      <c r="X124" s="143"/>
      <c r="Y124" s="143"/>
      <c r="Z124" s="143"/>
      <c r="AA124" s="143"/>
      <c r="AB124" s="143"/>
      <c r="AC124" s="143"/>
      <c r="AD124" s="143"/>
      <c r="AE124" s="143"/>
      <c r="AF124" s="146"/>
      <c r="AG124" s="146"/>
      <c r="AH124" s="146"/>
      <c r="AI124" s="146"/>
      <c r="AJ124" s="146"/>
      <c r="AK124" s="146"/>
      <c r="AL124" s="146"/>
      <c r="AM124" s="146"/>
      <c r="AN124" s="146"/>
      <c r="AO124" s="146"/>
      <c r="AP124" s="146"/>
      <c r="AQ124" s="146"/>
      <c r="AR124" s="146"/>
      <c r="AS124" s="146"/>
      <c r="AT124" s="146"/>
      <c r="AU124" s="146"/>
      <c r="AV124" s="146"/>
      <c r="AW124" s="146"/>
      <c r="AX124" s="146"/>
      <c r="AY124" s="148" t="s">
        <v>211</v>
      </c>
      <c r="AZ124" s="146"/>
      <c r="BA124" s="146"/>
      <c r="BB124" s="146"/>
      <c r="BC124" s="146"/>
      <c r="BD124" s="146"/>
      <c r="BE124" s="149">
        <f t="shared" si="0"/>
        <v>0</v>
      </c>
      <c r="BF124" s="149">
        <f t="shared" si="1"/>
        <v>0</v>
      </c>
      <c r="BG124" s="149">
        <f t="shared" si="2"/>
        <v>0</v>
      </c>
      <c r="BH124" s="149">
        <f t="shared" si="3"/>
        <v>0</v>
      </c>
      <c r="BI124" s="149">
        <f t="shared" si="4"/>
        <v>0</v>
      </c>
      <c r="BJ124" s="148" t="s">
        <v>88</v>
      </c>
      <c r="BK124" s="146"/>
      <c r="BL124" s="146"/>
      <c r="BM124" s="146"/>
    </row>
    <row r="125" spans="1:65" s="2" customFormat="1" ht="18" customHeight="1">
      <c r="A125" s="31"/>
      <c r="B125" s="142"/>
      <c r="C125" s="143"/>
      <c r="D125" s="257" t="s">
        <v>213</v>
      </c>
      <c r="E125" s="263"/>
      <c r="F125" s="263"/>
      <c r="G125" s="143"/>
      <c r="H125" s="143"/>
      <c r="I125" s="143"/>
      <c r="J125" s="101">
        <v>0</v>
      </c>
      <c r="K125" s="143"/>
      <c r="L125" s="145"/>
      <c r="M125" s="146"/>
      <c r="N125" s="147" t="s">
        <v>43</v>
      </c>
      <c r="O125" s="146"/>
      <c r="P125" s="146"/>
      <c r="Q125" s="146"/>
      <c r="R125" s="146"/>
      <c r="S125" s="143"/>
      <c r="T125" s="143"/>
      <c r="U125" s="143"/>
      <c r="V125" s="143"/>
      <c r="W125" s="143"/>
      <c r="X125" s="143"/>
      <c r="Y125" s="143"/>
      <c r="Z125" s="143"/>
      <c r="AA125" s="143"/>
      <c r="AB125" s="143"/>
      <c r="AC125" s="143"/>
      <c r="AD125" s="143"/>
      <c r="AE125" s="143"/>
      <c r="AF125" s="146"/>
      <c r="AG125" s="146"/>
      <c r="AH125" s="146"/>
      <c r="AI125" s="146"/>
      <c r="AJ125" s="146"/>
      <c r="AK125" s="146"/>
      <c r="AL125" s="146"/>
      <c r="AM125" s="146"/>
      <c r="AN125" s="146"/>
      <c r="AO125" s="146"/>
      <c r="AP125" s="146"/>
      <c r="AQ125" s="146"/>
      <c r="AR125" s="146"/>
      <c r="AS125" s="146"/>
      <c r="AT125" s="146"/>
      <c r="AU125" s="146"/>
      <c r="AV125" s="146"/>
      <c r="AW125" s="146"/>
      <c r="AX125" s="146"/>
      <c r="AY125" s="148" t="s">
        <v>211</v>
      </c>
      <c r="AZ125" s="146"/>
      <c r="BA125" s="146"/>
      <c r="BB125" s="146"/>
      <c r="BC125" s="146"/>
      <c r="BD125" s="146"/>
      <c r="BE125" s="149">
        <f t="shared" si="0"/>
        <v>0</v>
      </c>
      <c r="BF125" s="149">
        <f t="shared" si="1"/>
        <v>0</v>
      </c>
      <c r="BG125" s="149">
        <f t="shared" si="2"/>
        <v>0</v>
      </c>
      <c r="BH125" s="149">
        <f t="shared" si="3"/>
        <v>0</v>
      </c>
      <c r="BI125" s="149">
        <f t="shared" si="4"/>
        <v>0</v>
      </c>
      <c r="BJ125" s="148" t="s">
        <v>88</v>
      </c>
      <c r="BK125" s="146"/>
      <c r="BL125" s="146"/>
      <c r="BM125" s="146"/>
    </row>
    <row r="126" spans="1:65" s="2" customFormat="1" ht="18" customHeight="1">
      <c r="A126" s="31"/>
      <c r="B126" s="142"/>
      <c r="C126" s="143"/>
      <c r="D126" s="257" t="s">
        <v>214</v>
      </c>
      <c r="E126" s="263"/>
      <c r="F126" s="263"/>
      <c r="G126" s="143"/>
      <c r="H126" s="143"/>
      <c r="I126" s="143"/>
      <c r="J126" s="101">
        <v>0</v>
      </c>
      <c r="K126" s="143"/>
      <c r="L126" s="145"/>
      <c r="M126" s="146"/>
      <c r="N126" s="147" t="s">
        <v>43</v>
      </c>
      <c r="O126" s="146"/>
      <c r="P126" s="146"/>
      <c r="Q126" s="146"/>
      <c r="R126" s="146"/>
      <c r="S126" s="143"/>
      <c r="T126" s="143"/>
      <c r="U126" s="143"/>
      <c r="V126" s="143"/>
      <c r="W126" s="143"/>
      <c r="X126" s="143"/>
      <c r="Y126" s="143"/>
      <c r="Z126" s="143"/>
      <c r="AA126" s="143"/>
      <c r="AB126" s="143"/>
      <c r="AC126" s="143"/>
      <c r="AD126" s="143"/>
      <c r="AE126" s="143"/>
      <c r="AF126" s="146"/>
      <c r="AG126" s="146"/>
      <c r="AH126" s="146"/>
      <c r="AI126" s="146"/>
      <c r="AJ126" s="146"/>
      <c r="AK126" s="146"/>
      <c r="AL126" s="146"/>
      <c r="AM126" s="146"/>
      <c r="AN126" s="146"/>
      <c r="AO126" s="146"/>
      <c r="AP126" s="146"/>
      <c r="AQ126" s="146"/>
      <c r="AR126" s="146"/>
      <c r="AS126" s="146"/>
      <c r="AT126" s="146"/>
      <c r="AU126" s="146"/>
      <c r="AV126" s="146"/>
      <c r="AW126" s="146"/>
      <c r="AX126" s="146"/>
      <c r="AY126" s="148" t="s">
        <v>211</v>
      </c>
      <c r="AZ126" s="146"/>
      <c r="BA126" s="146"/>
      <c r="BB126" s="146"/>
      <c r="BC126" s="146"/>
      <c r="BD126" s="146"/>
      <c r="BE126" s="149">
        <f t="shared" si="0"/>
        <v>0</v>
      </c>
      <c r="BF126" s="149">
        <f t="shared" si="1"/>
        <v>0</v>
      </c>
      <c r="BG126" s="149">
        <f t="shared" si="2"/>
        <v>0</v>
      </c>
      <c r="BH126" s="149">
        <f t="shared" si="3"/>
        <v>0</v>
      </c>
      <c r="BI126" s="149">
        <f t="shared" si="4"/>
        <v>0</v>
      </c>
      <c r="BJ126" s="148" t="s">
        <v>88</v>
      </c>
      <c r="BK126" s="146"/>
      <c r="BL126" s="146"/>
      <c r="BM126" s="146"/>
    </row>
    <row r="127" spans="1:65" s="2" customFormat="1" ht="18" customHeight="1">
      <c r="A127" s="31"/>
      <c r="B127" s="142"/>
      <c r="C127" s="143"/>
      <c r="D127" s="257" t="s">
        <v>215</v>
      </c>
      <c r="E127" s="263"/>
      <c r="F127" s="263"/>
      <c r="G127" s="143"/>
      <c r="H127" s="143"/>
      <c r="I127" s="143"/>
      <c r="J127" s="101">
        <v>0</v>
      </c>
      <c r="K127" s="143"/>
      <c r="L127" s="145"/>
      <c r="M127" s="146"/>
      <c r="N127" s="147" t="s">
        <v>43</v>
      </c>
      <c r="O127" s="146"/>
      <c r="P127" s="146"/>
      <c r="Q127" s="146"/>
      <c r="R127" s="146"/>
      <c r="S127" s="143"/>
      <c r="T127" s="143"/>
      <c r="U127" s="143"/>
      <c r="V127" s="143"/>
      <c r="W127" s="143"/>
      <c r="X127" s="143"/>
      <c r="Y127" s="143"/>
      <c r="Z127" s="143"/>
      <c r="AA127" s="143"/>
      <c r="AB127" s="143"/>
      <c r="AC127" s="143"/>
      <c r="AD127" s="143"/>
      <c r="AE127" s="143"/>
      <c r="AF127" s="146"/>
      <c r="AG127" s="146"/>
      <c r="AH127" s="146"/>
      <c r="AI127" s="146"/>
      <c r="AJ127" s="146"/>
      <c r="AK127" s="146"/>
      <c r="AL127" s="146"/>
      <c r="AM127" s="146"/>
      <c r="AN127" s="146"/>
      <c r="AO127" s="146"/>
      <c r="AP127" s="146"/>
      <c r="AQ127" s="146"/>
      <c r="AR127" s="146"/>
      <c r="AS127" s="146"/>
      <c r="AT127" s="146"/>
      <c r="AU127" s="146"/>
      <c r="AV127" s="146"/>
      <c r="AW127" s="146"/>
      <c r="AX127" s="146"/>
      <c r="AY127" s="148" t="s">
        <v>211</v>
      </c>
      <c r="AZ127" s="146"/>
      <c r="BA127" s="146"/>
      <c r="BB127" s="146"/>
      <c r="BC127" s="146"/>
      <c r="BD127" s="146"/>
      <c r="BE127" s="149">
        <f t="shared" si="0"/>
        <v>0</v>
      </c>
      <c r="BF127" s="149">
        <f t="shared" si="1"/>
        <v>0</v>
      </c>
      <c r="BG127" s="149">
        <f t="shared" si="2"/>
        <v>0</v>
      </c>
      <c r="BH127" s="149">
        <f t="shared" si="3"/>
        <v>0</v>
      </c>
      <c r="BI127" s="149">
        <f t="shared" si="4"/>
        <v>0</v>
      </c>
      <c r="BJ127" s="148" t="s">
        <v>88</v>
      </c>
      <c r="BK127" s="146"/>
      <c r="BL127" s="146"/>
      <c r="BM127" s="146"/>
    </row>
    <row r="128" spans="1:65" s="2" customFormat="1" ht="18" customHeight="1">
      <c r="A128" s="31"/>
      <c r="B128" s="142"/>
      <c r="C128" s="143"/>
      <c r="D128" s="144" t="s">
        <v>216</v>
      </c>
      <c r="E128" s="143"/>
      <c r="F128" s="143"/>
      <c r="G128" s="143"/>
      <c r="H128" s="143"/>
      <c r="I128" s="143"/>
      <c r="J128" s="101">
        <f>ROUND(J34*T128,2)</f>
        <v>0</v>
      </c>
      <c r="K128" s="143"/>
      <c r="L128" s="145"/>
      <c r="M128" s="146"/>
      <c r="N128" s="147" t="s">
        <v>43</v>
      </c>
      <c r="O128" s="146"/>
      <c r="P128" s="146"/>
      <c r="Q128" s="146"/>
      <c r="R128" s="146"/>
      <c r="S128" s="143"/>
      <c r="T128" s="143"/>
      <c r="U128" s="143"/>
      <c r="V128" s="143"/>
      <c r="W128" s="143"/>
      <c r="X128" s="143"/>
      <c r="Y128" s="143"/>
      <c r="Z128" s="143"/>
      <c r="AA128" s="143"/>
      <c r="AB128" s="143"/>
      <c r="AC128" s="143"/>
      <c r="AD128" s="143"/>
      <c r="AE128" s="143"/>
      <c r="AF128" s="146"/>
      <c r="AG128" s="146"/>
      <c r="AH128" s="146"/>
      <c r="AI128" s="146"/>
      <c r="AJ128" s="146"/>
      <c r="AK128" s="146"/>
      <c r="AL128" s="146"/>
      <c r="AM128" s="146"/>
      <c r="AN128" s="146"/>
      <c r="AO128" s="146"/>
      <c r="AP128" s="146"/>
      <c r="AQ128" s="146"/>
      <c r="AR128" s="146"/>
      <c r="AS128" s="146"/>
      <c r="AT128" s="146"/>
      <c r="AU128" s="146"/>
      <c r="AV128" s="146"/>
      <c r="AW128" s="146"/>
      <c r="AX128" s="146"/>
      <c r="AY128" s="148" t="s">
        <v>217</v>
      </c>
      <c r="AZ128" s="146"/>
      <c r="BA128" s="146"/>
      <c r="BB128" s="146"/>
      <c r="BC128" s="146"/>
      <c r="BD128" s="146"/>
      <c r="BE128" s="149">
        <f t="shared" si="0"/>
        <v>0</v>
      </c>
      <c r="BF128" s="149">
        <f t="shared" si="1"/>
        <v>0</v>
      </c>
      <c r="BG128" s="149">
        <f t="shared" si="2"/>
        <v>0</v>
      </c>
      <c r="BH128" s="149">
        <f t="shared" si="3"/>
        <v>0</v>
      </c>
      <c r="BI128" s="149">
        <f t="shared" si="4"/>
        <v>0</v>
      </c>
      <c r="BJ128" s="148" t="s">
        <v>88</v>
      </c>
      <c r="BK128" s="146"/>
      <c r="BL128" s="146"/>
      <c r="BM128" s="146"/>
    </row>
    <row r="129" spans="1:31" s="2" customFormat="1" ht="11.25">
      <c r="A129" s="31"/>
      <c r="B129" s="32"/>
      <c r="C129" s="31"/>
      <c r="D129" s="31"/>
      <c r="E129" s="31"/>
      <c r="F129" s="31"/>
      <c r="G129" s="31"/>
      <c r="H129" s="31"/>
      <c r="I129" s="31"/>
      <c r="J129" s="31"/>
      <c r="K129" s="31"/>
      <c r="L129" s="44"/>
      <c r="S129" s="31"/>
      <c r="T129" s="31"/>
      <c r="U129" s="31"/>
      <c r="V129" s="31"/>
      <c r="W129" s="31"/>
      <c r="X129" s="31"/>
      <c r="Y129" s="31"/>
      <c r="Z129" s="31"/>
      <c r="AA129" s="31"/>
      <c r="AB129" s="31"/>
      <c r="AC129" s="31"/>
      <c r="AD129" s="31"/>
      <c r="AE129" s="31"/>
    </row>
    <row r="130" spans="1:31" s="2" customFormat="1" ht="29.25" customHeight="1">
      <c r="A130" s="31"/>
      <c r="B130" s="32"/>
      <c r="C130" s="108" t="s">
        <v>182</v>
      </c>
      <c r="D130" s="109"/>
      <c r="E130" s="109"/>
      <c r="F130" s="109"/>
      <c r="G130" s="109"/>
      <c r="H130" s="109"/>
      <c r="I130" s="109"/>
      <c r="J130" s="110">
        <f>ROUND(J100+J122,2)</f>
        <v>0</v>
      </c>
      <c r="K130" s="109"/>
      <c r="L130" s="44"/>
      <c r="S130" s="31"/>
      <c r="T130" s="31"/>
      <c r="U130" s="31"/>
      <c r="V130" s="31"/>
      <c r="W130" s="31"/>
      <c r="X130" s="31"/>
      <c r="Y130" s="31"/>
      <c r="Z130" s="31"/>
      <c r="AA130" s="31"/>
      <c r="AB130" s="31"/>
      <c r="AC130" s="31"/>
      <c r="AD130" s="31"/>
      <c r="AE130" s="31"/>
    </row>
    <row r="131" spans="1:31" s="2" customFormat="1" ht="6.95" customHeight="1">
      <c r="A131" s="31"/>
      <c r="B131" s="49"/>
      <c r="C131" s="50"/>
      <c r="D131" s="50"/>
      <c r="E131" s="50"/>
      <c r="F131" s="50"/>
      <c r="G131" s="50"/>
      <c r="H131" s="50"/>
      <c r="I131" s="50"/>
      <c r="J131" s="50"/>
      <c r="K131" s="50"/>
      <c r="L131" s="44"/>
      <c r="S131" s="31"/>
      <c r="T131" s="31"/>
      <c r="U131" s="31"/>
      <c r="V131" s="31"/>
      <c r="W131" s="31"/>
      <c r="X131" s="31"/>
      <c r="Y131" s="31"/>
      <c r="Z131" s="31"/>
      <c r="AA131" s="31"/>
      <c r="AB131" s="31"/>
      <c r="AC131" s="31"/>
      <c r="AD131" s="31"/>
      <c r="AE131" s="31"/>
    </row>
    <row r="135" spans="1:31" s="2" customFormat="1" ht="6.95" customHeight="1">
      <c r="A135" s="31"/>
      <c r="B135" s="51"/>
      <c r="C135" s="52"/>
      <c r="D135" s="52"/>
      <c r="E135" s="52"/>
      <c r="F135" s="52"/>
      <c r="G135" s="52"/>
      <c r="H135" s="52"/>
      <c r="I135" s="52"/>
      <c r="J135" s="52"/>
      <c r="K135" s="52"/>
      <c r="L135" s="44"/>
      <c r="S135" s="31"/>
      <c r="T135" s="31"/>
      <c r="U135" s="31"/>
      <c r="V135" s="31"/>
      <c r="W135" s="31"/>
      <c r="X135" s="31"/>
      <c r="Y135" s="31"/>
      <c r="Z135" s="31"/>
      <c r="AA135" s="31"/>
      <c r="AB135" s="31"/>
      <c r="AC135" s="31"/>
      <c r="AD135" s="31"/>
      <c r="AE135" s="31"/>
    </row>
    <row r="136" spans="1:31" s="2" customFormat="1" ht="24.95" customHeight="1">
      <c r="A136" s="31"/>
      <c r="B136" s="32"/>
      <c r="C136" s="18" t="s">
        <v>218</v>
      </c>
      <c r="D136" s="31"/>
      <c r="E136" s="31"/>
      <c r="F136" s="31"/>
      <c r="G136" s="31"/>
      <c r="H136" s="31"/>
      <c r="I136" s="31"/>
      <c r="J136" s="31"/>
      <c r="K136" s="31"/>
      <c r="L136" s="44"/>
      <c r="S136" s="31"/>
      <c r="T136" s="31"/>
      <c r="U136" s="31"/>
      <c r="V136" s="31"/>
      <c r="W136" s="31"/>
      <c r="X136" s="31"/>
      <c r="Y136" s="31"/>
      <c r="Z136" s="31"/>
      <c r="AA136" s="31"/>
      <c r="AB136" s="31"/>
      <c r="AC136" s="31"/>
      <c r="AD136" s="31"/>
      <c r="AE136" s="31"/>
    </row>
    <row r="137" spans="1:31" s="2" customFormat="1" ht="6.95" customHeight="1">
      <c r="A137" s="31"/>
      <c r="B137" s="32"/>
      <c r="C137" s="31"/>
      <c r="D137" s="31"/>
      <c r="E137" s="31"/>
      <c r="F137" s="31"/>
      <c r="G137" s="31"/>
      <c r="H137" s="31"/>
      <c r="I137" s="31"/>
      <c r="J137" s="31"/>
      <c r="K137" s="31"/>
      <c r="L137" s="44"/>
      <c r="S137" s="31"/>
      <c r="T137" s="31"/>
      <c r="U137" s="31"/>
      <c r="V137" s="31"/>
      <c r="W137" s="31"/>
      <c r="X137" s="31"/>
      <c r="Y137" s="31"/>
      <c r="Z137" s="31"/>
      <c r="AA137" s="31"/>
      <c r="AB137" s="31"/>
      <c r="AC137" s="31"/>
      <c r="AD137" s="31"/>
      <c r="AE137" s="31"/>
    </row>
    <row r="138" spans="1:31" s="2" customFormat="1" ht="12" customHeight="1">
      <c r="A138" s="31"/>
      <c r="B138" s="32"/>
      <c r="C138" s="24" t="s">
        <v>15</v>
      </c>
      <c r="D138" s="31"/>
      <c r="E138" s="31"/>
      <c r="F138" s="31"/>
      <c r="G138" s="31"/>
      <c r="H138" s="31"/>
      <c r="I138" s="31"/>
      <c r="J138" s="31"/>
      <c r="K138" s="31"/>
      <c r="L138" s="44"/>
      <c r="S138" s="31"/>
      <c r="T138" s="31"/>
      <c r="U138" s="31"/>
      <c r="V138" s="31"/>
      <c r="W138" s="31"/>
      <c r="X138" s="31"/>
      <c r="Y138" s="31"/>
      <c r="Z138" s="31"/>
      <c r="AA138" s="31"/>
      <c r="AB138" s="31"/>
      <c r="AC138" s="31"/>
      <c r="AD138" s="31"/>
      <c r="AE138" s="31"/>
    </row>
    <row r="139" spans="1:31" s="2" customFormat="1" ht="16.5" customHeight="1">
      <c r="A139" s="31"/>
      <c r="B139" s="32"/>
      <c r="C139" s="31"/>
      <c r="D139" s="31"/>
      <c r="E139" s="258" t="str">
        <f>E7</f>
        <v>Kanalizácia a ČOV Nacina Ves</v>
      </c>
      <c r="F139" s="259"/>
      <c r="G139" s="259"/>
      <c r="H139" s="259"/>
      <c r="I139" s="31"/>
      <c r="J139" s="31"/>
      <c r="K139" s="31"/>
      <c r="L139" s="44"/>
      <c r="S139" s="31"/>
      <c r="T139" s="31"/>
      <c r="U139" s="31"/>
      <c r="V139" s="31"/>
      <c r="W139" s="31"/>
      <c r="X139" s="31"/>
      <c r="Y139" s="31"/>
      <c r="Z139" s="31"/>
      <c r="AA139" s="31"/>
      <c r="AB139" s="31"/>
      <c r="AC139" s="31"/>
      <c r="AD139" s="31"/>
      <c r="AE139" s="31"/>
    </row>
    <row r="140" spans="1:31" s="1" customFormat="1" ht="12" customHeight="1">
      <c r="B140" s="17"/>
      <c r="C140" s="24" t="s">
        <v>184</v>
      </c>
      <c r="L140" s="17"/>
    </row>
    <row r="141" spans="1:31" s="1" customFormat="1" ht="16.5" customHeight="1">
      <c r="B141" s="17"/>
      <c r="E141" s="258" t="s">
        <v>2354</v>
      </c>
      <c r="F141" s="210"/>
      <c r="G141" s="210"/>
      <c r="H141" s="210"/>
      <c r="L141" s="17"/>
    </row>
    <row r="142" spans="1:31" s="1" customFormat="1" ht="12" customHeight="1">
      <c r="B142" s="17"/>
      <c r="C142" s="24" t="s">
        <v>186</v>
      </c>
      <c r="L142" s="17"/>
    </row>
    <row r="143" spans="1:31" s="2" customFormat="1" ht="16.5" customHeight="1">
      <c r="A143" s="31"/>
      <c r="B143" s="32"/>
      <c r="C143" s="31"/>
      <c r="D143" s="31"/>
      <c r="E143" s="260" t="s">
        <v>2677</v>
      </c>
      <c r="F143" s="261"/>
      <c r="G143" s="261"/>
      <c r="H143" s="261"/>
      <c r="I143" s="31"/>
      <c r="J143" s="31"/>
      <c r="K143" s="31"/>
      <c r="L143" s="44"/>
      <c r="S143" s="31"/>
      <c r="T143" s="31"/>
      <c r="U143" s="31"/>
      <c r="V143" s="31"/>
      <c r="W143" s="31"/>
      <c r="X143" s="31"/>
      <c r="Y143" s="31"/>
      <c r="Z143" s="31"/>
      <c r="AA143" s="31"/>
      <c r="AB143" s="31"/>
      <c r="AC143" s="31"/>
      <c r="AD143" s="31"/>
      <c r="AE143" s="31"/>
    </row>
    <row r="144" spans="1:31" s="2" customFormat="1" ht="12" customHeight="1">
      <c r="A144" s="31"/>
      <c r="B144" s="32"/>
      <c r="C144" s="24" t="s">
        <v>188</v>
      </c>
      <c r="D144" s="31"/>
      <c r="E144" s="31"/>
      <c r="F144" s="31"/>
      <c r="G144" s="31"/>
      <c r="H144" s="31"/>
      <c r="I144" s="31"/>
      <c r="J144" s="31"/>
      <c r="K144" s="31"/>
      <c r="L144" s="44"/>
      <c r="S144" s="31"/>
      <c r="T144" s="31"/>
      <c r="U144" s="31"/>
      <c r="V144" s="31"/>
      <c r="W144" s="31"/>
      <c r="X144" s="31"/>
      <c r="Y144" s="31"/>
      <c r="Z144" s="31"/>
      <c r="AA144" s="31"/>
      <c r="AB144" s="31"/>
      <c r="AC144" s="31"/>
      <c r="AD144" s="31"/>
      <c r="AE144" s="31"/>
    </row>
    <row r="145" spans="1:65" s="2" customFormat="1" ht="16.5" customHeight="1">
      <c r="A145" s="31"/>
      <c r="B145" s="32"/>
      <c r="C145" s="31"/>
      <c r="D145" s="31"/>
      <c r="E145" s="239" t="str">
        <f>E13</f>
        <v>SO 03.4 - Čerpacia stanica ČS B4</v>
      </c>
      <c r="F145" s="261"/>
      <c r="G145" s="261"/>
      <c r="H145" s="261"/>
      <c r="I145" s="31"/>
      <c r="J145" s="31"/>
      <c r="K145" s="31"/>
      <c r="L145" s="44"/>
      <c r="S145" s="31"/>
      <c r="T145" s="31"/>
      <c r="U145" s="31"/>
      <c r="V145" s="31"/>
      <c r="W145" s="31"/>
      <c r="X145" s="31"/>
      <c r="Y145" s="31"/>
      <c r="Z145" s="31"/>
      <c r="AA145" s="31"/>
      <c r="AB145" s="31"/>
      <c r="AC145" s="31"/>
      <c r="AD145" s="31"/>
      <c r="AE145" s="31"/>
    </row>
    <row r="146" spans="1:65" s="2" customFormat="1" ht="6.95" customHeight="1">
      <c r="A146" s="31"/>
      <c r="B146" s="32"/>
      <c r="C146" s="31"/>
      <c r="D146" s="31"/>
      <c r="E146" s="31"/>
      <c r="F146" s="31"/>
      <c r="G146" s="31"/>
      <c r="H146" s="31"/>
      <c r="I146" s="31"/>
      <c r="J146" s="31"/>
      <c r="K146" s="31"/>
      <c r="L146" s="44"/>
      <c r="S146" s="31"/>
      <c r="T146" s="31"/>
      <c r="U146" s="31"/>
      <c r="V146" s="31"/>
      <c r="W146" s="31"/>
      <c r="X146" s="31"/>
      <c r="Y146" s="31"/>
      <c r="Z146" s="31"/>
      <c r="AA146" s="31"/>
      <c r="AB146" s="31"/>
      <c r="AC146" s="31"/>
      <c r="AD146" s="31"/>
      <c r="AE146" s="31"/>
    </row>
    <row r="147" spans="1:65" s="2" customFormat="1" ht="12" customHeight="1">
      <c r="A147" s="31"/>
      <c r="B147" s="32"/>
      <c r="C147" s="24" t="s">
        <v>19</v>
      </c>
      <c r="D147" s="31"/>
      <c r="E147" s="31"/>
      <c r="F147" s="22" t="str">
        <f>F16</f>
        <v>Nacina Ves</v>
      </c>
      <c r="G147" s="31"/>
      <c r="H147" s="31"/>
      <c r="I147" s="24" t="s">
        <v>21</v>
      </c>
      <c r="J147" s="57" t="str">
        <f>IF(J16="","",J16)</f>
        <v>7. 4. 2025</v>
      </c>
      <c r="K147" s="31"/>
      <c r="L147" s="44"/>
      <c r="S147" s="31"/>
      <c r="T147" s="31"/>
      <c r="U147" s="31"/>
      <c r="V147" s="31"/>
      <c r="W147" s="31"/>
      <c r="X147" s="31"/>
      <c r="Y147" s="31"/>
      <c r="Z147" s="31"/>
      <c r="AA147" s="31"/>
      <c r="AB147" s="31"/>
      <c r="AC147" s="31"/>
      <c r="AD147" s="31"/>
      <c r="AE147" s="31"/>
    </row>
    <row r="148" spans="1:65" s="2" customFormat="1" ht="6.95" customHeight="1">
      <c r="A148" s="31"/>
      <c r="B148" s="32"/>
      <c r="C148" s="31"/>
      <c r="D148" s="31"/>
      <c r="E148" s="31"/>
      <c r="F148" s="31"/>
      <c r="G148" s="31"/>
      <c r="H148" s="31"/>
      <c r="I148" s="31"/>
      <c r="J148" s="31"/>
      <c r="K148" s="31"/>
      <c r="L148" s="44"/>
      <c r="S148" s="31"/>
      <c r="T148" s="31"/>
      <c r="U148" s="31"/>
      <c r="V148" s="31"/>
      <c r="W148" s="31"/>
      <c r="X148" s="31"/>
      <c r="Y148" s="31"/>
      <c r="Z148" s="31"/>
      <c r="AA148" s="31"/>
      <c r="AB148" s="31"/>
      <c r="AC148" s="31"/>
      <c r="AD148" s="31"/>
      <c r="AE148" s="31"/>
    </row>
    <row r="149" spans="1:65" s="2" customFormat="1" ht="15.2" customHeight="1">
      <c r="A149" s="31"/>
      <c r="B149" s="32"/>
      <c r="C149" s="24" t="s">
        <v>23</v>
      </c>
      <c r="D149" s="31"/>
      <c r="E149" s="31"/>
      <c r="F149" s="22" t="str">
        <f>E19</f>
        <v>Obec Nacina Ves</v>
      </c>
      <c r="G149" s="31"/>
      <c r="H149" s="31"/>
      <c r="I149" s="24" t="s">
        <v>29</v>
      </c>
      <c r="J149" s="27" t="str">
        <f>E25</f>
        <v>Ing. Štefan Čižmár</v>
      </c>
      <c r="K149" s="31"/>
      <c r="L149" s="44"/>
      <c r="S149" s="31"/>
      <c r="T149" s="31"/>
      <c r="U149" s="31"/>
      <c r="V149" s="31"/>
      <c r="W149" s="31"/>
      <c r="X149" s="31"/>
      <c r="Y149" s="31"/>
      <c r="Z149" s="31"/>
      <c r="AA149" s="31"/>
      <c r="AB149" s="31"/>
      <c r="AC149" s="31"/>
      <c r="AD149" s="31"/>
      <c r="AE149" s="31"/>
    </row>
    <row r="150" spans="1:65" s="2" customFormat="1" ht="15.2" customHeight="1">
      <c r="A150" s="31"/>
      <c r="B150" s="32"/>
      <c r="C150" s="24" t="s">
        <v>27</v>
      </c>
      <c r="D150" s="31"/>
      <c r="E150" s="31"/>
      <c r="F150" s="22" t="str">
        <f>IF(E22="","",E22)</f>
        <v>Vyplň údaj</v>
      </c>
      <c r="G150" s="31"/>
      <c r="H150" s="31"/>
      <c r="I150" s="24" t="s">
        <v>32</v>
      </c>
      <c r="J150" s="27" t="str">
        <f>E28</f>
        <v xml:space="preserve"> </v>
      </c>
      <c r="K150" s="31"/>
      <c r="L150" s="44"/>
      <c r="S150" s="31"/>
      <c r="T150" s="31"/>
      <c r="U150" s="31"/>
      <c r="V150" s="31"/>
      <c r="W150" s="31"/>
      <c r="X150" s="31"/>
      <c r="Y150" s="31"/>
      <c r="Z150" s="31"/>
      <c r="AA150" s="31"/>
      <c r="AB150" s="31"/>
      <c r="AC150" s="31"/>
      <c r="AD150" s="31"/>
      <c r="AE150" s="31"/>
    </row>
    <row r="151" spans="1:65" s="2" customFormat="1" ht="10.35" customHeight="1">
      <c r="A151" s="31"/>
      <c r="B151" s="32"/>
      <c r="C151" s="31"/>
      <c r="D151" s="31"/>
      <c r="E151" s="31"/>
      <c r="F151" s="31"/>
      <c r="G151" s="31"/>
      <c r="H151" s="31"/>
      <c r="I151" s="31"/>
      <c r="J151" s="31"/>
      <c r="K151" s="31"/>
      <c r="L151" s="44"/>
      <c r="S151" s="31"/>
      <c r="T151" s="31"/>
      <c r="U151" s="31"/>
      <c r="V151" s="31"/>
      <c r="W151" s="31"/>
      <c r="X151" s="31"/>
      <c r="Y151" s="31"/>
      <c r="Z151" s="31"/>
      <c r="AA151" s="31"/>
      <c r="AB151" s="31"/>
      <c r="AC151" s="31"/>
      <c r="AD151" s="31"/>
      <c r="AE151" s="31"/>
    </row>
    <row r="152" spans="1:65" s="11" customFormat="1" ht="29.25" customHeight="1">
      <c r="A152" s="150"/>
      <c r="B152" s="151"/>
      <c r="C152" s="152" t="s">
        <v>219</v>
      </c>
      <c r="D152" s="153" t="s">
        <v>62</v>
      </c>
      <c r="E152" s="153" t="s">
        <v>58</v>
      </c>
      <c r="F152" s="153" t="s">
        <v>59</v>
      </c>
      <c r="G152" s="153" t="s">
        <v>220</v>
      </c>
      <c r="H152" s="153" t="s">
        <v>221</v>
      </c>
      <c r="I152" s="153" t="s">
        <v>222</v>
      </c>
      <c r="J152" s="154" t="s">
        <v>193</v>
      </c>
      <c r="K152" s="155" t="s">
        <v>223</v>
      </c>
      <c r="L152" s="156"/>
      <c r="M152" s="64" t="s">
        <v>1</v>
      </c>
      <c r="N152" s="65" t="s">
        <v>41</v>
      </c>
      <c r="O152" s="65" t="s">
        <v>224</v>
      </c>
      <c r="P152" s="65" t="s">
        <v>225</v>
      </c>
      <c r="Q152" s="65" t="s">
        <v>226</v>
      </c>
      <c r="R152" s="65" t="s">
        <v>227</v>
      </c>
      <c r="S152" s="65" t="s">
        <v>228</v>
      </c>
      <c r="T152" s="66" t="s">
        <v>229</v>
      </c>
      <c r="U152" s="150"/>
      <c r="V152" s="150"/>
      <c r="W152" s="150"/>
      <c r="X152" s="150"/>
      <c r="Y152" s="150"/>
      <c r="Z152" s="150"/>
      <c r="AA152" s="150"/>
      <c r="AB152" s="150"/>
      <c r="AC152" s="150"/>
      <c r="AD152" s="150"/>
      <c r="AE152" s="150"/>
    </row>
    <row r="153" spans="1:65" s="2" customFormat="1" ht="22.9" customHeight="1">
      <c r="A153" s="31"/>
      <c r="B153" s="32"/>
      <c r="C153" s="71" t="s">
        <v>190</v>
      </c>
      <c r="D153" s="31"/>
      <c r="E153" s="31"/>
      <c r="F153" s="31"/>
      <c r="G153" s="31"/>
      <c r="H153" s="31"/>
      <c r="I153" s="31"/>
      <c r="J153" s="157">
        <f>BK153</f>
        <v>0</v>
      </c>
      <c r="K153" s="31"/>
      <c r="L153" s="32"/>
      <c r="M153" s="67"/>
      <c r="N153" s="58"/>
      <c r="O153" s="68"/>
      <c r="P153" s="158">
        <f>P154+P176+P180+P209+P279+P281</f>
        <v>0</v>
      </c>
      <c r="Q153" s="68"/>
      <c r="R153" s="158">
        <f>R154+R176+R180+R209+R279+R281</f>
        <v>4.6045660806000006</v>
      </c>
      <c r="S153" s="68"/>
      <c r="T153" s="159">
        <f>T154+T176+T180+T209+T279+T281</f>
        <v>0</v>
      </c>
      <c r="U153" s="31"/>
      <c r="V153" s="31"/>
      <c r="W153" s="31"/>
      <c r="X153" s="31"/>
      <c r="Y153" s="31"/>
      <c r="Z153" s="31"/>
      <c r="AA153" s="31"/>
      <c r="AB153" s="31"/>
      <c r="AC153" s="31"/>
      <c r="AD153" s="31"/>
      <c r="AE153" s="31"/>
      <c r="AT153" s="14" t="s">
        <v>76</v>
      </c>
      <c r="AU153" s="14" t="s">
        <v>195</v>
      </c>
      <c r="BK153" s="160">
        <f>BK154+BK176+BK180+BK209+BK279+BK281</f>
        <v>0</v>
      </c>
    </row>
    <row r="154" spans="1:65" s="12" customFormat="1" ht="25.9" customHeight="1">
      <c r="B154" s="161"/>
      <c r="D154" s="162" t="s">
        <v>76</v>
      </c>
      <c r="E154" s="163" t="s">
        <v>897</v>
      </c>
      <c r="F154" s="163" t="s">
        <v>231</v>
      </c>
      <c r="I154" s="164"/>
      <c r="J154" s="165">
        <f>BK154</f>
        <v>0</v>
      </c>
      <c r="L154" s="161"/>
      <c r="M154" s="166"/>
      <c r="N154" s="167"/>
      <c r="O154" s="167"/>
      <c r="P154" s="168">
        <f>P155+P159+P161+P165+P167+P173</f>
        <v>0</v>
      </c>
      <c r="Q154" s="167"/>
      <c r="R154" s="168">
        <f>R155+R159+R161+R165+R167+R173</f>
        <v>2.4049660805999999</v>
      </c>
      <c r="S154" s="167"/>
      <c r="T154" s="169">
        <f>T155+T159+T161+T165+T167+T173</f>
        <v>0</v>
      </c>
      <c r="AR154" s="162" t="s">
        <v>81</v>
      </c>
      <c r="AT154" s="170" t="s">
        <v>76</v>
      </c>
      <c r="AU154" s="170" t="s">
        <v>77</v>
      </c>
      <c r="AY154" s="162" t="s">
        <v>232</v>
      </c>
      <c r="BK154" s="171">
        <f>BK155+BK159+BK161+BK165+BK167+BK173</f>
        <v>0</v>
      </c>
    </row>
    <row r="155" spans="1:65" s="12" customFormat="1" ht="22.9" customHeight="1">
      <c r="B155" s="161"/>
      <c r="D155" s="162" t="s">
        <v>76</v>
      </c>
      <c r="E155" s="172" t="s">
        <v>81</v>
      </c>
      <c r="F155" s="172" t="s">
        <v>233</v>
      </c>
      <c r="I155" s="164"/>
      <c r="J155" s="173">
        <f>BK155</f>
        <v>0</v>
      </c>
      <c r="L155" s="161"/>
      <c r="M155" s="166"/>
      <c r="N155" s="167"/>
      <c r="O155" s="167"/>
      <c r="P155" s="168">
        <f>SUM(P156:P158)</f>
        <v>0</v>
      </c>
      <c r="Q155" s="167"/>
      <c r="R155" s="168">
        <f>SUM(R156:R158)</f>
        <v>1.2562714000000001</v>
      </c>
      <c r="S155" s="167"/>
      <c r="T155" s="169">
        <f>SUM(T156:T158)</f>
        <v>0</v>
      </c>
      <c r="AR155" s="162" t="s">
        <v>81</v>
      </c>
      <c r="AT155" s="170" t="s">
        <v>76</v>
      </c>
      <c r="AU155" s="170" t="s">
        <v>81</v>
      </c>
      <c r="AY155" s="162" t="s">
        <v>232</v>
      </c>
      <c r="BK155" s="171">
        <f>SUM(BK156:BK158)</f>
        <v>0</v>
      </c>
    </row>
    <row r="156" spans="1:65" s="2" customFormat="1" ht="24.2" customHeight="1">
      <c r="A156" s="31"/>
      <c r="B156" s="142"/>
      <c r="C156" s="174" t="s">
        <v>81</v>
      </c>
      <c r="D156" s="174" t="s">
        <v>234</v>
      </c>
      <c r="E156" s="175" t="s">
        <v>898</v>
      </c>
      <c r="F156" s="176" t="s">
        <v>899</v>
      </c>
      <c r="G156" s="177" t="s">
        <v>256</v>
      </c>
      <c r="H156" s="178">
        <v>100</v>
      </c>
      <c r="I156" s="179"/>
      <c r="J156" s="180">
        <f>ROUND(I156*H156,2)</f>
        <v>0</v>
      </c>
      <c r="K156" s="181"/>
      <c r="L156" s="32"/>
      <c r="M156" s="182" t="s">
        <v>1</v>
      </c>
      <c r="N156" s="183" t="s">
        <v>43</v>
      </c>
      <c r="O156" s="60"/>
      <c r="P156" s="184">
        <f>O156*H156</f>
        <v>0</v>
      </c>
      <c r="Q156" s="184">
        <v>1.2562714000000001E-2</v>
      </c>
      <c r="R156" s="184">
        <f>Q156*H156</f>
        <v>1.2562714000000001</v>
      </c>
      <c r="S156" s="184">
        <v>0</v>
      </c>
      <c r="T156" s="185">
        <f>S156*H156</f>
        <v>0</v>
      </c>
      <c r="U156" s="31"/>
      <c r="V156" s="31"/>
      <c r="W156" s="31"/>
      <c r="X156" s="31"/>
      <c r="Y156" s="31"/>
      <c r="Z156" s="31"/>
      <c r="AA156" s="31"/>
      <c r="AB156" s="31"/>
      <c r="AC156" s="31"/>
      <c r="AD156" s="31"/>
      <c r="AE156" s="31"/>
      <c r="AR156" s="186" t="s">
        <v>238</v>
      </c>
      <c r="AT156" s="186" t="s">
        <v>234</v>
      </c>
      <c r="AU156" s="186" t="s">
        <v>88</v>
      </c>
      <c r="AY156" s="14" t="s">
        <v>232</v>
      </c>
      <c r="BE156" s="104">
        <f>IF(N156="základná",J156,0)</f>
        <v>0</v>
      </c>
      <c r="BF156" s="104">
        <f>IF(N156="znížená",J156,0)</f>
        <v>0</v>
      </c>
      <c r="BG156" s="104">
        <f>IF(N156="zákl. prenesená",J156,0)</f>
        <v>0</v>
      </c>
      <c r="BH156" s="104">
        <f>IF(N156="zníž. prenesená",J156,0)</f>
        <v>0</v>
      </c>
      <c r="BI156" s="104">
        <f>IF(N156="nulová",J156,0)</f>
        <v>0</v>
      </c>
      <c r="BJ156" s="14" t="s">
        <v>88</v>
      </c>
      <c r="BK156" s="104">
        <f>ROUND(I156*H156,2)</f>
        <v>0</v>
      </c>
      <c r="BL156" s="14" t="s">
        <v>238</v>
      </c>
      <c r="BM156" s="186" t="s">
        <v>2679</v>
      </c>
    </row>
    <row r="157" spans="1:65" s="2" customFormat="1" ht="33" customHeight="1">
      <c r="A157" s="31"/>
      <c r="B157" s="142"/>
      <c r="C157" s="174" t="s">
        <v>88</v>
      </c>
      <c r="D157" s="174" t="s">
        <v>234</v>
      </c>
      <c r="E157" s="175" t="s">
        <v>259</v>
      </c>
      <c r="F157" s="176" t="s">
        <v>260</v>
      </c>
      <c r="G157" s="177" t="s">
        <v>261</v>
      </c>
      <c r="H157" s="178">
        <v>48</v>
      </c>
      <c r="I157" s="179"/>
      <c r="J157" s="180">
        <f>ROUND(I157*H157,2)</f>
        <v>0</v>
      </c>
      <c r="K157" s="181"/>
      <c r="L157" s="32"/>
      <c r="M157" s="182" t="s">
        <v>1</v>
      </c>
      <c r="N157" s="183" t="s">
        <v>43</v>
      </c>
      <c r="O157" s="60"/>
      <c r="P157" s="184">
        <f>O157*H157</f>
        <v>0</v>
      </c>
      <c r="Q157" s="184">
        <v>0</v>
      </c>
      <c r="R157" s="184">
        <f>Q157*H157</f>
        <v>0</v>
      </c>
      <c r="S157" s="184">
        <v>0</v>
      </c>
      <c r="T157" s="185">
        <f>S157*H157</f>
        <v>0</v>
      </c>
      <c r="U157" s="31"/>
      <c r="V157" s="31"/>
      <c r="W157" s="31"/>
      <c r="X157" s="31"/>
      <c r="Y157" s="31"/>
      <c r="Z157" s="31"/>
      <c r="AA157" s="31"/>
      <c r="AB157" s="31"/>
      <c r="AC157" s="31"/>
      <c r="AD157" s="31"/>
      <c r="AE157" s="31"/>
      <c r="AR157" s="186" t="s">
        <v>238</v>
      </c>
      <c r="AT157" s="186" t="s">
        <v>234</v>
      </c>
      <c r="AU157" s="186" t="s">
        <v>88</v>
      </c>
      <c r="AY157" s="14" t="s">
        <v>232</v>
      </c>
      <c r="BE157" s="104">
        <f>IF(N157="základná",J157,0)</f>
        <v>0</v>
      </c>
      <c r="BF157" s="104">
        <f>IF(N157="znížená",J157,0)</f>
        <v>0</v>
      </c>
      <c r="BG157" s="104">
        <f>IF(N157="zákl. prenesená",J157,0)</f>
        <v>0</v>
      </c>
      <c r="BH157" s="104">
        <f>IF(N157="zníž. prenesená",J157,0)</f>
        <v>0</v>
      </c>
      <c r="BI157" s="104">
        <f>IF(N157="nulová",J157,0)</f>
        <v>0</v>
      </c>
      <c r="BJ157" s="14" t="s">
        <v>88</v>
      </c>
      <c r="BK157" s="104">
        <f>ROUND(I157*H157,2)</f>
        <v>0</v>
      </c>
      <c r="BL157" s="14" t="s">
        <v>238</v>
      </c>
      <c r="BM157" s="186" t="s">
        <v>2680</v>
      </c>
    </row>
    <row r="158" spans="1:65" s="2" customFormat="1" ht="33" customHeight="1">
      <c r="A158" s="31"/>
      <c r="B158" s="142"/>
      <c r="C158" s="174" t="s">
        <v>93</v>
      </c>
      <c r="D158" s="174" t="s">
        <v>234</v>
      </c>
      <c r="E158" s="175" t="s">
        <v>264</v>
      </c>
      <c r="F158" s="176" t="s">
        <v>265</v>
      </c>
      <c r="G158" s="177" t="s">
        <v>266</v>
      </c>
      <c r="H158" s="178">
        <v>2</v>
      </c>
      <c r="I158" s="179"/>
      <c r="J158" s="180">
        <f>ROUND(I158*H158,2)</f>
        <v>0</v>
      </c>
      <c r="K158" s="181"/>
      <c r="L158" s="32"/>
      <c r="M158" s="182" t="s">
        <v>1</v>
      </c>
      <c r="N158" s="183" t="s">
        <v>43</v>
      </c>
      <c r="O158" s="60"/>
      <c r="P158" s="184">
        <f>O158*H158</f>
        <v>0</v>
      </c>
      <c r="Q158" s="184">
        <v>0</v>
      </c>
      <c r="R158" s="184">
        <f>Q158*H158</f>
        <v>0</v>
      </c>
      <c r="S158" s="184">
        <v>0</v>
      </c>
      <c r="T158" s="185">
        <f>S158*H158</f>
        <v>0</v>
      </c>
      <c r="U158" s="31"/>
      <c r="V158" s="31"/>
      <c r="W158" s="31"/>
      <c r="X158" s="31"/>
      <c r="Y158" s="31"/>
      <c r="Z158" s="31"/>
      <c r="AA158" s="31"/>
      <c r="AB158" s="31"/>
      <c r="AC158" s="31"/>
      <c r="AD158" s="31"/>
      <c r="AE158" s="31"/>
      <c r="AR158" s="186" t="s">
        <v>238</v>
      </c>
      <c r="AT158" s="186" t="s">
        <v>234</v>
      </c>
      <c r="AU158" s="186" t="s">
        <v>88</v>
      </c>
      <c r="AY158" s="14" t="s">
        <v>232</v>
      </c>
      <c r="BE158" s="104">
        <f>IF(N158="základná",J158,0)</f>
        <v>0</v>
      </c>
      <c r="BF158" s="104">
        <f>IF(N158="znížená",J158,0)</f>
        <v>0</v>
      </c>
      <c r="BG158" s="104">
        <f>IF(N158="zákl. prenesená",J158,0)</f>
        <v>0</v>
      </c>
      <c r="BH158" s="104">
        <f>IF(N158="zníž. prenesená",J158,0)</f>
        <v>0</v>
      </c>
      <c r="BI158" s="104">
        <f>IF(N158="nulová",J158,0)</f>
        <v>0</v>
      </c>
      <c r="BJ158" s="14" t="s">
        <v>88</v>
      </c>
      <c r="BK158" s="104">
        <f>ROUND(I158*H158,2)</f>
        <v>0</v>
      </c>
      <c r="BL158" s="14" t="s">
        <v>238</v>
      </c>
      <c r="BM158" s="186" t="s">
        <v>2681</v>
      </c>
    </row>
    <row r="159" spans="1:65" s="12" customFormat="1" ht="22.9" customHeight="1">
      <c r="B159" s="161"/>
      <c r="D159" s="162" t="s">
        <v>76</v>
      </c>
      <c r="E159" s="172" t="s">
        <v>88</v>
      </c>
      <c r="F159" s="172" t="s">
        <v>936</v>
      </c>
      <c r="I159" s="164"/>
      <c r="J159" s="173">
        <f>BK159</f>
        <v>0</v>
      </c>
      <c r="L159" s="161"/>
      <c r="M159" s="166"/>
      <c r="N159" s="167"/>
      <c r="O159" s="167"/>
      <c r="P159" s="168">
        <f>P160</f>
        <v>0</v>
      </c>
      <c r="Q159" s="167"/>
      <c r="R159" s="168">
        <f>R160</f>
        <v>1.0399999999999999E-3</v>
      </c>
      <c r="S159" s="167"/>
      <c r="T159" s="169">
        <f>T160</f>
        <v>0</v>
      </c>
      <c r="AR159" s="162" t="s">
        <v>81</v>
      </c>
      <c r="AT159" s="170" t="s">
        <v>76</v>
      </c>
      <c r="AU159" s="170" t="s">
        <v>81</v>
      </c>
      <c r="AY159" s="162" t="s">
        <v>232</v>
      </c>
      <c r="BK159" s="171">
        <f>BK160</f>
        <v>0</v>
      </c>
    </row>
    <row r="160" spans="1:65" s="2" customFormat="1" ht="24.2" customHeight="1">
      <c r="A160" s="31"/>
      <c r="B160" s="142"/>
      <c r="C160" s="174" t="s">
        <v>238</v>
      </c>
      <c r="D160" s="174" t="s">
        <v>234</v>
      </c>
      <c r="E160" s="175" t="s">
        <v>970</v>
      </c>
      <c r="F160" s="176" t="s">
        <v>1199</v>
      </c>
      <c r="G160" s="177" t="s">
        <v>394</v>
      </c>
      <c r="H160" s="178">
        <v>1</v>
      </c>
      <c r="I160" s="179"/>
      <c r="J160" s="180">
        <f>ROUND(I160*H160,2)</f>
        <v>0</v>
      </c>
      <c r="K160" s="181"/>
      <c r="L160" s="32"/>
      <c r="M160" s="182" t="s">
        <v>1</v>
      </c>
      <c r="N160" s="183" t="s">
        <v>43</v>
      </c>
      <c r="O160" s="60"/>
      <c r="P160" s="184">
        <f>O160*H160</f>
        <v>0</v>
      </c>
      <c r="Q160" s="184">
        <v>1.0399999999999999E-3</v>
      </c>
      <c r="R160" s="184">
        <f>Q160*H160</f>
        <v>1.0399999999999999E-3</v>
      </c>
      <c r="S160" s="184">
        <v>0</v>
      </c>
      <c r="T160" s="185">
        <f>S160*H160</f>
        <v>0</v>
      </c>
      <c r="U160" s="31"/>
      <c r="V160" s="31"/>
      <c r="W160" s="31"/>
      <c r="X160" s="31"/>
      <c r="Y160" s="31"/>
      <c r="Z160" s="31"/>
      <c r="AA160" s="31"/>
      <c r="AB160" s="31"/>
      <c r="AC160" s="31"/>
      <c r="AD160" s="31"/>
      <c r="AE160" s="31"/>
      <c r="AR160" s="186" t="s">
        <v>238</v>
      </c>
      <c r="AT160" s="186" t="s">
        <v>234</v>
      </c>
      <c r="AU160" s="186" t="s">
        <v>88</v>
      </c>
      <c r="AY160" s="14" t="s">
        <v>232</v>
      </c>
      <c r="BE160" s="104">
        <f>IF(N160="základná",J160,0)</f>
        <v>0</v>
      </c>
      <c r="BF160" s="104">
        <f>IF(N160="znížená",J160,0)</f>
        <v>0</v>
      </c>
      <c r="BG160" s="104">
        <f>IF(N160="zákl. prenesená",J160,0)</f>
        <v>0</v>
      </c>
      <c r="BH160" s="104">
        <f>IF(N160="zníž. prenesená",J160,0)</f>
        <v>0</v>
      </c>
      <c r="BI160" s="104">
        <f>IF(N160="nulová",J160,0)</f>
        <v>0</v>
      </c>
      <c r="BJ160" s="14" t="s">
        <v>88</v>
      </c>
      <c r="BK160" s="104">
        <f>ROUND(I160*H160,2)</f>
        <v>0</v>
      </c>
      <c r="BL160" s="14" t="s">
        <v>238</v>
      </c>
      <c r="BM160" s="186" t="s">
        <v>3082</v>
      </c>
    </row>
    <row r="161" spans="1:65" s="12" customFormat="1" ht="22.9" customHeight="1">
      <c r="B161" s="161"/>
      <c r="D161" s="162" t="s">
        <v>76</v>
      </c>
      <c r="E161" s="172" t="s">
        <v>238</v>
      </c>
      <c r="F161" s="172" t="s">
        <v>400</v>
      </c>
      <c r="I161" s="164"/>
      <c r="J161" s="173">
        <f>BK161</f>
        <v>0</v>
      </c>
      <c r="L161" s="161"/>
      <c r="M161" s="166"/>
      <c r="N161" s="167"/>
      <c r="O161" s="167"/>
      <c r="P161" s="168">
        <f>SUM(P162:P164)</f>
        <v>0</v>
      </c>
      <c r="Q161" s="167"/>
      <c r="R161" s="168">
        <f>SUM(R162:R164)</f>
        <v>0.22758400000000001</v>
      </c>
      <c r="S161" s="167"/>
      <c r="T161" s="169">
        <f>SUM(T162:T164)</f>
        <v>0</v>
      </c>
      <c r="AR161" s="162" t="s">
        <v>81</v>
      </c>
      <c r="AT161" s="170" t="s">
        <v>76</v>
      </c>
      <c r="AU161" s="170" t="s">
        <v>81</v>
      </c>
      <c r="AY161" s="162" t="s">
        <v>232</v>
      </c>
      <c r="BK161" s="171">
        <f>SUM(BK162:BK164)</f>
        <v>0</v>
      </c>
    </row>
    <row r="162" spans="1:65" s="2" customFormat="1" ht="37.9" customHeight="1">
      <c r="A162" s="31"/>
      <c r="B162" s="142"/>
      <c r="C162" s="174" t="s">
        <v>249</v>
      </c>
      <c r="D162" s="174" t="s">
        <v>234</v>
      </c>
      <c r="E162" s="175" t="s">
        <v>3083</v>
      </c>
      <c r="F162" s="176" t="s">
        <v>3084</v>
      </c>
      <c r="G162" s="177" t="s">
        <v>237</v>
      </c>
      <c r="H162" s="178">
        <v>31.4</v>
      </c>
      <c r="I162" s="179"/>
      <c r="J162" s="180">
        <f>ROUND(I162*H162,2)</f>
        <v>0</v>
      </c>
      <c r="K162" s="181"/>
      <c r="L162" s="32"/>
      <c r="M162" s="182" t="s">
        <v>1</v>
      </c>
      <c r="N162" s="183" t="s">
        <v>43</v>
      </c>
      <c r="O162" s="60"/>
      <c r="P162" s="184">
        <f>O162*H162</f>
        <v>0</v>
      </c>
      <c r="Q162" s="184">
        <v>5.5999999999999995E-4</v>
      </c>
      <c r="R162" s="184">
        <f>Q162*H162</f>
        <v>1.7583999999999999E-2</v>
      </c>
      <c r="S162" s="184">
        <v>0</v>
      </c>
      <c r="T162" s="185">
        <f>S162*H162</f>
        <v>0</v>
      </c>
      <c r="U162" s="31"/>
      <c r="V162" s="31"/>
      <c r="W162" s="31"/>
      <c r="X162" s="31"/>
      <c r="Y162" s="31"/>
      <c r="Z162" s="31"/>
      <c r="AA162" s="31"/>
      <c r="AB162" s="31"/>
      <c r="AC162" s="31"/>
      <c r="AD162" s="31"/>
      <c r="AE162" s="31"/>
      <c r="AR162" s="186" t="s">
        <v>238</v>
      </c>
      <c r="AT162" s="186" t="s">
        <v>234</v>
      </c>
      <c r="AU162" s="186" t="s">
        <v>88</v>
      </c>
      <c r="AY162" s="14" t="s">
        <v>232</v>
      </c>
      <c r="BE162" s="104">
        <f>IF(N162="základná",J162,0)</f>
        <v>0</v>
      </c>
      <c r="BF162" s="104">
        <f>IF(N162="znížená",J162,0)</f>
        <v>0</v>
      </c>
      <c r="BG162" s="104">
        <f>IF(N162="zákl. prenesená",J162,0)</f>
        <v>0</v>
      </c>
      <c r="BH162" s="104">
        <f>IF(N162="zníž. prenesená",J162,0)</f>
        <v>0</v>
      </c>
      <c r="BI162" s="104">
        <f>IF(N162="nulová",J162,0)</f>
        <v>0</v>
      </c>
      <c r="BJ162" s="14" t="s">
        <v>88</v>
      </c>
      <c r="BK162" s="104">
        <f>ROUND(I162*H162,2)</f>
        <v>0</v>
      </c>
      <c r="BL162" s="14" t="s">
        <v>238</v>
      </c>
      <c r="BM162" s="186" t="s">
        <v>3085</v>
      </c>
    </row>
    <row r="163" spans="1:65" s="2" customFormat="1" ht="24.2" customHeight="1">
      <c r="A163" s="31"/>
      <c r="B163" s="142"/>
      <c r="C163" s="187" t="s">
        <v>253</v>
      </c>
      <c r="D163" s="187" t="s">
        <v>357</v>
      </c>
      <c r="E163" s="188" t="s">
        <v>1210</v>
      </c>
      <c r="F163" s="189" t="s">
        <v>1211</v>
      </c>
      <c r="G163" s="190" t="s">
        <v>1139</v>
      </c>
      <c r="H163" s="191">
        <v>10</v>
      </c>
      <c r="I163" s="192"/>
      <c r="J163" s="193">
        <f>ROUND(I163*H163,2)</f>
        <v>0</v>
      </c>
      <c r="K163" s="194"/>
      <c r="L163" s="195"/>
      <c r="M163" s="196" t="s">
        <v>1</v>
      </c>
      <c r="N163" s="197" t="s">
        <v>43</v>
      </c>
      <c r="O163" s="60"/>
      <c r="P163" s="184">
        <f>O163*H163</f>
        <v>0</v>
      </c>
      <c r="Q163" s="184">
        <v>1E-3</v>
      </c>
      <c r="R163" s="184">
        <f>Q163*H163</f>
        <v>0.01</v>
      </c>
      <c r="S163" s="184">
        <v>0</v>
      </c>
      <c r="T163" s="185">
        <f>S163*H163</f>
        <v>0</v>
      </c>
      <c r="U163" s="31"/>
      <c r="V163" s="31"/>
      <c r="W163" s="31"/>
      <c r="X163" s="31"/>
      <c r="Y163" s="31"/>
      <c r="Z163" s="31"/>
      <c r="AA163" s="31"/>
      <c r="AB163" s="31"/>
      <c r="AC163" s="31"/>
      <c r="AD163" s="31"/>
      <c r="AE163" s="31"/>
      <c r="AR163" s="186" t="s">
        <v>263</v>
      </c>
      <c r="AT163" s="186" t="s">
        <v>357</v>
      </c>
      <c r="AU163" s="186" t="s">
        <v>88</v>
      </c>
      <c r="AY163" s="14" t="s">
        <v>232</v>
      </c>
      <c r="BE163" s="104">
        <f>IF(N163="základná",J163,0)</f>
        <v>0</v>
      </c>
      <c r="BF163" s="104">
        <f>IF(N163="znížená",J163,0)</f>
        <v>0</v>
      </c>
      <c r="BG163" s="104">
        <f>IF(N163="zákl. prenesená",J163,0)</f>
        <v>0</v>
      </c>
      <c r="BH163" s="104">
        <f>IF(N163="zníž. prenesená",J163,0)</f>
        <v>0</v>
      </c>
      <c r="BI163" s="104">
        <f>IF(N163="nulová",J163,0)</f>
        <v>0</v>
      </c>
      <c r="BJ163" s="14" t="s">
        <v>88</v>
      </c>
      <c r="BK163" s="104">
        <f>ROUND(I163*H163,2)</f>
        <v>0</v>
      </c>
      <c r="BL163" s="14" t="s">
        <v>238</v>
      </c>
      <c r="BM163" s="186" t="s">
        <v>2751</v>
      </c>
    </row>
    <row r="164" spans="1:65" s="2" customFormat="1" ht="16.5" customHeight="1">
      <c r="A164" s="31"/>
      <c r="B164" s="142"/>
      <c r="C164" s="187" t="s">
        <v>258</v>
      </c>
      <c r="D164" s="187" t="s">
        <v>357</v>
      </c>
      <c r="E164" s="188" t="s">
        <v>1213</v>
      </c>
      <c r="F164" s="189" t="s">
        <v>1214</v>
      </c>
      <c r="G164" s="190" t="s">
        <v>1139</v>
      </c>
      <c r="H164" s="191">
        <v>200</v>
      </c>
      <c r="I164" s="192"/>
      <c r="J164" s="193">
        <f>ROUND(I164*H164,2)</f>
        <v>0</v>
      </c>
      <c r="K164" s="194"/>
      <c r="L164" s="195"/>
      <c r="M164" s="196" t="s">
        <v>1</v>
      </c>
      <c r="N164" s="197" t="s">
        <v>43</v>
      </c>
      <c r="O164" s="60"/>
      <c r="P164" s="184">
        <f>O164*H164</f>
        <v>0</v>
      </c>
      <c r="Q164" s="184">
        <v>1E-3</v>
      </c>
      <c r="R164" s="184">
        <f>Q164*H164</f>
        <v>0.2</v>
      </c>
      <c r="S164" s="184">
        <v>0</v>
      </c>
      <c r="T164" s="185">
        <f>S164*H164</f>
        <v>0</v>
      </c>
      <c r="U164" s="31"/>
      <c r="V164" s="31"/>
      <c r="W164" s="31"/>
      <c r="X164" s="31"/>
      <c r="Y164" s="31"/>
      <c r="Z164" s="31"/>
      <c r="AA164" s="31"/>
      <c r="AB164" s="31"/>
      <c r="AC164" s="31"/>
      <c r="AD164" s="31"/>
      <c r="AE164" s="31"/>
      <c r="AR164" s="186" t="s">
        <v>263</v>
      </c>
      <c r="AT164" s="186" t="s">
        <v>357</v>
      </c>
      <c r="AU164" s="186" t="s">
        <v>88</v>
      </c>
      <c r="AY164" s="14" t="s">
        <v>232</v>
      </c>
      <c r="BE164" s="104">
        <f>IF(N164="základná",J164,0)</f>
        <v>0</v>
      </c>
      <c r="BF164" s="104">
        <f>IF(N164="znížená",J164,0)</f>
        <v>0</v>
      </c>
      <c r="BG164" s="104">
        <f>IF(N164="zákl. prenesená",J164,0)</f>
        <v>0</v>
      </c>
      <c r="BH164" s="104">
        <f>IF(N164="zníž. prenesená",J164,0)</f>
        <v>0</v>
      </c>
      <c r="BI164" s="104">
        <f>IF(N164="nulová",J164,0)</f>
        <v>0</v>
      </c>
      <c r="BJ164" s="14" t="s">
        <v>88</v>
      </c>
      <c r="BK164" s="104">
        <f>ROUND(I164*H164,2)</f>
        <v>0</v>
      </c>
      <c r="BL164" s="14" t="s">
        <v>238</v>
      </c>
      <c r="BM164" s="186" t="s">
        <v>2752</v>
      </c>
    </row>
    <row r="165" spans="1:65" s="12" customFormat="1" ht="22.9" customHeight="1">
      <c r="B165" s="161"/>
      <c r="D165" s="162" t="s">
        <v>76</v>
      </c>
      <c r="E165" s="172" t="s">
        <v>263</v>
      </c>
      <c r="F165" s="172" t="s">
        <v>459</v>
      </c>
      <c r="I165" s="164"/>
      <c r="J165" s="173">
        <f>BK165</f>
        <v>0</v>
      </c>
      <c r="L165" s="161"/>
      <c r="M165" s="166"/>
      <c r="N165" s="167"/>
      <c r="O165" s="167"/>
      <c r="P165" s="168">
        <f>P166</f>
        <v>0</v>
      </c>
      <c r="Q165" s="167"/>
      <c r="R165" s="168">
        <f>R166</f>
        <v>0.58470112800000007</v>
      </c>
      <c r="S165" s="167"/>
      <c r="T165" s="169">
        <f>T166</f>
        <v>0</v>
      </c>
      <c r="AR165" s="162" t="s">
        <v>81</v>
      </c>
      <c r="AT165" s="170" t="s">
        <v>76</v>
      </c>
      <c r="AU165" s="170" t="s">
        <v>81</v>
      </c>
      <c r="AY165" s="162" t="s">
        <v>232</v>
      </c>
      <c r="BK165" s="171">
        <f>BK166</f>
        <v>0</v>
      </c>
    </row>
    <row r="166" spans="1:65" s="2" customFormat="1" ht="37.9" customHeight="1">
      <c r="A166" s="31"/>
      <c r="B166" s="142"/>
      <c r="C166" s="174" t="s">
        <v>263</v>
      </c>
      <c r="D166" s="174" t="s">
        <v>234</v>
      </c>
      <c r="E166" s="175" t="s">
        <v>1016</v>
      </c>
      <c r="F166" s="176" t="s">
        <v>1240</v>
      </c>
      <c r="G166" s="177" t="s">
        <v>287</v>
      </c>
      <c r="H166" s="178">
        <v>0.26400000000000001</v>
      </c>
      <c r="I166" s="179"/>
      <c r="J166" s="180">
        <f>ROUND(I166*H166,2)</f>
        <v>0</v>
      </c>
      <c r="K166" s="181"/>
      <c r="L166" s="32"/>
      <c r="M166" s="182" t="s">
        <v>1</v>
      </c>
      <c r="N166" s="183" t="s">
        <v>43</v>
      </c>
      <c r="O166" s="60"/>
      <c r="P166" s="184">
        <f>O166*H166</f>
        <v>0</v>
      </c>
      <c r="Q166" s="184">
        <v>2.2147770000000002</v>
      </c>
      <c r="R166" s="184">
        <f>Q166*H166</f>
        <v>0.58470112800000007</v>
      </c>
      <c r="S166" s="184">
        <v>0</v>
      </c>
      <c r="T166" s="185">
        <f>S166*H166</f>
        <v>0</v>
      </c>
      <c r="U166" s="31"/>
      <c r="V166" s="31"/>
      <c r="W166" s="31"/>
      <c r="X166" s="31"/>
      <c r="Y166" s="31"/>
      <c r="Z166" s="31"/>
      <c r="AA166" s="31"/>
      <c r="AB166" s="31"/>
      <c r="AC166" s="31"/>
      <c r="AD166" s="31"/>
      <c r="AE166" s="31"/>
      <c r="AR166" s="186" t="s">
        <v>238</v>
      </c>
      <c r="AT166" s="186" t="s">
        <v>234</v>
      </c>
      <c r="AU166" s="186" t="s">
        <v>88</v>
      </c>
      <c r="AY166" s="14" t="s">
        <v>232</v>
      </c>
      <c r="BE166" s="104">
        <f>IF(N166="základná",J166,0)</f>
        <v>0</v>
      </c>
      <c r="BF166" s="104">
        <f>IF(N166="znížená",J166,0)</f>
        <v>0</v>
      </c>
      <c r="BG166" s="104">
        <f>IF(N166="zákl. prenesená",J166,0)</f>
        <v>0</v>
      </c>
      <c r="BH166" s="104">
        <f>IF(N166="zníž. prenesená",J166,0)</f>
        <v>0</v>
      </c>
      <c r="BI166" s="104">
        <f>IF(N166="nulová",J166,0)</f>
        <v>0</v>
      </c>
      <c r="BJ166" s="14" t="s">
        <v>88</v>
      </c>
      <c r="BK166" s="104">
        <f>ROUND(I166*H166,2)</f>
        <v>0</v>
      </c>
      <c r="BL166" s="14" t="s">
        <v>238</v>
      </c>
      <c r="BM166" s="186" t="s">
        <v>3086</v>
      </c>
    </row>
    <row r="167" spans="1:65" s="12" customFormat="1" ht="22.9" customHeight="1">
      <c r="B167" s="161"/>
      <c r="D167" s="162" t="s">
        <v>76</v>
      </c>
      <c r="E167" s="172" t="s">
        <v>268</v>
      </c>
      <c r="F167" s="172" t="s">
        <v>737</v>
      </c>
      <c r="I167" s="164"/>
      <c r="J167" s="173">
        <f>BK167</f>
        <v>0</v>
      </c>
      <c r="L167" s="161"/>
      <c r="M167" s="166"/>
      <c r="N167" s="167"/>
      <c r="O167" s="167"/>
      <c r="P167" s="168">
        <f>SUM(P168:P172)</f>
        <v>0</v>
      </c>
      <c r="Q167" s="167"/>
      <c r="R167" s="168">
        <f>SUM(R168:R172)</f>
        <v>0.33536955260000006</v>
      </c>
      <c r="S167" s="167"/>
      <c r="T167" s="169">
        <f>SUM(T168:T172)</f>
        <v>0</v>
      </c>
      <c r="AR167" s="162" t="s">
        <v>81</v>
      </c>
      <c r="AT167" s="170" t="s">
        <v>76</v>
      </c>
      <c r="AU167" s="170" t="s">
        <v>81</v>
      </c>
      <c r="AY167" s="162" t="s">
        <v>232</v>
      </c>
      <c r="BK167" s="171">
        <f>SUM(BK168:BK172)</f>
        <v>0</v>
      </c>
    </row>
    <row r="168" spans="1:65" s="2" customFormat="1" ht="24.2" customHeight="1">
      <c r="A168" s="31"/>
      <c r="B168" s="142"/>
      <c r="C168" s="174" t="s">
        <v>268</v>
      </c>
      <c r="D168" s="174" t="s">
        <v>234</v>
      </c>
      <c r="E168" s="175" t="s">
        <v>3087</v>
      </c>
      <c r="F168" s="176" t="s">
        <v>3088</v>
      </c>
      <c r="G168" s="177" t="s">
        <v>237</v>
      </c>
      <c r="H168" s="178">
        <v>31.4</v>
      </c>
      <c r="I168" s="179"/>
      <c r="J168" s="180">
        <f>ROUND(I168*H168,2)</f>
        <v>0</v>
      </c>
      <c r="K168" s="181"/>
      <c r="L168" s="32"/>
      <c r="M168" s="182" t="s">
        <v>1</v>
      </c>
      <c r="N168" s="183" t="s">
        <v>43</v>
      </c>
      <c r="O168" s="60"/>
      <c r="P168" s="184">
        <f>O168*H168</f>
        <v>0</v>
      </c>
      <c r="Q168" s="184">
        <v>0</v>
      </c>
      <c r="R168" s="184">
        <f>Q168*H168</f>
        <v>0</v>
      </c>
      <c r="S168" s="184">
        <v>0</v>
      </c>
      <c r="T168" s="185">
        <f>S168*H168</f>
        <v>0</v>
      </c>
      <c r="U168" s="31"/>
      <c r="V168" s="31"/>
      <c r="W168" s="31"/>
      <c r="X168" s="31"/>
      <c r="Y168" s="31"/>
      <c r="Z168" s="31"/>
      <c r="AA168" s="31"/>
      <c r="AB168" s="31"/>
      <c r="AC168" s="31"/>
      <c r="AD168" s="31"/>
      <c r="AE168" s="31"/>
      <c r="AR168" s="186" t="s">
        <v>238</v>
      </c>
      <c r="AT168" s="186" t="s">
        <v>234</v>
      </c>
      <c r="AU168" s="186" t="s">
        <v>88</v>
      </c>
      <c r="AY168" s="14" t="s">
        <v>232</v>
      </c>
      <c r="BE168" s="104">
        <f>IF(N168="základná",J168,0)</f>
        <v>0</v>
      </c>
      <c r="BF168" s="104">
        <f>IF(N168="znížená",J168,0)</f>
        <v>0</v>
      </c>
      <c r="BG168" s="104">
        <f>IF(N168="zákl. prenesená",J168,0)</f>
        <v>0</v>
      </c>
      <c r="BH168" s="104">
        <f>IF(N168="zníž. prenesená",J168,0)</f>
        <v>0</v>
      </c>
      <c r="BI168" s="104">
        <f>IF(N168="nulová",J168,0)</f>
        <v>0</v>
      </c>
      <c r="BJ168" s="14" t="s">
        <v>88</v>
      </c>
      <c r="BK168" s="104">
        <f>ROUND(I168*H168,2)</f>
        <v>0</v>
      </c>
      <c r="BL168" s="14" t="s">
        <v>238</v>
      </c>
      <c r="BM168" s="186" t="s">
        <v>3089</v>
      </c>
    </row>
    <row r="169" spans="1:65" s="2" customFormat="1" ht="24.2" customHeight="1">
      <c r="A169" s="31"/>
      <c r="B169" s="142"/>
      <c r="C169" s="174" t="s">
        <v>272</v>
      </c>
      <c r="D169" s="174" t="s">
        <v>234</v>
      </c>
      <c r="E169" s="175" t="s">
        <v>1058</v>
      </c>
      <c r="F169" s="176" t="s">
        <v>1059</v>
      </c>
      <c r="G169" s="177" t="s">
        <v>237</v>
      </c>
      <c r="H169" s="178">
        <v>3.14</v>
      </c>
      <c r="I169" s="179"/>
      <c r="J169" s="180">
        <f>ROUND(I169*H169,2)</f>
        <v>0</v>
      </c>
      <c r="K169" s="181"/>
      <c r="L169" s="32"/>
      <c r="M169" s="182" t="s">
        <v>1</v>
      </c>
      <c r="N169" s="183" t="s">
        <v>43</v>
      </c>
      <c r="O169" s="60"/>
      <c r="P169" s="184">
        <f>O169*H169</f>
        <v>0</v>
      </c>
      <c r="Q169" s="184">
        <v>7.5953530000000005E-2</v>
      </c>
      <c r="R169" s="184">
        <f>Q169*H169</f>
        <v>0.23849408420000004</v>
      </c>
      <c r="S169" s="184">
        <v>0</v>
      </c>
      <c r="T169" s="185">
        <f>S169*H169</f>
        <v>0</v>
      </c>
      <c r="U169" s="31"/>
      <c r="V169" s="31"/>
      <c r="W169" s="31"/>
      <c r="X169" s="31"/>
      <c r="Y169" s="31"/>
      <c r="Z169" s="31"/>
      <c r="AA169" s="31"/>
      <c r="AB169" s="31"/>
      <c r="AC169" s="31"/>
      <c r="AD169" s="31"/>
      <c r="AE169" s="31"/>
      <c r="AR169" s="186" t="s">
        <v>238</v>
      </c>
      <c r="AT169" s="186" t="s">
        <v>234</v>
      </c>
      <c r="AU169" s="186" t="s">
        <v>88</v>
      </c>
      <c r="AY169" s="14" t="s">
        <v>232</v>
      </c>
      <c r="BE169" s="104">
        <f>IF(N169="základná",J169,0)</f>
        <v>0</v>
      </c>
      <c r="BF169" s="104">
        <f>IF(N169="znížená",J169,0)</f>
        <v>0</v>
      </c>
      <c r="BG169" s="104">
        <f>IF(N169="zákl. prenesená",J169,0)</f>
        <v>0</v>
      </c>
      <c r="BH169" s="104">
        <f>IF(N169="zníž. prenesená",J169,0)</f>
        <v>0</v>
      </c>
      <c r="BI169" s="104">
        <f>IF(N169="nulová",J169,0)</f>
        <v>0</v>
      </c>
      <c r="BJ169" s="14" t="s">
        <v>88</v>
      </c>
      <c r="BK169" s="104">
        <f>ROUND(I169*H169,2)</f>
        <v>0</v>
      </c>
      <c r="BL169" s="14" t="s">
        <v>238</v>
      </c>
      <c r="BM169" s="186" t="s">
        <v>2803</v>
      </c>
    </row>
    <row r="170" spans="1:65" s="2" customFormat="1" ht="24.2" customHeight="1">
      <c r="A170" s="31"/>
      <c r="B170" s="142"/>
      <c r="C170" s="174" t="s">
        <v>276</v>
      </c>
      <c r="D170" s="174" t="s">
        <v>234</v>
      </c>
      <c r="E170" s="175" t="s">
        <v>1633</v>
      </c>
      <c r="F170" s="176" t="s">
        <v>1634</v>
      </c>
      <c r="G170" s="177" t="s">
        <v>237</v>
      </c>
      <c r="H170" s="178">
        <v>3.14</v>
      </c>
      <c r="I170" s="179"/>
      <c r="J170" s="180">
        <f>ROUND(I170*H170,2)</f>
        <v>0</v>
      </c>
      <c r="K170" s="181"/>
      <c r="L170" s="32"/>
      <c r="M170" s="182" t="s">
        <v>1</v>
      </c>
      <c r="N170" s="183" t="s">
        <v>43</v>
      </c>
      <c r="O170" s="60"/>
      <c r="P170" s="184">
        <f>O170*H170</f>
        <v>0</v>
      </c>
      <c r="Q170" s="184">
        <v>1.542606E-2</v>
      </c>
      <c r="R170" s="184">
        <f>Q170*H170</f>
        <v>4.8437828400000001E-2</v>
      </c>
      <c r="S170" s="184">
        <v>0</v>
      </c>
      <c r="T170" s="185">
        <f>S170*H170</f>
        <v>0</v>
      </c>
      <c r="U170" s="31"/>
      <c r="V170" s="31"/>
      <c r="W170" s="31"/>
      <c r="X170" s="31"/>
      <c r="Y170" s="31"/>
      <c r="Z170" s="31"/>
      <c r="AA170" s="31"/>
      <c r="AB170" s="31"/>
      <c r="AC170" s="31"/>
      <c r="AD170" s="31"/>
      <c r="AE170" s="31"/>
      <c r="AR170" s="186" t="s">
        <v>238</v>
      </c>
      <c r="AT170" s="186" t="s">
        <v>234</v>
      </c>
      <c r="AU170" s="186" t="s">
        <v>88</v>
      </c>
      <c r="AY170" s="14" t="s">
        <v>232</v>
      </c>
      <c r="BE170" s="104">
        <f>IF(N170="základná",J170,0)</f>
        <v>0</v>
      </c>
      <c r="BF170" s="104">
        <f>IF(N170="znížená",J170,0)</f>
        <v>0</v>
      </c>
      <c r="BG170" s="104">
        <f>IF(N170="zákl. prenesená",J170,0)</f>
        <v>0</v>
      </c>
      <c r="BH170" s="104">
        <f>IF(N170="zníž. prenesená",J170,0)</f>
        <v>0</v>
      </c>
      <c r="BI170" s="104">
        <f>IF(N170="nulová",J170,0)</f>
        <v>0</v>
      </c>
      <c r="BJ170" s="14" t="s">
        <v>88</v>
      </c>
      <c r="BK170" s="104">
        <f>ROUND(I170*H170,2)</f>
        <v>0</v>
      </c>
      <c r="BL170" s="14" t="s">
        <v>238</v>
      </c>
      <c r="BM170" s="186" t="s">
        <v>2804</v>
      </c>
    </row>
    <row r="171" spans="1:65" s="2" customFormat="1" ht="24.2" customHeight="1">
      <c r="A171" s="31"/>
      <c r="B171" s="142"/>
      <c r="C171" s="174" t="s">
        <v>280</v>
      </c>
      <c r="D171" s="174" t="s">
        <v>234</v>
      </c>
      <c r="E171" s="175" t="s">
        <v>1636</v>
      </c>
      <c r="F171" s="176" t="s">
        <v>1637</v>
      </c>
      <c r="G171" s="177" t="s">
        <v>237</v>
      </c>
      <c r="H171" s="178">
        <v>3.14</v>
      </c>
      <c r="I171" s="179"/>
      <c r="J171" s="180">
        <f>ROUND(I171*H171,2)</f>
        <v>0</v>
      </c>
      <c r="K171" s="181"/>
      <c r="L171" s="32"/>
      <c r="M171" s="182" t="s">
        <v>1</v>
      </c>
      <c r="N171" s="183" t="s">
        <v>43</v>
      </c>
      <c r="O171" s="60"/>
      <c r="P171" s="184">
        <f>O171*H171</f>
        <v>0</v>
      </c>
      <c r="Q171" s="184">
        <v>1.5426E-2</v>
      </c>
      <c r="R171" s="184">
        <f>Q171*H171</f>
        <v>4.8437640000000004E-2</v>
      </c>
      <c r="S171" s="184">
        <v>0</v>
      </c>
      <c r="T171" s="185">
        <f>S171*H171</f>
        <v>0</v>
      </c>
      <c r="U171" s="31"/>
      <c r="V171" s="31"/>
      <c r="W171" s="31"/>
      <c r="X171" s="31"/>
      <c r="Y171" s="31"/>
      <c r="Z171" s="31"/>
      <c r="AA171" s="31"/>
      <c r="AB171" s="31"/>
      <c r="AC171" s="31"/>
      <c r="AD171" s="31"/>
      <c r="AE171" s="31"/>
      <c r="AR171" s="186" t="s">
        <v>238</v>
      </c>
      <c r="AT171" s="186" t="s">
        <v>234</v>
      </c>
      <c r="AU171" s="186" t="s">
        <v>88</v>
      </c>
      <c r="AY171" s="14" t="s">
        <v>232</v>
      </c>
      <c r="BE171" s="104">
        <f>IF(N171="základná",J171,0)</f>
        <v>0</v>
      </c>
      <c r="BF171" s="104">
        <f>IF(N171="znížená",J171,0)</f>
        <v>0</v>
      </c>
      <c r="BG171" s="104">
        <f>IF(N171="zákl. prenesená",J171,0)</f>
        <v>0</v>
      </c>
      <c r="BH171" s="104">
        <f>IF(N171="zníž. prenesená",J171,0)</f>
        <v>0</v>
      </c>
      <c r="BI171" s="104">
        <f>IF(N171="nulová",J171,0)</f>
        <v>0</v>
      </c>
      <c r="BJ171" s="14" t="s">
        <v>88</v>
      </c>
      <c r="BK171" s="104">
        <f>ROUND(I171*H171,2)</f>
        <v>0</v>
      </c>
      <c r="BL171" s="14" t="s">
        <v>238</v>
      </c>
      <c r="BM171" s="186" t="s">
        <v>2805</v>
      </c>
    </row>
    <row r="172" spans="1:65" s="2" customFormat="1" ht="16.5" customHeight="1">
      <c r="A172" s="31"/>
      <c r="B172" s="142"/>
      <c r="C172" s="174" t="s">
        <v>284</v>
      </c>
      <c r="D172" s="174" t="s">
        <v>234</v>
      </c>
      <c r="E172" s="175" t="s">
        <v>1061</v>
      </c>
      <c r="F172" s="176" t="s">
        <v>1062</v>
      </c>
      <c r="G172" s="177" t="s">
        <v>237</v>
      </c>
      <c r="H172" s="178">
        <v>3.14</v>
      </c>
      <c r="I172" s="179"/>
      <c r="J172" s="180">
        <f>ROUND(I172*H172,2)</f>
        <v>0</v>
      </c>
      <c r="K172" s="181"/>
      <c r="L172" s="32"/>
      <c r="M172" s="182" t="s">
        <v>1</v>
      </c>
      <c r="N172" s="183" t="s">
        <v>43</v>
      </c>
      <c r="O172" s="60"/>
      <c r="P172" s="184">
        <f>O172*H172</f>
        <v>0</v>
      </c>
      <c r="Q172" s="184">
        <v>0</v>
      </c>
      <c r="R172" s="184">
        <f>Q172*H172</f>
        <v>0</v>
      </c>
      <c r="S172" s="184">
        <v>0</v>
      </c>
      <c r="T172" s="185">
        <f>S172*H172</f>
        <v>0</v>
      </c>
      <c r="U172" s="31"/>
      <c r="V172" s="31"/>
      <c r="W172" s="31"/>
      <c r="X172" s="31"/>
      <c r="Y172" s="31"/>
      <c r="Z172" s="31"/>
      <c r="AA172" s="31"/>
      <c r="AB172" s="31"/>
      <c r="AC172" s="31"/>
      <c r="AD172" s="31"/>
      <c r="AE172" s="31"/>
      <c r="AR172" s="186" t="s">
        <v>238</v>
      </c>
      <c r="AT172" s="186" t="s">
        <v>234</v>
      </c>
      <c r="AU172" s="186" t="s">
        <v>88</v>
      </c>
      <c r="AY172" s="14" t="s">
        <v>232</v>
      </c>
      <c r="BE172" s="104">
        <f>IF(N172="základná",J172,0)</f>
        <v>0</v>
      </c>
      <c r="BF172" s="104">
        <f>IF(N172="znížená",J172,0)</f>
        <v>0</v>
      </c>
      <c r="BG172" s="104">
        <f>IF(N172="zákl. prenesená",J172,0)</f>
        <v>0</v>
      </c>
      <c r="BH172" s="104">
        <f>IF(N172="zníž. prenesená",J172,0)</f>
        <v>0</v>
      </c>
      <c r="BI172" s="104">
        <f>IF(N172="nulová",J172,0)</f>
        <v>0</v>
      </c>
      <c r="BJ172" s="14" t="s">
        <v>88</v>
      </c>
      <c r="BK172" s="104">
        <f>ROUND(I172*H172,2)</f>
        <v>0</v>
      </c>
      <c r="BL172" s="14" t="s">
        <v>238</v>
      </c>
      <c r="BM172" s="186" t="s">
        <v>2806</v>
      </c>
    </row>
    <row r="173" spans="1:65" s="12" customFormat="1" ht="22.9" customHeight="1">
      <c r="B173" s="161"/>
      <c r="D173" s="162" t="s">
        <v>76</v>
      </c>
      <c r="E173" s="172" t="s">
        <v>629</v>
      </c>
      <c r="F173" s="172" t="s">
        <v>757</v>
      </c>
      <c r="I173" s="164"/>
      <c r="J173" s="173">
        <f>BK173</f>
        <v>0</v>
      </c>
      <c r="L173" s="161"/>
      <c r="M173" s="166"/>
      <c r="N173" s="167"/>
      <c r="O173" s="167"/>
      <c r="P173" s="168">
        <f>SUM(P174:P175)</f>
        <v>0</v>
      </c>
      <c r="Q173" s="167"/>
      <c r="R173" s="168">
        <f>SUM(R174:R175)</f>
        <v>0</v>
      </c>
      <c r="S173" s="167"/>
      <c r="T173" s="169">
        <f>SUM(T174:T175)</f>
        <v>0</v>
      </c>
      <c r="AR173" s="162" t="s">
        <v>81</v>
      </c>
      <c r="AT173" s="170" t="s">
        <v>76</v>
      </c>
      <c r="AU173" s="170" t="s">
        <v>81</v>
      </c>
      <c r="AY173" s="162" t="s">
        <v>232</v>
      </c>
      <c r="BK173" s="171">
        <f>SUM(BK174:BK175)</f>
        <v>0</v>
      </c>
    </row>
    <row r="174" spans="1:65" s="2" customFormat="1" ht="33" customHeight="1">
      <c r="A174" s="31"/>
      <c r="B174" s="142"/>
      <c r="C174" s="174" t="s">
        <v>289</v>
      </c>
      <c r="D174" s="174" t="s">
        <v>234</v>
      </c>
      <c r="E174" s="175" t="s">
        <v>759</v>
      </c>
      <c r="F174" s="176" t="s">
        <v>760</v>
      </c>
      <c r="G174" s="177" t="s">
        <v>360</v>
      </c>
      <c r="H174" s="178">
        <v>3.5649999999999999</v>
      </c>
      <c r="I174" s="179"/>
      <c r="J174" s="180">
        <f>ROUND(I174*H174,2)</f>
        <v>0</v>
      </c>
      <c r="K174" s="181"/>
      <c r="L174" s="32"/>
      <c r="M174" s="182" t="s">
        <v>1</v>
      </c>
      <c r="N174" s="183" t="s">
        <v>43</v>
      </c>
      <c r="O174" s="60"/>
      <c r="P174" s="184">
        <f>O174*H174</f>
        <v>0</v>
      </c>
      <c r="Q174" s="184">
        <v>0</v>
      </c>
      <c r="R174" s="184">
        <f>Q174*H174</f>
        <v>0</v>
      </c>
      <c r="S174" s="184">
        <v>0</v>
      </c>
      <c r="T174" s="185">
        <f>S174*H174</f>
        <v>0</v>
      </c>
      <c r="U174" s="31"/>
      <c r="V174" s="31"/>
      <c r="W174" s="31"/>
      <c r="X174" s="31"/>
      <c r="Y174" s="31"/>
      <c r="Z174" s="31"/>
      <c r="AA174" s="31"/>
      <c r="AB174" s="31"/>
      <c r="AC174" s="31"/>
      <c r="AD174" s="31"/>
      <c r="AE174" s="31"/>
      <c r="AR174" s="186" t="s">
        <v>238</v>
      </c>
      <c r="AT174" s="186" t="s">
        <v>234</v>
      </c>
      <c r="AU174" s="186" t="s">
        <v>88</v>
      </c>
      <c r="AY174" s="14" t="s">
        <v>232</v>
      </c>
      <c r="BE174" s="104">
        <f>IF(N174="základná",J174,0)</f>
        <v>0</v>
      </c>
      <c r="BF174" s="104">
        <f>IF(N174="znížená",J174,0)</f>
        <v>0</v>
      </c>
      <c r="BG174" s="104">
        <f>IF(N174="zákl. prenesená",J174,0)</f>
        <v>0</v>
      </c>
      <c r="BH174" s="104">
        <f>IF(N174="zníž. prenesená",J174,0)</f>
        <v>0</v>
      </c>
      <c r="BI174" s="104">
        <f>IF(N174="nulová",J174,0)</f>
        <v>0</v>
      </c>
      <c r="BJ174" s="14" t="s">
        <v>88</v>
      </c>
      <c r="BK174" s="104">
        <f>ROUND(I174*H174,2)</f>
        <v>0</v>
      </c>
      <c r="BL174" s="14" t="s">
        <v>238</v>
      </c>
      <c r="BM174" s="186" t="s">
        <v>2807</v>
      </c>
    </row>
    <row r="175" spans="1:65" s="2" customFormat="1" ht="49.15" customHeight="1">
      <c r="A175" s="31"/>
      <c r="B175" s="142"/>
      <c r="C175" s="174" t="s">
        <v>293</v>
      </c>
      <c r="D175" s="174" t="s">
        <v>234</v>
      </c>
      <c r="E175" s="175" t="s">
        <v>763</v>
      </c>
      <c r="F175" s="176" t="s">
        <v>764</v>
      </c>
      <c r="G175" s="177" t="s">
        <v>360</v>
      </c>
      <c r="H175" s="178">
        <v>3.5649999999999999</v>
      </c>
      <c r="I175" s="179"/>
      <c r="J175" s="180">
        <f>ROUND(I175*H175,2)</f>
        <v>0</v>
      </c>
      <c r="K175" s="181"/>
      <c r="L175" s="32"/>
      <c r="M175" s="182" t="s">
        <v>1</v>
      </c>
      <c r="N175" s="183" t="s">
        <v>43</v>
      </c>
      <c r="O175" s="60"/>
      <c r="P175" s="184">
        <f>O175*H175</f>
        <v>0</v>
      </c>
      <c r="Q175" s="184">
        <v>0</v>
      </c>
      <c r="R175" s="184">
        <f>Q175*H175</f>
        <v>0</v>
      </c>
      <c r="S175" s="184">
        <v>0</v>
      </c>
      <c r="T175" s="185">
        <f>S175*H175</f>
        <v>0</v>
      </c>
      <c r="U175" s="31"/>
      <c r="V175" s="31"/>
      <c r="W175" s="31"/>
      <c r="X175" s="31"/>
      <c r="Y175" s="31"/>
      <c r="Z175" s="31"/>
      <c r="AA175" s="31"/>
      <c r="AB175" s="31"/>
      <c r="AC175" s="31"/>
      <c r="AD175" s="31"/>
      <c r="AE175" s="31"/>
      <c r="AR175" s="186" t="s">
        <v>238</v>
      </c>
      <c r="AT175" s="186" t="s">
        <v>234</v>
      </c>
      <c r="AU175" s="186" t="s">
        <v>88</v>
      </c>
      <c r="AY175" s="14" t="s">
        <v>232</v>
      </c>
      <c r="BE175" s="104">
        <f>IF(N175="základná",J175,0)</f>
        <v>0</v>
      </c>
      <c r="BF175" s="104">
        <f>IF(N175="znížená",J175,0)</f>
        <v>0</v>
      </c>
      <c r="BG175" s="104">
        <f>IF(N175="zákl. prenesená",J175,0)</f>
        <v>0</v>
      </c>
      <c r="BH175" s="104">
        <f>IF(N175="zníž. prenesená",J175,0)</f>
        <v>0</v>
      </c>
      <c r="BI175" s="104">
        <f>IF(N175="nulová",J175,0)</f>
        <v>0</v>
      </c>
      <c r="BJ175" s="14" t="s">
        <v>88</v>
      </c>
      <c r="BK175" s="104">
        <f>ROUND(I175*H175,2)</f>
        <v>0</v>
      </c>
      <c r="BL175" s="14" t="s">
        <v>238</v>
      </c>
      <c r="BM175" s="186" t="s">
        <v>2808</v>
      </c>
    </row>
    <row r="176" spans="1:65" s="12" customFormat="1" ht="25.9" customHeight="1">
      <c r="B176" s="161"/>
      <c r="D176" s="162" t="s">
        <v>76</v>
      </c>
      <c r="E176" s="163" t="s">
        <v>230</v>
      </c>
      <c r="F176" s="163" t="s">
        <v>231</v>
      </c>
      <c r="I176" s="164"/>
      <c r="J176" s="165">
        <f>BK176</f>
        <v>0</v>
      </c>
      <c r="L176" s="161"/>
      <c r="M176" s="166"/>
      <c r="N176" s="167"/>
      <c r="O176" s="167"/>
      <c r="P176" s="168">
        <f>P177</f>
        <v>0</v>
      </c>
      <c r="Q176" s="167"/>
      <c r="R176" s="168">
        <f>R177</f>
        <v>1.1073200000000001</v>
      </c>
      <c r="S176" s="167"/>
      <c r="T176" s="169">
        <f>T177</f>
        <v>0</v>
      </c>
      <c r="AR176" s="162" t="s">
        <v>81</v>
      </c>
      <c r="AT176" s="170" t="s">
        <v>76</v>
      </c>
      <c r="AU176" s="170" t="s">
        <v>77</v>
      </c>
      <c r="AY176" s="162" t="s">
        <v>232</v>
      </c>
      <c r="BK176" s="171">
        <f>BK177</f>
        <v>0</v>
      </c>
    </row>
    <row r="177" spans="1:65" s="12" customFormat="1" ht="22.9" customHeight="1">
      <c r="B177" s="161"/>
      <c r="D177" s="162" t="s">
        <v>76</v>
      </c>
      <c r="E177" s="172" t="s">
        <v>93</v>
      </c>
      <c r="F177" s="172" t="s">
        <v>390</v>
      </c>
      <c r="I177" s="164"/>
      <c r="J177" s="173">
        <f>BK177</f>
        <v>0</v>
      </c>
      <c r="L177" s="161"/>
      <c r="M177" s="166"/>
      <c r="N177" s="167"/>
      <c r="O177" s="167"/>
      <c r="P177" s="168">
        <f>SUM(P178:P179)</f>
        <v>0</v>
      </c>
      <c r="Q177" s="167"/>
      <c r="R177" s="168">
        <f>SUM(R178:R179)</f>
        <v>1.1073200000000001</v>
      </c>
      <c r="S177" s="167"/>
      <c r="T177" s="169">
        <f>SUM(T178:T179)</f>
        <v>0</v>
      </c>
      <c r="AR177" s="162" t="s">
        <v>81</v>
      </c>
      <c r="AT177" s="170" t="s">
        <v>76</v>
      </c>
      <c r="AU177" s="170" t="s">
        <v>81</v>
      </c>
      <c r="AY177" s="162" t="s">
        <v>232</v>
      </c>
      <c r="BK177" s="171">
        <f>SUM(BK178:BK179)</f>
        <v>0</v>
      </c>
    </row>
    <row r="178" spans="1:65" s="2" customFormat="1" ht="24.2" customHeight="1">
      <c r="A178" s="31"/>
      <c r="B178" s="142"/>
      <c r="C178" s="174" t="s">
        <v>297</v>
      </c>
      <c r="D178" s="174" t="s">
        <v>234</v>
      </c>
      <c r="E178" s="175" t="s">
        <v>392</v>
      </c>
      <c r="F178" s="176" t="s">
        <v>393</v>
      </c>
      <c r="G178" s="177" t="s">
        <v>394</v>
      </c>
      <c r="H178" s="178">
        <v>2</v>
      </c>
      <c r="I178" s="179"/>
      <c r="J178" s="180">
        <f>ROUND(I178*H178,2)</f>
        <v>0</v>
      </c>
      <c r="K178" s="181"/>
      <c r="L178" s="32"/>
      <c r="M178" s="182" t="s">
        <v>1</v>
      </c>
      <c r="N178" s="183" t="s">
        <v>43</v>
      </c>
      <c r="O178" s="60"/>
      <c r="P178" s="184">
        <f>O178*H178</f>
        <v>0</v>
      </c>
      <c r="Q178" s="184">
        <v>0.44366</v>
      </c>
      <c r="R178" s="184">
        <f>Q178*H178</f>
        <v>0.88732</v>
      </c>
      <c r="S178" s="184">
        <v>0</v>
      </c>
      <c r="T178" s="185">
        <f>S178*H178</f>
        <v>0</v>
      </c>
      <c r="U178" s="31"/>
      <c r="V178" s="31"/>
      <c r="W178" s="31"/>
      <c r="X178" s="31"/>
      <c r="Y178" s="31"/>
      <c r="Z178" s="31"/>
      <c r="AA178" s="31"/>
      <c r="AB178" s="31"/>
      <c r="AC178" s="31"/>
      <c r="AD178" s="31"/>
      <c r="AE178" s="31"/>
      <c r="AR178" s="186" t="s">
        <v>238</v>
      </c>
      <c r="AT178" s="186" t="s">
        <v>234</v>
      </c>
      <c r="AU178" s="186" t="s">
        <v>88</v>
      </c>
      <c r="AY178" s="14" t="s">
        <v>232</v>
      </c>
      <c r="BE178" s="104">
        <f>IF(N178="základná",J178,0)</f>
        <v>0</v>
      </c>
      <c r="BF178" s="104">
        <f>IF(N178="znížená",J178,0)</f>
        <v>0</v>
      </c>
      <c r="BG178" s="104">
        <f>IF(N178="zákl. prenesená",J178,0)</f>
        <v>0</v>
      </c>
      <c r="BH178" s="104">
        <f>IF(N178="zníž. prenesená",J178,0)</f>
        <v>0</v>
      </c>
      <c r="BI178" s="104">
        <f>IF(N178="nulová",J178,0)</f>
        <v>0</v>
      </c>
      <c r="BJ178" s="14" t="s">
        <v>88</v>
      </c>
      <c r="BK178" s="104">
        <f>ROUND(I178*H178,2)</f>
        <v>0</v>
      </c>
      <c r="BL178" s="14" t="s">
        <v>238</v>
      </c>
      <c r="BM178" s="186" t="s">
        <v>2809</v>
      </c>
    </row>
    <row r="179" spans="1:65" s="2" customFormat="1" ht="16.5" customHeight="1">
      <c r="A179" s="31"/>
      <c r="B179" s="142"/>
      <c r="C179" s="187" t="s">
        <v>301</v>
      </c>
      <c r="D179" s="187" t="s">
        <v>357</v>
      </c>
      <c r="E179" s="188" t="s">
        <v>397</v>
      </c>
      <c r="F179" s="189" t="s">
        <v>398</v>
      </c>
      <c r="G179" s="190" t="s">
        <v>394</v>
      </c>
      <c r="H179" s="191">
        <v>2</v>
      </c>
      <c r="I179" s="192"/>
      <c r="J179" s="193">
        <f>ROUND(I179*H179,2)</f>
        <v>0</v>
      </c>
      <c r="K179" s="194"/>
      <c r="L179" s="195"/>
      <c r="M179" s="196" t="s">
        <v>1</v>
      </c>
      <c r="N179" s="197" t="s">
        <v>43</v>
      </c>
      <c r="O179" s="60"/>
      <c r="P179" s="184">
        <f>O179*H179</f>
        <v>0</v>
      </c>
      <c r="Q179" s="184">
        <v>0.11</v>
      </c>
      <c r="R179" s="184">
        <f>Q179*H179</f>
        <v>0.22</v>
      </c>
      <c r="S179" s="184">
        <v>0</v>
      </c>
      <c r="T179" s="185">
        <f>S179*H179</f>
        <v>0</v>
      </c>
      <c r="U179" s="31"/>
      <c r="V179" s="31"/>
      <c r="W179" s="31"/>
      <c r="X179" s="31"/>
      <c r="Y179" s="31"/>
      <c r="Z179" s="31"/>
      <c r="AA179" s="31"/>
      <c r="AB179" s="31"/>
      <c r="AC179" s="31"/>
      <c r="AD179" s="31"/>
      <c r="AE179" s="31"/>
      <c r="AR179" s="186" t="s">
        <v>263</v>
      </c>
      <c r="AT179" s="186" t="s">
        <v>357</v>
      </c>
      <c r="AU179" s="186" t="s">
        <v>88</v>
      </c>
      <c r="AY179" s="14" t="s">
        <v>232</v>
      </c>
      <c r="BE179" s="104">
        <f>IF(N179="základná",J179,0)</f>
        <v>0</v>
      </c>
      <c r="BF179" s="104">
        <f>IF(N179="znížená",J179,0)</f>
        <v>0</v>
      </c>
      <c r="BG179" s="104">
        <f>IF(N179="zákl. prenesená",J179,0)</f>
        <v>0</v>
      </c>
      <c r="BH179" s="104">
        <f>IF(N179="zníž. prenesená",J179,0)</f>
        <v>0</v>
      </c>
      <c r="BI179" s="104">
        <f>IF(N179="nulová",J179,0)</f>
        <v>0</v>
      </c>
      <c r="BJ179" s="14" t="s">
        <v>88</v>
      </c>
      <c r="BK179" s="104">
        <f>ROUND(I179*H179,2)</f>
        <v>0</v>
      </c>
      <c r="BL179" s="14" t="s">
        <v>238</v>
      </c>
      <c r="BM179" s="186" t="s">
        <v>2810</v>
      </c>
    </row>
    <row r="180" spans="1:65" s="12" customFormat="1" ht="25.9" customHeight="1">
      <c r="B180" s="161"/>
      <c r="D180" s="162" t="s">
        <v>76</v>
      </c>
      <c r="E180" s="163" t="s">
        <v>766</v>
      </c>
      <c r="F180" s="163" t="s">
        <v>767</v>
      </c>
      <c r="I180" s="164"/>
      <c r="J180" s="165">
        <f>BK180</f>
        <v>0</v>
      </c>
      <c r="L180" s="161"/>
      <c r="M180" s="166"/>
      <c r="N180" s="167"/>
      <c r="O180" s="167"/>
      <c r="P180" s="168">
        <f>P181</f>
        <v>0</v>
      </c>
      <c r="Q180" s="167"/>
      <c r="R180" s="168">
        <f>R181</f>
        <v>0.96088000000000018</v>
      </c>
      <c r="S180" s="167"/>
      <c r="T180" s="169">
        <f>T181</f>
        <v>0</v>
      </c>
      <c r="AR180" s="162" t="s">
        <v>88</v>
      </c>
      <c r="AT180" s="170" t="s">
        <v>76</v>
      </c>
      <c r="AU180" s="170" t="s">
        <v>77</v>
      </c>
      <c r="AY180" s="162" t="s">
        <v>232</v>
      </c>
      <c r="BK180" s="171">
        <f>BK181</f>
        <v>0</v>
      </c>
    </row>
    <row r="181" spans="1:65" s="12" customFormat="1" ht="22.9" customHeight="1">
      <c r="B181" s="161"/>
      <c r="D181" s="162" t="s">
        <v>76</v>
      </c>
      <c r="E181" s="172" t="s">
        <v>1094</v>
      </c>
      <c r="F181" s="172" t="s">
        <v>2146</v>
      </c>
      <c r="I181" s="164"/>
      <c r="J181" s="173">
        <f>BK181</f>
        <v>0</v>
      </c>
      <c r="L181" s="161"/>
      <c r="M181" s="166"/>
      <c r="N181" s="167"/>
      <c r="O181" s="167"/>
      <c r="P181" s="168">
        <f>SUM(P182:P208)</f>
        <v>0</v>
      </c>
      <c r="Q181" s="167"/>
      <c r="R181" s="168">
        <f>SUM(R182:R208)</f>
        <v>0.96088000000000018</v>
      </c>
      <c r="S181" s="167"/>
      <c r="T181" s="169">
        <f>SUM(T182:T208)</f>
        <v>0</v>
      </c>
      <c r="AR181" s="162" t="s">
        <v>88</v>
      </c>
      <c r="AT181" s="170" t="s">
        <v>76</v>
      </c>
      <c r="AU181" s="170" t="s">
        <v>81</v>
      </c>
      <c r="AY181" s="162" t="s">
        <v>232</v>
      </c>
      <c r="BK181" s="171">
        <f>SUM(BK182:BK208)</f>
        <v>0</v>
      </c>
    </row>
    <row r="182" spans="1:65" s="2" customFormat="1" ht="37.9" customHeight="1">
      <c r="A182" s="31"/>
      <c r="B182" s="142"/>
      <c r="C182" s="174" t="s">
        <v>305</v>
      </c>
      <c r="D182" s="174" t="s">
        <v>234</v>
      </c>
      <c r="E182" s="175" t="s">
        <v>1096</v>
      </c>
      <c r="F182" s="176" t="s">
        <v>3090</v>
      </c>
      <c r="G182" s="177" t="s">
        <v>394</v>
      </c>
      <c r="H182" s="178">
        <v>1</v>
      </c>
      <c r="I182" s="179"/>
      <c r="J182" s="180">
        <f t="shared" ref="J182:J208" si="5">ROUND(I182*H182,2)</f>
        <v>0</v>
      </c>
      <c r="K182" s="181"/>
      <c r="L182" s="32"/>
      <c r="M182" s="182" t="s">
        <v>1</v>
      </c>
      <c r="N182" s="183" t="s">
        <v>43</v>
      </c>
      <c r="O182" s="60"/>
      <c r="P182" s="184">
        <f t="shared" ref="P182:P208" si="6">O182*H182</f>
        <v>0</v>
      </c>
      <c r="Q182" s="184">
        <v>0.1</v>
      </c>
      <c r="R182" s="184">
        <f t="shared" ref="R182:R208" si="7">Q182*H182</f>
        <v>0.1</v>
      </c>
      <c r="S182" s="184">
        <v>0</v>
      </c>
      <c r="T182" s="185">
        <f t="shared" ref="T182:T208" si="8">S182*H182</f>
        <v>0</v>
      </c>
      <c r="U182" s="31"/>
      <c r="V182" s="31"/>
      <c r="W182" s="31"/>
      <c r="X182" s="31"/>
      <c r="Y182" s="31"/>
      <c r="Z182" s="31"/>
      <c r="AA182" s="31"/>
      <c r="AB182" s="31"/>
      <c r="AC182" s="31"/>
      <c r="AD182" s="31"/>
      <c r="AE182" s="31"/>
      <c r="AR182" s="186" t="s">
        <v>297</v>
      </c>
      <c r="AT182" s="186" t="s">
        <v>234</v>
      </c>
      <c r="AU182" s="186" t="s">
        <v>88</v>
      </c>
      <c r="AY182" s="14" t="s">
        <v>232</v>
      </c>
      <c r="BE182" s="104">
        <f t="shared" ref="BE182:BE208" si="9">IF(N182="základná",J182,0)</f>
        <v>0</v>
      </c>
      <c r="BF182" s="104">
        <f t="shared" ref="BF182:BF208" si="10">IF(N182="znížená",J182,0)</f>
        <v>0</v>
      </c>
      <c r="BG182" s="104">
        <f t="shared" ref="BG182:BG208" si="11">IF(N182="zákl. prenesená",J182,0)</f>
        <v>0</v>
      </c>
      <c r="BH182" s="104">
        <f t="shared" ref="BH182:BH208" si="12">IF(N182="zníž. prenesená",J182,0)</f>
        <v>0</v>
      </c>
      <c r="BI182" s="104">
        <f t="shared" ref="BI182:BI208" si="13">IF(N182="nulová",J182,0)</f>
        <v>0</v>
      </c>
      <c r="BJ182" s="14" t="s">
        <v>88</v>
      </c>
      <c r="BK182" s="104">
        <f t="shared" ref="BK182:BK208" si="14">ROUND(I182*H182,2)</f>
        <v>0</v>
      </c>
      <c r="BL182" s="14" t="s">
        <v>297</v>
      </c>
      <c r="BM182" s="186" t="s">
        <v>2820</v>
      </c>
    </row>
    <row r="183" spans="1:65" s="2" customFormat="1" ht="16.5" customHeight="1">
      <c r="A183" s="31"/>
      <c r="B183" s="142"/>
      <c r="C183" s="174" t="s">
        <v>309</v>
      </c>
      <c r="D183" s="174" t="s">
        <v>234</v>
      </c>
      <c r="E183" s="175" t="s">
        <v>2147</v>
      </c>
      <c r="F183" s="176" t="s">
        <v>2148</v>
      </c>
      <c r="G183" s="177" t="s">
        <v>394</v>
      </c>
      <c r="H183" s="178">
        <v>1</v>
      </c>
      <c r="I183" s="179"/>
      <c r="J183" s="180">
        <f t="shared" si="5"/>
        <v>0</v>
      </c>
      <c r="K183" s="181"/>
      <c r="L183" s="32"/>
      <c r="M183" s="182" t="s">
        <v>1</v>
      </c>
      <c r="N183" s="183" t="s">
        <v>43</v>
      </c>
      <c r="O183" s="60"/>
      <c r="P183" s="184">
        <f t="shared" si="6"/>
        <v>0</v>
      </c>
      <c r="Q183" s="184">
        <v>0</v>
      </c>
      <c r="R183" s="184">
        <f t="shared" si="7"/>
        <v>0</v>
      </c>
      <c r="S183" s="184">
        <v>0</v>
      </c>
      <c r="T183" s="185">
        <f t="shared" si="8"/>
        <v>0</v>
      </c>
      <c r="U183" s="31"/>
      <c r="V183" s="31"/>
      <c r="W183" s="31"/>
      <c r="X183" s="31"/>
      <c r="Y183" s="31"/>
      <c r="Z183" s="31"/>
      <c r="AA183" s="31"/>
      <c r="AB183" s="31"/>
      <c r="AC183" s="31"/>
      <c r="AD183" s="31"/>
      <c r="AE183" s="31"/>
      <c r="AR183" s="186" t="s">
        <v>297</v>
      </c>
      <c r="AT183" s="186" t="s">
        <v>234</v>
      </c>
      <c r="AU183" s="186" t="s">
        <v>88</v>
      </c>
      <c r="AY183" s="14" t="s">
        <v>232</v>
      </c>
      <c r="BE183" s="104">
        <f t="shared" si="9"/>
        <v>0</v>
      </c>
      <c r="BF183" s="104">
        <f t="shared" si="10"/>
        <v>0</v>
      </c>
      <c r="BG183" s="104">
        <f t="shared" si="11"/>
        <v>0</v>
      </c>
      <c r="BH183" s="104">
        <f t="shared" si="12"/>
        <v>0</v>
      </c>
      <c r="BI183" s="104">
        <f t="shared" si="13"/>
        <v>0</v>
      </c>
      <c r="BJ183" s="14" t="s">
        <v>88</v>
      </c>
      <c r="BK183" s="104">
        <f t="shared" si="14"/>
        <v>0</v>
      </c>
      <c r="BL183" s="14" t="s">
        <v>297</v>
      </c>
      <c r="BM183" s="186" t="s">
        <v>2821</v>
      </c>
    </row>
    <row r="184" spans="1:65" s="2" customFormat="1" ht="62.65" customHeight="1">
      <c r="A184" s="31"/>
      <c r="B184" s="142"/>
      <c r="C184" s="187" t="s">
        <v>313</v>
      </c>
      <c r="D184" s="187" t="s">
        <v>357</v>
      </c>
      <c r="E184" s="188" t="s">
        <v>2150</v>
      </c>
      <c r="F184" s="189" t="s">
        <v>3091</v>
      </c>
      <c r="G184" s="190" t="s">
        <v>394</v>
      </c>
      <c r="H184" s="191">
        <v>1</v>
      </c>
      <c r="I184" s="192"/>
      <c r="J184" s="193">
        <f t="shared" si="5"/>
        <v>0</v>
      </c>
      <c r="K184" s="194"/>
      <c r="L184" s="195"/>
      <c r="M184" s="196" t="s">
        <v>1</v>
      </c>
      <c r="N184" s="197" t="s">
        <v>43</v>
      </c>
      <c r="O184" s="60"/>
      <c r="P184" s="184">
        <f t="shared" si="6"/>
        <v>0</v>
      </c>
      <c r="Q184" s="184">
        <v>5.8999999999999997E-2</v>
      </c>
      <c r="R184" s="184">
        <f t="shared" si="7"/>
        <v>5.8999999999999997E-2</v>
      </c>
      <c r="S184" s="184">
        <v>0</v>
      </c>
      <c r="T184" s="185">
        <f t="shared" si="8"/>
        <v>0</v>
      </c>
      <c r="U184" s="31"/>
      <c r="V184" s="31"/>
      <c r="W184" s="31"/>
      <c r="X184" s="31"/>
      <c r="Y184" s="31"/>
      <c r="Z184" s="31"/>
      <c r="AA184" s="31"/>
      <c r="AB184" s="31"/>
      <c r="AC184" s="31"/>
      <c r="AD184" s="31"/>
      <c r="AE184" s="31"/>
      <c r="AR184" s="186" t="s">
        <v>362</v>
      </c>
      <c r="AT184" s="186" t="s">
        <v>357</v>
      </c>
      <c r="AU184" s="186" t="s">
        <v>88</v>
      </c>
      <c r="AY184" s="14" t="s">
        <v>232</v>
      </c>
      <c r="BE184" s="104">
        <f t="shared" si="9"/>
        <v>0</v>
      </c>
      <c r="BF184" s="104">
        <f t="shared" si="10"/>
        <v>0</v>
      </c>
      <c r="BG184" s="104">
        <f t="shared" si="11"/>
        <v>0</v>
      </c>
      <c r="BH184" s="104">
        <f t="shared" si="12"/>
        <v>0</v>
      </c>
      <c r="BI184" s="104">
        <f t="shared" si="13"/>
        <v>0</v>
      </c>
      <c r="BJ184" s="14" t="s">
        <v>88</v>
      </c>
      <c r="BK184" s="104">
        <f t="shared" si="14"/>
        <v>0</v>
      </c>
      <c r="BL184" s="14" t="s">
        <v>297</v>
      </c>
      <c r="BM184" s="186" t="s">
        <v>2823</v>
      </c>
    </row>
    <row r="185" spans="1:65" s="2" customFormat="1" ht="24.2" customHeight="1">
      <c r="A185" s="31"/>
      <c r="B185" s="142"/>
      <c r="C185" s="174" t="s">
        <v>317</v>
      </c>
      <c r="D185" s="174" t="s">
        <v>234</v>
      </c>
      <c r="E185" s="175" t="s">
        <v>2153</v>
      </c>
      <c r="F185" s="176" t="s">
        <v>2154</v>
      </c>
      <c r="G185" s="177" t="s">
        <v>394</v>
      </c>
      <c r="H185" s="178">
        <v>1</v>
      </c>
      <c r="I185" s="179"/>
      <c r="J185" s="180">
        <f t="shared" si="5"/>
        <v>0</v>
      </c>
      <c r="K185" s="181"/>
      <c r="L185" s="32"/>
      <c r="M185" s="182" t="s">
        <v>1</v>
      </c>
      <c r="N185" s="183" t="s">
        <v>43</v>
      </c>
      <c r="O185" s="60"/>
      <c r="P185" s="184">
        <f t="shared" si="6"/>
        <v>0</v>
      </c>
      <c r="Q185" s="184">
        <v>1.4999999999999999E-4</v>
      </c>
      <c r="R185" s="184">
        <f t="shared" si="7"/>
        <v>1.4999999999999999E-4</v>
      </c>
      <c r="S185" s="184">
        <v>0</v>
      </c>
      <c r="T185" s="185">
        <f t="shared" si="8"/>
        <v>0</v>
      </c>
      <c r="U185" s="31"/>
      <c r="V185" s="31"/>
      <c r="W185" s="31"/>
      <c r="X185" s="31"/>
      <c r="Y185" s="31"/>
      <c r="Z185" s="31"/>
      <c r="AA185" s="31"/>
      <c r="AB185" s="31"/>
      <c r="AC185" s="31"/>
      <c r="AD185" s="31"/>
      <c r="AE185" s="31"/>
      <c r="AR185" s="186" t="s">
        <v>297</v>
      </c>
      <c r="AT185" s="186" t="s">
        <v>234</v>
      </c>
      <c r="AU185" s="186" t="s">
        <v>88</v>
      </c>
      <c r="AY185" s="14" t="s">
        <v>232</v>
      </c>
      <c r="BE185" s="104">
        <f t="shared" si="9"/>
        <v>0</v>
      </c>
      <c r="BF185" s="104">
        <f t="shared" si="10"/>
        <v>0</v>
      </c>
      <c r="BG185" s="104">
        <f t="shared" si="11"/>
        <v>0</v>
      </c>
      <c r="BH185" s="104">
        <f t="shared" si="12"/>
        <v>0</v>
      </c>
      <c r="BI185" s="104">
        <f t="shared" si="13"/>
        <v>0</v>
      </c>
      <c r="BJ185" s="14" t="s">
        <v>88</v>
      </c>
      <c r="BK185" s="104">
        <f t="shared" si="14"/>
        <v>0</v>
      </c>
      <c r="BL185" s="14" t="s">
        <v>297</v>
      </c>
      <c r="BM185" s="186" t="s">
        <v>2824</v>
      </c>
    </row>
    <row r="186" spans="1:65" s="2" customFormat="1" ht="49.15" customHeight="1">
      <c r="A186" s="31"/>
      <c r="B186" s="142"/>
      <c r="C186" s="187" t="s">
        <v>321</v>
      </c>
      <c r="D186" s="187" t="s">
        <v>357</v>
      </c>
      <c r="E186" s="188" t="s">
        <v>2156</v>
      </c>
      <c r="F186" s="189" t="s">
        <v>3092</v>
      </c>
      <c r="G186" s="190" t="s">
        <v>394</v>
      </c>
      <c r="H186" s="191">
        <v>1</v>
      </c>
      <c r="I186" s="192"/>
      <c r="J186" s="193">
        <f t="shared" si="5"/>
        <v>0</v>
      </c>
      <c r="K186" s="194"/>
      <c r="L186" s="195"/>
      <c r="M186" s="196" t="s">
        <v>1</v>
      </c>
      <c r="N186" s="197" t="s">
        <v>43</v>
      </c>
      <c r="O186" s="60"/>
      <c r="P186" s="184">
        <f t="shared" si="6"/>
        <v>0</v>
      </c>
      <c r="Q186" s="184">
        <v>0.25</v>
      </c>
      <c r="R186" s="184">
        <f t="shared" si="7"/>
        <v>0.25</v>
      </c>
      <c r="S186" s="184">
        <v>0</v>
      </c>
      <c r="T186" s="185">
        <f t="shared" si="8"/>
        <v>0</v>
      </c>
      <c r="U186" s="31"/>
      <c r="V186" s="31"/>
      <c r="W186" s="31"/>
      <c r="X186" s="31"/>
      <c r="Y186" s="31"/>
      <c r="Z186" s="31"/>
      <c r="AA186" s="31"/>
      <c r="AB186" s="31"/>
      <c r="AC186" s="31"/>
      <c r="AD186" s="31"/>
      <c r="AE186" s="31"/>
      <c r="AR186" s="186" t="s">
        <v>362</v>
      </c>
      <c r="AT186" s="186" t="s">
        <v>357</v>
      </c>
      <c r="AU186" s="186" t="s">
        <v>88</v>
      </c>
      <c r="AY186" s="14" t="s">
        <v>232</v>
      </c>
      <c r="BE186" s="104">
        <f t="shared" si="9"/>
        <v>0</v>
      </c>
      <c r="BF186" s="104">
        <f t="shared" si="10"/>
        <v>0</v>
      </c>
      <c r="BG186" s="104">
        <f t="shared" si="11"/>
        <v>0</v>
      </c>
      <c r="BH186" s="104">
        <f t="shared" si="12"/>
        <v>0</v>
      </c>
      <c r="BI186" s="104">
        <f t="shared" si="13"/>
        <v>0</v>
      </c>
      <c r="BJ186" s="14" t="s">
        <v>88</v>
      </c>
      <c r="BK186" s="104">
        <f t="shared" si="14"/>
        <v>0</v>
      </c>
      <c r="BL186" s="14" t="s">
        <v>297</v>
      </c>
      <c r="BM186" s="186" t="s">
        <v>2826</v>
      </c>
    </row>
    <row r="187" spans="1:65" s="2" customFormat="1" ht="16.5" customHeight="1">
      <c r="A187" s="31"/>
      <c r="B187" s="142"/>
      <c r="C187" s="174" t="s">
        <v>7</v>
      </c>
      <c r="D187" s="174" t="s">
        <v>234</v>
      </c>
      <c r="E187" s="175" t="s">
        <v>1112</v>
      </c>
      <c r="F187" s="176" t="s">
        <v>1277</v>
      </c>
      <c r="G187" s="177" t="s">
        <v>256</v>
      </c>
      <c r="H187" s="178">
        <v>1.5</v>
      </c>
      <c r="I187" s="179"/>
      <c r="J187" s="180">
        <f t="shared" si="5"/>
        <v>0</v>
      </c>
      <c r="K187" s="181"/>
      <c r="L187" s="32"/>
      <c r="M187" s="182" t="s">
        <v>1</v>
      </c>
      <c r="N187" s="183" t="s">
        <v>43</v>
      </c>
      <c r="O187" s="60"/>
      <c r="P187" s="184">
        <f t="shared" si="6"/>
        <v>0</v>
      </c>
      <c r="Q187" s="184">
        <v>9.0000000000000006E-5</v>
      </c>
      <c r="R187" s="184">
        <f t="shared" si="7"/>
        <v>1.35E-4</v>
      </c>
      <c r="S187" s="184">
        <v>0</v>
      </c>
      <c r="T187" s="185">
        <f t="shared" si="8"/>
        <v>0</v>
      </c>
      <c r="U187" s="31"/>
      <c r="V187" s="31"/>
      <c r="W187" s="31"/>
      <c r="X187" s="31"/>
      <c r="Y187" s="31"/>
      <c r="Z187" s="31"/>
      <c r="AA187" s="31"/>
      <c r="AB187" s="31"/>
      <c r="AC187" s="31"/>
      <c r="AD187" s="31"/>
      <c r="AE187" s="31"/>
      <c r="AR187" s="186" t="s">
        <v>238</v>
      </c>
      <c r="AT187" s="186" t="s">
        <v>234</v>
      </c>
      <c r="AU187" s="186" t="s">
        <v>88</v>
      </c>
      <c r="AY187" s="14" t="s">
        <v>232</v>
      </c>
      <c r="BE187" s="104">
        <f t="shared" si="9"/>
        <v>0</v>
      </c>
      <c r="BF187" s="104">
        <f t="shared" si="10"/>
        <v>0</v>
      </c>
      <c r="BG187" s="104">
        <f t="shared" si="11"/>
        <v>0</v>
      </c>
      <c r="BH187" s="104">
        <f t="shared" si="12"/>
        <v>0</v>
      </c>
      <c r="BI187" s="104">
        <f t="shared" si="13"/>
        <v>0</v>
      </c>
      <c r="BJ187" s="14" t="s">
        <v>88</v>
      </c>
      <c r="BK187" s="104">
        <f t="shared" si="14"/>
        <v>0</v>
      </c>
      <c r="BL187" s="14" t="s">
        <v>238</v>
      </c>
      <c r="BM187" s="186" t="s">
        <v>2827</v>
      </c>
    </row>
    <row r="188" spans="1:65" s="2" customFormat="1" ht="24.2" customHeight="1">
      <c r="A188" s="31"/>
      <c r="B188" s="142"/>
      <c r="C188" s="187" t="s">
        <v>328</v>
      </c>
      <c r="D188" s="187" t="s">
        <v>357</v>
      </c>
      <c r="E188" s="188" t="s">
        <v>1279</v>
      </c>
      <c r="F188" s="189" t="s">
        <v>1280</v>
      </c>
      <c r="G188" s="190" t="s">
        <v>256</v>
      </c>
      <c r="H188" s="191">
        <v>1.5</v>
      </c>
      <c r="I188" s="192"/>
      <c r="J188" s="193">
        <f t="shared" si="5"/>
        <v>0</v>
      </c>
      <c r="K188" s="194"/>
      <c r="L188" s="195"/>
      <c r="M188" s="196" t="s">
        <v>1</v>
      </c>
      <c r="N188" s="197" t="s">
        <v>43</v>
      </c>
      <c r="O188" s="60"/>
      <c r="P188" s="184">
        <f t="shared" si="6"/>
        <v>0</v>
      </c>
      <c r="Q188" s="184">
        <v>1.9300000000000001E-3</v>
      </c>
      <c r="R188" s="184">
        <f t="shared" si="7"/>
        <v>2.895E-3</v>
      </c>
      <c r="S188" s="184">
        <v>0</v>
      </c>
      <c r="T188" s="185">
        <f t="shared" si="8"/>
        <v>0</v>
      </c>
      <c r="U188" s="31"/>
      <c r="V188" s="31"/>
      <c r="W188" s="31"/>
      <c r="X188" s="31"/>
      <c r="Y188" s="31"/>
      <c r="Z188" s="31"/>
      <c r="AA188" s="31"/>
      <c r="AB188" s="31"/>
      <c r="AC188" s="31"/>
      <c r="AD188" s="31"/>
      <c r="AE188" s="31"/>
      <c r="AR188" s="186" t="s">
        <v>263</v>
      </c>
      <c r="AT188" s="186" t="s">
        <v>357</v>
      </c>
      <c r="AU188" s="186" t="s">
        <v>88</v>
      </c>
      <c r="AY188" s="14" t="s">
        <v>232</v>
      </c>
      <c r="BE188" s="104">
        <f t="shared" si="9"/>
        <v>0</v>
      </c>
      <c r="BF188" s="104">
        <f t="shared" si="10"/>
        <v>0</v>
      </c>
      <c r="BG188" s="104">
        <f t="shared" si="11"/>
        <v>0</v>
      </c>
      <c r="BH188" s="104">
        <f t="shared" si="12"/>
        <v>0</v>
      </c>
      <c r="BI188" s="104">
        <f t="shared" si="13"/>
        <v>0</v>
      </c>
      <c r="BJ188" s="14" t="s">
        <v>88</v>
      </c>
      <c r="BK188" s="104">
        <f t="shared" si="14"/>
        <v>0</v>
      </c>
      <c r="BL188" s="14" t="s">
        <v>238</v>
      </c>
      <c r="BM188" s="186" t="s">
        <v>2828</v>
      </c>
    </row>
    <row r="189" spans="1:65" s="2" customFormat="1" ht="37.9" customHeight="1">
      <c r="A189" s="31"/>
      <c r="B189" s="142"/>
      <c r="C189" s="174" t="s">
        <v>332</v>
      </c>
      <c r="D189" s="174" t="s">
        <v>234</v>
      </c>
      <c r="E189" s="175" t="s">
        <v>2159</v>
      </c>
      <c r="F189" s="176" t="s">
        <v>3093</v>
      </c>
      <c r="G189" s="177" t="s">
        <v>1139</v>
      </c>
      <c r="H189" s="178">
        <v>350</v>
      </c>
      <c r="I189" s="179"/>
      <c r="J189" s="180">
        <f t="shared" si="5"/>
        <v>0</v>
      </c>
      <c r="K189" s="181"/>
      <c r="L189" s="32"/>
      <c r="M189" s="182" t="s">
        <v>1</v>
      </c>
      <c r="N189" s="183" t="s">
        <v>43</v>
      </c>
      <c r="O189" s="60"/>
      <c r="P189" s="184">
        <f t="shared" si="6"/>
        <v>0</v>
      </c>
      <c r="Q189" s="184">
        <v>5.0000000000000002E-5</v>
      </c>
      <c r="R189" s="184">
        <f t="shared" si="7"/>
        <v>1.7500000000000002E-2</v>
      </c>
      <c r="S189" s="184">
        <v>0</v>
      </c>
      <c r="T189" s="185">
        <f t="shared" si="8"/>
        <v>0</v>
      </c>
      <c r="U189" s="31"/>
      <c r="V189" s="31"/>
      <c r="W189" s="31"/>
      <c r="X189" s="31"/>
      <c r="Y189" s="31"/>
      <c r="Z189" s="31"/>
      <c r="AA189" s="31"/>
      <c r="AB189" s="31"/>
      <c r="AC189" s="31"/>
      <c r="AD189" s="31"/>
      <c r="AE189" s="31"/>
      <c r="AR189" s="186" t="s">
        <v>297</v>
      </c>
      <c r="AT189" s="186" t="s">
        <v>234</v>
      </c>
      <c r="AU189" s="186" t="s">
        <v>88</v>
      </c>
      <c r="AY189" s="14" t="s">
        <v>232</v>
      </c>
      <c r="BE189" s="104">
        <f t="shared" si="9"/>
        <v>0</v>
      </c>
      <c r="BF189" s="104">
        <f t="shared" si="10"/>
        <v>0</v>
      </c>
      <c r="BG189" s="104">
        <f t="shared" si="11"/>
        <v>0</v>
      </c>
      <c r="BH189" s="104">
        <f t="shared" si="12"/>
        <v>0</v>
      </c>
      <c r="BI189" s="104">
        <f t="shared" si="13"/>
        <v>0</v>
      </c>
      <c r="BJ189" s="14" t="s">
        <v>88</v>
      </c>
      <c r="BK189" s="104">
        <f t="shared" si="14"/>
        <v>0</v>
      </c>
      <c r="BL189" s="14" t="s">
        <v>297</v>
      </c>
      <c r="BM189" s="186" t="s">
        <v>2830</v>
      </c>
    </row>
    <row r="190" spans="1:65" s="2" customFormat="1" ht="16.5" customHeight="1">
      <c r="A190" s="31"/>
      <c r="B190" s="142"/>
      <c r="C190" s="187" t="s">
        <v>336</v>
      </c>
      <c r="D190" s="187" t="s">
        <v>357</v>
      </c>
      <c r="E190" s="188" t="s">
        <v>1656</v>
      </c>
      <c r="F190" s="189" t="s">
        <v>2162</v>
      </c>
      <c r="G190" s="190" t="s">
        <v>394</v>
      </c>
      <c r="H190" s="191">
        <v>2</v>
      </c>
      <c r="I190" s="192"/>
      <c r="J190" s="193">
        <f t="shared" si="5"/>
        <v>0</v>
      </c>
      <c r="K190" s="194"/>
      <c r="L190" s="195"/>
      <c r="M190" s="196" t="s">
        <v>1</v>
      </c>
      <c r="N190" s="197" t="s">
        <v>43</v>
      </c>
      <c r="O190" s="60"/>
      <c r="P190" s="184">
        <f t="shared" si="6"/>
        <v>0</v>
      </c>
      <c r="Q190" s="184">
        <v>0.12</v>
      </c>
      <c r="R190" s="184">
        <f t="shared" si="7"/>
        <v>0.24</v>
      </c>
      <c r="S190" s="184">
        <v>0</v>
      </c>
      <c r="T190" s="185">
        <f t="shared" si="8"/>
        <v>0</v>
      </c>
      <c r="U190" s="31"/>
      <c r="V190" s="31"/>
      <c r="W190" s="31"/>
      <c r="X190" s="31"/>
      <c r="Y190" s="31"/>
      <c r="Z190" s="31"/>
      <c r="AA190" s="31"/>
      <c r="AB190" s="31"/>
      <c r="AC190" s="31"/>
      <c r="AD190" s="31"/>
      <c r="AE190" s="31"/>
      <c r="AR190" s="186" t="s">
        <v>362</v>
      </c>
      <c r="AT190" s="186" t="s">
        <v>357</v>
      </c>
      <c r="AU190" s="186" t="s">
        <v>88</v>
      </c>
      <c r="AY190" s="14" t="s">
        <v>232</v>
      </c>
      <c r="BE190" s="104">
        <f t="shared" si="9"/>
        <v>0</v>
      </c>
      <c r="BF190" s="104">
        <f t="shared" si="10"/>
        <v>0</v>
      </c>
      <c r="BG190" s="104">
        <f t="shared" si="11"/>
        <v>0</v>
      </c>
      <c r="BH190" s="104">
        <f t="shared" si="12"/>
        <v>0</v>
      </c>
      <c r="BI190" s="104">
        <f t="shared" si="13"/>
        <v>0</v>
      </c>
      <c r="BJ190" s="14" t="s">
        <v>88</v>
      </c>
      <c r="BK190" s="104">
        <f t="shared" si="14"/>
        <v>0</v>
      </c>
      <c r="BL190" s="14" t="s">
        <v>297</v>
      </c>
      <c r="BM190" s="186" t="s">
        <v>2831</v>
      </c>
    </row>
    <row r="191" spans="1:65" s="2" customFormat="1" ht="24.2" customHeight="1">
      <c r="A191" s="31"/>
      <c r="B191" s="142"/>
      <c r="C191" s="187" t="s">
        <v>340</v>
      </c>
      <c r="D191" s="187" t="s">
        <v>357</v>
      </c>
      <c r="E191" s="188" t="s">
        <v>1659</v>
      </c>
      <c r="F191" s="189" t="s">
        <v>2164</v>
      </c>
      <c r="G191" s="190" t="s">
        <v>394</v>
      </c>
      <c r="H191" s="191">
        <v>2</v>
      </c>
      <c r="I191" s="192"/>
      <c r="J191" s="193">
        <f t="shared" si="5"/>
        <v>0</v>
      </c>
      <c r="K191" s="194"/>
      <c r="L191" s="195"/>
      <c r="M191" s="196" t="s">
        <v>1</v>
      </c>
      <c r="N191" s="197" t="s">
        <v>43</v>
      </c>
      <c r="O191" s="60"/>
      <c r="P191" s="184">
        <f t="shared" si="6"/>
        <v>0</v>
      </c>
      <c r="Q191" s="184">
        <v>0</v>
      </c>
      <c r="R191" s="184">
        <f t="shared" si="7"/>
        <v>0</v>
      </c>
      <c r="S191" s="184">
        <v>0</v>
      </c>
      <c r="T191" s="185">
        <f t="shared" si="8"/>
        <v>0</v>
      </c>
      <c r="U191" s="31"/>
      <c r="V191" s="31"/>
      <c r="W191" s="31"/>
      <c r="X191" s="31"/>
      <c r="Y191" s="31"/>
      <c r="Z191" s="31"/>
      <c r="AA191" s="31"/>
      <c r="AB191" s="31"/>
      <c r="AC191" s="31"/>
      <c r="AD191" s="31"/>
      <c r="AE191" s="31"/>
      <c r="AR191" s="186" t="s">
        <v>362</v>
      </c>
      <c r="AT191" s="186" t="s">
        <v>357</v>
      </c>
      <c r="AU191" s="186" t="s">
        <v>88</v>
      </c>
      <c r="AY191" s="14" t="s">
        <v>232</v>
      </c>
      <c r="BE191" s="104">
        <f t="shared" si="9"/>
        <v>0</v>
      </c>
      <c r="BF191" s="104">
        <f t="shared" si="10"/>
        <v>0</v>
      </c>
      <c r="BG191" s="104">
        <f t="shared" si="11"/>
        <v>0</v>
      </c>
      <c r="BH191" s="104">
        <f t="shared" si="12"/>
        <v>0</v>
      </c>
      <c r="BI191" s="104">
        <f t="shared" si="13"/>
        <v>0</v>
      </c>
      <c r="BJ191" s="14" t="s">
        <v>88</v>
      </c>
      <c r="BK191" s="104">
        <f t="shared" si="14"/>
        <v>0</v>
      </c>
      <c r="BL191" s="14" t="s">
        <v>297</v>
      </c>
      <c r="BM191" s="186" t="s">
        <v>2832</v>
      </c>
    </row>
    <row r="192" spans="1:65" s="2" customFormat="1" ht="24.2" customHeight="1">
      <c r="A192" s="31"/>
      <c r="B192" s="142"/>
      <c r="C192" s="187" t="s">
        <v>344</v>
      </c>
      <c r="D192" s="187" t="s">
        <v>357</v>
      </c>
      <c r="E192" s="188" t="s">
        <v>1662</v>
      </c>
      <c r="F192" s="189" t="s">
        <v>2166</v>
      </c>
      <c r="G192" s="190" t="s">
        <v>394</v>
      </c>
      <c r="H192" s="191">
        <v>2</v>
      </c>
      <c r="I192" s="192"/>
      <c r="J192" s="193">
        <f t="shared" si="5"/>
        <v>0</v>
      </c>
      <c r="K192" s="194"/>
      <c r="L192" s="195"/>
      <c r="M192" s="196" t="s">
        <v>1</v>
      </c>
      <c r="N192" s="197" t="s">
        <v>43</v>
      </c>
      <c r="O192" s="60"/>
      <c r="P192" s="184">
        <f t="shared" si="6"/>
        <v>0</v>
      </c>
      <c r="Q192" s="184">
        <v>0</v>
      </c>
      <c r="R192" s="184">
        <f t="shared" si="7"/>
        <v>0</v>
      </c>
      <c r="S192" s="184">
        <v>0</v>
      </c>
      <c r="T192" s="185">
        <f t="shared" si="8"/>
        <v>0</v>
      </c>
      <c r="U192" s="31"/>
      <c r="V192" s="31"/>
      <c r="W192" s="31"/>
      <c r="X192" s="31"/>
      <c r="Y192" s="31"/>
      <c r="Z192" s="31"/>
      <c r="AA192" s="31"/>
      <c r="AB192" s="31"/>
      <c r="AC192" s="31"/>
      <c r="AD192" s="31"/>
      <c r="AE192" s="31"/>
      <c r="AR192" s="186" t="s">
        <v>362</v>
      </c>
      <c r="AT192" s="186" t="s">
        <v>357</v>
      </c>
      <c r="AU192" s="186" t="s">
        <v>88</v>
      </c>
      <c r="AY192" s="14" t="s">
        <v>232</v>
      </c>
      <c r="BE192" s="104">
        <f t="shared" si="9"/>
        <v>0</v>
      </c>
      <c r="BF192" s="104">
        <f t="shared" si="10"/>
        <v>0</v>
      </c>
      <c r="BG192" s="104">
        <f t="shared" si="11"/>
        <v>0</v>
      </c>
      <c r="BH192" s="104">
        <f t="shared" si="12"/>
        <v>0</v>
      </c>
      <c r="BI192" s="104">
        <f t="shared" si="13"/>
        <v>0</v>
      </c>
      <c r="BJ192" s="14" t="s">
        <v>88</v>
      </c>
      <c r="BK192" s="104">
        <f t="shared" si="14"/>
        <v>0</v>
      </c>
      <c r="BL192" s="14" t="s">
        <v>297</v>
      </c>
      <c r="BM192" s="186" t="s">
        <v>2833</v>
      </c>
    </row>
    <row r="193" spans="1:65" s="2" customFormat="1" ht="24.2" customHeight="1">
      <c r="A193" s="31"/>
      <c r="B193" s="142"/>
      <c r="C193" s="187" t="s">
        <v>348</v>
      </c>
      <c r="D193" s="187" t="s">
        <v>357</v>
      </c>
      <c r="E193" s="188" t="s">
        <v>1665</v>
      </c>
      <c r="F193" s="189" t="s">
        <v>2168</v>
      </c>
      <c r="G193" s="190" t="s">
        <v>394</v>
      </c>
      <c r="H193" s="191">
        <v>2</v>
      </c>
      <c r="I193" s="192"/>
      <c r="J193" s="193">
        <f t="shared" si="5"/>
        <v>0</v>
      </c>
      <c r="K193" s="194"/>
      <c r="L193" s="195"/>
      <c r="M193" s="196" t="s">
        <v>1</v>
      </c>
      <c r="N193" s="197" t="s">
        <v>43</v>
      </c>
      <c r="O193" s="60"/>
      <c r="P193" s="184">
        <f t="shared" si="6"/>
        <v>0</v>
      </c>
      <c r="Q193" s="184">
        <v>0.01</v>
      </c>
      <c r="R193" s="184">
        <f t="shared" si="7"/>
        <v>0.02</v>
      </c>
      <c r="S193" s="184">
        <v>0</v>
      </c>
      <c r="T193" s="185">
        <f t="shared" si="8"/>
        <v>0</v>
      </c>
      <c r="U193" s="31"/>
      <c r="V193" s="31"/>
      <c r="W193" s="31"/>
      <c r="X193" s="31"/>
      <c r="Y193" s="31"/>
      <c r="Z193" s="31"/>
      <c r="AA193" s="31"/>
      <c r="AB193" s="31"/>
      <c r="AC193" s="31"/>
      <c r="AD193" s="31"/>
      <c r="AE193" s="31"/>
      <c r="AR193" s="186" t="s">
        <v>362</v>
      </c>
      <c r="AT193" s="186" t="s">
        <v>357</v>
      </c>
      <c r="AU193" s="186" t="s">
        <v>88</v>
      </c>
      <c r="AY193" s="14" t="s">
        <v>232</v>
      </c>
      <c r="BE193" s="104">
        <f t="shared" si="9"/>
        <v>0</v>
      </c>
      <c r="BF193" s="104">
        <f t="shared" si="10"/>
        <v>0</v>
      </c>
      <c r="BG193" s="104">
        <f t="shared" si="11"/>
        <v>0</v>
      </c>
      <c r="BH193" s="104">
        <f t="shared" si="12"/>
        <v>0</v>
      </c>
      <c r="BI193" s="104">
        <f t="shared" si="13"/>
        <v>0</v>
      </c>
      <c r="BJ193" s="14" t="s">
        <v>88</v>
      </c>
      <c r="BK193" s="104">
        <f t="shared" si="14"/>
        <v>0</v>
      </c>
      <c r="BL193" s="14" t="s">
        <v>297</v>
      </c>
      <c r="BM193" s="186" t="s">
        <v>2834</v>
      </c>
    </row>
    <row r="194" spans="1:65" s="2" customFormat="1" ht="16.5" customHeight="1">
      <c r="A194" s="31"/>
      <c r="B194" s="142"/>
      <c r="C194" s="187" t="s">
        <v>352</v>
      </c>
      <c r="D194" s="187" t="s">
        <v>357</v>
      </c>
      <c r="E194" s="188" t="s">
        <v>2170</v>
      </c>
      <c r="F194" s="189" t="s">
        <v>1669</v>
      </c>
      <c r="G194" s="190" t="s">
        <v>1139</v>
      </c>
      <c r="H194" s="191">
        <v>100</v>
      </c>
      <c r="I194" s="192"/>
      <c r="J194" s="193">
        <f t="shared" si="5"/>
        <v>0</v>
      </c>
      <c r="K194" s="194"/>
      <c r="L194" s="195"/>
      <c r="M194" s="196" t="s">
        <v>1</v>
      </c>
      <c r="N194" s="197" t="s">
        <v>43</v>
      </c>
      <c r="O194" s="60"/>
      <c r="P194" s="184">
        <f t="shared" si="6"/>
        <v>0</v>
      </c>
      <c r="Q194" s="184">
        <v>1E-3</v>
      </c>
      <c r="R194" s="184">
        <f t="shared" si="7"/>
        <v>0.1</v>
      </c>
      <c r="S194" s="184">
        <v>0</v>
      </c>
      <c r="T194" s="185">
        <f t="shared" si="8"/>
        <v>0</v>
      </c>
      <c r="U194" s="31"/>
      <c r="V194" s="31"/>
      <c r="W194" s="31"/>
      <c r="X194" s="31"/>
      <c r="Y194" s="31"/>
      <c r="Z194" s="31"/>
      <c r="AA194" s="31"/>
      <c r="AB194" s="31"/>
      <c r="AC194" s="31"/>
      <c r="AD194" s="31"/>
      <c r="AE194" s="31"/>
      <c r="AR194" s="186" t="s">
        <v>362</v>
      </c>
      <c r="AT194" s="186" t="s">
        <v>357</v>
      </c>
      <c r="AU194" s="186" t="s">
        <v>88</v>
      </c>
      <c r="AY194" s="14" t="s">
        <v>232</v>
      </c>
      <c r="BE194" s="104">
        <f t="shared" si="9"/>
        <v>0</v>
      </c>
      <c r="BF194" s="104">
        <f t="shared" si="10"/>
        <v>0</v>
      </c>
      <c r="BG194" s="104">
        <f t="shared" si="11"/>
        <v>0</v>
      </c>
      <c r="BH194" s="104">
        <f t="shared" si="12"/>
        <v>0</v>
      </c>
      <c r="BI194" s="104">
        <f t="shared" si="13"/>
        <v>0</v>
      </c>
      <c r="BJ194" s="14" t="s">
        <v>88</v>
      </c>
      <c r="BK194" s="104">
        <f t="shared" si="14"/>
        <v>0</v>
      </c>
      <c r="BL194" s="14" t="s">
        <v>297</v>
      </c>
      <c r="BM194" s="186" t="s">
        <v>2835</v>
      </c>
    </row>
    <row r="195" spans="1:65" s="2" customFormat="1" ht="33" customHeight="1">
      <c r="A195" s="31"/>
      <c r="B195" s="142"/>
      <c r="C195" s="187" t="s">
        <v>356</v>
      </c>
      <c r="D195" s="187" t="s">
        <v>357</v>
      </c>
      <c r="E195" s="188" t="s">
        <v>2172</v>
      </c>
      <c r="F195" s="189" t="s">
        <v>2173</v>
      </c>
      <c r="G195" s="190" t="s">
        <v>394</v>
      </c>
      <c r="H195" s="191">
        <v>2</v>
      </c>
      <c r="I195" s="192"/>
      <c r="J195" s="193">
        <f t="shared" si="5"/>
        <v>0</v>
      </c>
      <c r="K195" s="194"/>
      <c r="L195" s="195"/>
      <c r="M195" s="196" t="s">
        <v>1</v>
      </c>
      <c r="N195" s="197" t="s">
        <v>43</v>
      </c>
      <c r="O195" s="60"/>
      <c r="P195" s="184">
        <f t="shared" si="6"/>
        <v>0</v>
      </c>
      <c r="Q195" s="184">
        <v>5.0000000000000001E-3</v>
      </c>
      <c r="R195" s="184">
        <f t="shared" si="7"/>
        <v>0.01</v>
      </c>
      <c r="S195" s="184">
        <v>0</v>
      </c>
      <c r="T195" s="185">
        <f t="shared" si="8"/>
        <v>0</v>
      </c>
      <c r="U195" s="31"/>
      <c r="V195" s="31"/>
      <c r="W195" s="31"/>
      <c r="X195" s="31"/>
      <c r="Y195" s="31"/>
      <c r="Z195" s="31"/>
      <c r="AA195" s="31"/>
      <c r="AB195" s="31"/>
      <c r="AC195" s="31"/>
      <c r="AD195" s="31"/>
      <c r="AE195" s="31"/>
      <c r="AR195" s="186" t="s">
        <v>362</v>
      </c>
      <c r="AT195" s="186" t="s">
        <v>357</v>
      </c>
      <c r="AU195" s="186" t="s">
        <v>88</v>
      </c>
      <c r="AY195" s="14" t="s">
        <v>232</v>
      </c>
      <c r="BE195" s="104">
        <f t="shared" si="9"/>
        <v>0</v>
      </c>
      <c r="BF195" s="104">
        <f t="shared" si="10"/>
        <v>0</v>
      </c>
      <c r="BG195" s="104">
        <f t="shared" si="11"/>
        <v>0</v>
      </c>
      <c r="BH195" s="104">
        <f t="shared" si="12"/>
        <v>0</v>
      </c>
      <c r="BI195" s="104">
        <f t="shared" si="13"/>
        <v>0</v>
      </c>
      <c r="BJ195" s="14" t="s">
        <v>88</v>
      </c>
      <c r="BK195" s="104">
        <f t="shared" si="14"/>
        <v>0</v>
      </c>
      <c r="BL195" s="14" t="s">
        <v>297</v>
      </c>
      <c r="BM195" s="186" t="s">
        <v>2836</v>
      </c>
    </row>
    <row r="196" spans="1:65" s="2" customFormat="1" ht="16.5" customHeight="1">
      <c r="A196" s="31"/>
      <c r="B196" s="142"/>
      <c r="C196" s="187" t="s">
        <v>362</v>
      </c>
      <c r="D196" s="187" t="s">
        <v>357</v>
      </c>
      <c r="E196" s="188" t="s">
        <v>2175</v>
      </c>
      <c r="F196" s="189" t="s">
        <v>2176</v>
      </c>
      <c r="G196" s="190" t="s">
        <v>394</v>
      </c>
      <c r="H196" s="191">
        <v>2</v>
      </c>
      <c r="I196" s="192"/>
      <c r="J196" s="193">
        <f t="shared" si="5"/>
        <v>0</v>
      </c>
      <c r="K196" s="194"/>
      <c r="L196" s="195"/>
      <c r="M196" s="196" t="s">
        <v>1</v>
      </c>
      <c r="N196" s="197" t="s">
        <v>43</v>
      </c>
      <c r="O196" s="60"/>
      <c r="P196" s="184">
        <f t="shared" si="6"/>
        <v>0</v>
      </c>
      <c r="Q196" s="184">
        <v>0</v>
      </c>
      <c r="R196" s="184">
        <f t="shared" si="7"/>
        <v>0</v>
      </c>
      <c r="S196" s="184">
        <v>0</v>
      </c>
      <c r="T196" s="185">
        <f t="shared" si="8"/>
        <v>0</v>
      </c>
      <c r="U196" s="31"/>
      <c r="V196" s="31"/>
      <c r="W196" s="31"/>
      <c r="X196" s="31"/>
      <c r="Y196" s="31"/>
      <c r="Z196" s="31"/>
      <c r="AA196" s="31"/>
      <c r="AB196" s="31"/>
      <c r="AC196" s="31"/>
      <c r="AD196" s="31"/>
      <c r="AE196" s="31"/>
      <c r="AR196" s="186" t="s">
        <v>362</v>
      </c>
      <c r="AT196" s="186" t="s">
        <v>357</v>
      </c>
      <c r="AU196" s="186" t="s">
        <v>88</v>
      </c>
      <c r="AY196" s="14" t="s">
        <v>232</v>
      </c>
      <c r="BE196" s="104">
        <f t="shared" si="9"/>
        <v>0</v>
      </c>
      <c r="BF196" s="104">
        <f t="shared" si="10"/>
        <v>0</v>
      </c>
      <c r="BG196" s="104">
        <f t="shared" si="11"/>
        <v>0</v>
      </c>
      <c r="BH196" s="104">
        <f t="shared" si="12"/>
        <v>0</v>
      </c>
      <c r="BI196" s="104">
        <f t="shared" si="13"/>
        <v>0</v>
      </c>
      <c r="BJ196" s="14" t="s">
        <v>88</v>
      </c>
      <c r="BK196" s="104">
        <f t="shared" si="14"/>
        <v>0</v>
      </c>
      <c r="BL196" s="14" t="s">
        <v>297</v>
      </c>
      <c r="BM196" s="186" t="s">
        <v>2837</v>
      </c>
    </row>
    <row r="197" spans="1:65" s="2" customFormat="1" ht="21.75" customHeight="1">
      <c r="A197" s="31"/>
      <c r="B197" s="142"/>
      <c r="C197" s="187" t="s">
        <v>366</v>
      </c>
      <c r="D197" s="187" t="s">
        <v>357</v>
      </c>
      <c r="E197" s="188" t="s">
        <v>2178</v>
      </c>
      <c r="F197" s="189" t="s">
        <v>2179</v>
      </c>
      <c r="G197" s="190" t="s">
        <v>394</v>
      </c>
      <c r="H197" s="191">
        <v>1</v>
      </c>
      <c r="I197" s="192"/>
      <c r="J197" s="193">
        <f t="shared" si="5"/>
        <v>0</v>
      </c>
      <c r="K197" s="194"/>
      <c r="L197" s="195"/>
      <c r="M197" s="196" t="s">
        <v>1</v>
      </c>
      <c r="N197" s="197" t="s">
        <v>43</v>
      </c>
      <c r="O197" s="60"/>
      <c r="P197" s="184">
        <f t="shared" si="6"/>
        <v>0</v>
      </c>
      <c r="Q197" s="184">
        <v>2.1000000000000001E-2</v>
      </c>
      <c r="R197" s="184">
        <f t="shared" si="7"/>
        <v>2.1000000000000001E-2</v>
      </c>
      <c r="S197" s="184">
        <v>0</v>
      </c>
      <c r="T197" s="185">
        <f t="shared" si="8"/>
        <v>0</v>
      </c>
      <c r="U197" s="31"/>
      <c r="V197" s="31"/>
      <c r="W197" s="31"/>
      <c r="X197" s="31"/>
      <c r="Y197" s="31"/>
      <c r="Z197" s="31"/>
      <c r="AA197" s="31"/>
      <c r="AB197" s="31"/>
      <c r="AC197" s="31"/>
      <c r="AD197" s="31"/>
      <c r="AE197" s="31"/>
      <c r="AR197" s="186" t="s">
        <v>362</v>
      </c>
      <c r="AT197" s="186" t="s">
        <v>357</v>
      </c>
      <c r="AU197" s="186" t="s">
        <v>88</v>
      </c>
      <c r="AY197" s="14" t="s">
        <v>232</v>
      </c>
      <c r="BE197" s="104">
        <f t="shared" si="9"/>
        <v>0</v>
      </c>
      <c r="BF197" s="104">
        <f t="shared" si="10"/>
        <v>0</v>
      </c>
      <c r="BG197" s="104">
        <f t="shared" si="11"/>
        <v>0</v>
      </c>
      <c r="BH197" s="104">
        <f t="shared" si="12"/>
        <v>0</v>
      </c>
      <c r="BI197" s="104">
        <f t="shared" si="13"/>
        <v>0</v>
      </c>
      <c r="BJ197" s="14" t="s">
        <v>88</v>
      </c>
      <c r="BK197" s="104">
        <f t="shared" si="14"/>
        <v>0</v>
      </c>
      <c r="BL197" s="14" t="s">
        <v>297</v>
      </c>
      <c r="BM197" s="186" t="s">
        <v>2838</v>
      </c>
    </row>
    <row r="198" spans="1:65" s="2" customFormat="1" ht="24.2" customHeight="1">
      <c r="A198" s="31"/>
      <c r="B198" s="142"/>
      <c r="C198" s="187" t="s">
        <v>370</v>
      </c>
      <c r="D198" s="187" t="s">
        <v>357</v>
      </c>
      <c r="E198" s="188" t="s">
        <v>2181</v>
      </c>
      <c r="F198" s="189" t="s">
        <v>2182</v>
      </c>
      <c r="G198" s="190" t="s">
        <v>394</v>
      </c>
      <c r="H198" s="191">
        <v>2</v>
      </c>
      <c r="I198" s="192"/>
      <c r="J198" s="193">
        <f t="shared" si="5"/>
        <v>0</v>
      </c>
      <c r="K198" s="194"/>
      <c r="L198" s="195"/>
      <c r="M198" s="196" t="s">
        <v>1</v>
      </c>
      <c r="N198" s="197" t="s">
        <v>43</v>
      </c>
      <c r="O198" s="60"/>
      <c r="P198" s="184">
        <f t="shared" si="6"/>
        <v>0</v>
      </c>
      <c r="Q198" s="184">
        <v>2.1000000000000001E-2</v>
      </c>
      <c r="R198" s="184">
        <f t="shared" si="7"/>
        <v>4.2000000000000003E-2</v>
      </c>
      <c r="S198" s="184">
        <v>0</v>
      </c>
      <c r="T198" s="185">
        <f t="shared" si="8"/>
        <v>0</v>
      </c>
      <c r="U198" s="31"/>
      <c r="V198" s="31"/>
      <c r="W198" s="31"/>
      <c r="X198" s="31"/>
      <c r="Y198" s="31"/>
      <c r="Z198" s="31"/>
      <c r="AA198" s="31"/>
      <c r="AB198" s="31"/>
      <c r="AC198" s="31"/>
      <c r="AD198" s="31"/>
      <c r="AE198" s="31"/>
      <c r="AR198" s="186" t="s">
        <v>362</v>
      </c>
      <c r="AT198" s="186" t="s">
        <v>357</v>
      </c>
      <c r="AU198" s="186" t="s">
        <v>88</v>
      </c>
      <c r="AY198" s="14" t="s">
        <v>232</v>
      </c>
      <c r="BE198" s="104">
        <f t="shared" si="9"/>
        <v>0</v>
      </c>
      <c r="BF198" s="104">
        <f t="shared" si="10"/>
        <v>0</v>
      </c>
      <c r="BG198" s="104">
        <f t="shared" si="11"/>
        <v>0</v>
      </c>
      <c r="BH198" s="104">
        <f t="shared" si="12"/>
        <v>0</v>
      </c>
      <c r="BI198" s="104">
        <f t="shared" si="13"/>
        <v>0</v>
      </c>
      <c r="BJ198" s="14" t="s">
        <v>88</v>
      </c>
      <c r="BK198" s="104">
        <f t="shared" si="14"/>
        <v>0</v>
      </c>
      <c r="BL198" s="14" t="s">
        <v>297</v>
      </c>
      <c r="BM198" s="186" t="s">
        <v>2839</v>
      </c>
    </row>
    <row r="199" spans="1:65" s="2" customFormat="1" ht="21.75" customHeight="1">
      <c r="A199" s="31"/>
      <c r="B199" s="142"/>
      <c r="C199" s="187" t="s">
        <v>374</v>
      </c>
      <c r="D199" s="187" t="s">
        <v>357</v>
      </c>
      <c r="E199" s="188" t="s">
        <v>2184</v>
      </c>
      <c r="F199" s="189" t="s">
        <v>2185</v>
      </c>
      <c r="G199" s="190" t="s">
        <v>256</v>
      </c>
      <c r="H199" s="191">
        <v>6</v>
      </c>
      <c r="I199" s="192"/>
      <c r="J199" s="193">
        <f t="shared" si="5"/>
        <v>0</v>
      </c>
      <c r="K199" s="194"/>
      <c r="L199" s="195"/>
      <c r="M199" s="196" t="s">
        <v>1</v>
      </c>
      <c r="N199" s="197" t="s">
        <v>43</v>
      </c>
      <c r="O199" s="60"/>
      <c r="P199" s="184">
        <f t="shared" si="6"/>
        <v>0</v>
      </c>
      <c r="Q199" s="184">
        <v>3.5000000000000001E-3</v>
      </c>
      <c r="R199" s="184">
        <f t="shared" si="7"/>
        <v>2.1000000000000001E-2</v>
      </c>
      <c r="S199" s="184">
        <v>0</v>
      </c>
      <c r="T199" s="185">
        <f t="shared" si="8"/>
        <v>0</v>
      </c>
      <c r="U199" s="31"/>
      <c r="V199" s="31"/>
      <c r="W199" s="31"/>
      <c r="X199" s="31"/>
      <c r="Y199" s="31"/>
      <c r="Z199" s="31"/>
      <c r="AA199" s="31"/>
      <c r="AB199" s="31"/>
      <c r="AC199" s="31"/>
      <c r="AD199" s="31"/>
      <c r="AE199" s="31"/>
      <c r="AR199" s="186" t="s">
        <v>362</v>
      </c>
      <c r="AT199" s="186" t="s">
        <v>357</v>
      </c>
      <c r="AU199" s="186" t="s">
        <v>88</v>
      </c>
      <c r="AY199" s="14" t="s">
        <v>232</v>
      </c>
      <c r="BE199" s="104">
        <f t="shared" si="9"/>
        <v>0</v>
      </c>
      <c r="BF199" s="104">
        <f t="shared" si="10"/>
        <v>0</v>
      </c>
      <c r="BG199" s="104">
        <f t="shared" si="11"/>
        <v>0</v>
      </c>
      <c r="BH199" s="104">
        <f t="shared" si="12"/>
        <v>0</v>
      </c>
      <c r="BI199" s="104">
        <f t="shared" si="13"/>
        <v>0</v>
      </c>
      <c r="BJ199" s="14" t="s">
        <v>88</v>
      </c>
      <c r="BK199" s="104">
        <f t="shared" si="14"/>
        <v>0</v>
      </c>
      <c r="BL199" s="14" t="s">
        <v>297</v>
      </c>
      <c r="BM199" s="186" t="s">
        <v>2840</v>
      </c>
    </row>
    <row r="200" spans="1:65" s="2" customFormat="1" ht="16.5" customHeight="1">
      <c r="A200" s="31"/>
      <c r="B200" s="142"/>
      <c r="C200" s="187" t="s">
        <v>378</v>
      </c>
      <c r="D200" s="187" t="s">
        <v>357</v>
      </c>
      <c r="E200" s="188" t="s">
        <v>2187</v>
      </c>
      <c r="F200" s="189" t="s">
        <v>2841</v>
      </c>
      <c r="G200" s="190" t="s">
        <v>256</v>
      </c>
      <c r="H200" s="191">
        <v>2</v>
      </c>
      <c r="I200" s="192"/>
      <c r="J200" s="193">
        <f t="shared" si="5"/>
        <v>0</v>
      </c>
      <c r="K200" s="194"/>
      <c r="L200" s="195"/>
      <c r="M200" s="196" t="s">
        <v>1</v>
      </c>
      <c r="N200" s="197" t="s">
        <v>43</v>
      </c>
      <c r="O200" s="60"/>
      <c r="P200" s="184">
        <f t="shared" si="6"/>
        <v>0</v>
      </c>
      <c r="Q200" s="184">
        <v>3.5000000000000001E-3</v>
      </c>
      <c r="R200" s="184">
        <f t="shared" si="7"/>
        <v>7.0000000000000001E-3</v>
      </c>
      <c r="S200" s="184">
        <v>0</v>
      </c>
      <c r="T200" s="185">
        <f t="shared" si="8"/>
        <v>0</v>
      </c>
      <c r="U200" s="31"/>
      <c r="V200" s="31"/>
      <c r="W200" s="31"/>
      <c r="X200" s="31"/>
      <c r="Y200" s="31"/>
      <c r="Z200" s="31"/>
      <c r="AA200" s="31"/>
      <c r="AB200" s="31"/>
      <c r="AC200" s="31"/>
      <c r="AD200" s="31"/>
      <c r="AE200" s="31"/>
      <c r="AR200" s="186" t="s">
        <v>362</v>
      </c>
      <c r="AT200" s="186" t="s">
        <v>357</v>
      </c>
      <c r="AU200" s="186" t="s">
        <v>88</v>
      </c>
      <c r="AY200" s="14" t="s">
        <v>232</v>
      </c>
      <c r="BE200" s="104">
        <f t="shared" si="9"/>
        <v>0</v>
      </c>
      <c r="BF200" s="104">
        <f t="shared" si="10"/>
        <v>0</v>
      </c>
      <c r="BG200" s="104">
        <f t="shared" si="11"/>
        <v>0</v>
      </c>
      <c r="BH200" s="104">
        <f t="shared" si="12"/>
        <v>0</v>
      </c>
      <c r="BI200" s="104">
        <f t="shared" si="13"/>
        <v>0</v>
      </c>
      <c r="BJ200" s="14" t="s">
        <v>88</v>
      </c>
      <c r="BK200" s="104">
        <f t="shared" si="14"/>
        <v>0</v>
      </c>
      <c r="BL200" s="14" t="s">
        <v>297</v>
      </c>
      <c r="BM200" s="186" t="s">
        <v>2842</v>
      </c>
    </row>
    <row r="201" spans="1:65" s="2" customFormat="1" ht="24.2" customHeight="1">
      <c r="A201" s="31"/>
      <c r="B201" s="142"/>
      <c r="C201" s="187" t="s">
        <v>382</v>
      </c>
      <c r="D201" s="187" t="s">
        <v>357</v>
      </c>
      <c r="E201" s="188" t="s">
        <v>1578</v>
      </c>
      <c r="F201" s="189" t="s">
        <v>3094</v>
      </c>
      <c r="G201" s="190" t="s">
        <v>394</v>
      </c>
      <c r="H201" s="191">
        <v>1</v>
      </c>
      <c r="I201" s="192"/>
      <c r="J201" s="193">
        <f t="shared" si="5"/>
        <v>0</v>
      </c>
      <c r="K201" s="194"/>
      <c r="L201" s="195"/>
      <c r="M201" s="196" t="s">
        <v>1</v>
      </c>
      <c r="N201" s="197" t="s">
        <v>43</v>
      </c>
      <c r="O201" s="60"/>
      <c r="P201" s="184">
        <f t="shared" si="6"/>
        <v>0</v>
      </c>
      <c r="Q201" s="184">
        <v>0.05</v>
      </c>
      <c r="R201" s="184">
        <f t="shared" si="7"/>
        <v>0.05</v>
      </c>
      <c r="S201" s="184">
        <v>0</v>
      </c>
      <c r="T201" s="185">
        <f t="shared" si="8"/>
        <v>0</v>
      </c>
      <c r="U201" s="31"/>
      <c r="V201" s="31"/>
      <c r="W201" s="31"/>
      <c r="X201" s="31"/>
      <c r="Y201" s="31"/>
      <c r="Z201" s="31"/>
      <c r="AA201" s="31"/>
      <c r="AB201" s="31"/>
      <c r="AC201" s="31"/>
      <c r="AD201" s="31"/>
      <c r="AE201" s="31"/>
      <c r="AR201" s="186" t="s">
        <v>263</v>
      </c>
      <c r="AT201" s="186" t="s">
        <v>357</v>
      </c>
      <c r="AU201" s="186" t="s">
        <v>88</v>
      </c>
      <c r="AY201" s="14" t="s">
        <v>232</v>
      </c>
      <c r="BE201" s="104">
        <f t="shared" si="9"/>
        <v>0</v>
      </c>
      <c r="BF201" s="104">
        <f t="shared" si="10"/>
        <v>0</v>
      </c>
      <c r="BG201" s="104">
        <f t="shared" si="11"/>
        <v>0</v>
      </c>
      <c r="BH201" s="104">
        <f t="shared" si="12"/>
        <v>0</v>
      </c>
      <c r="BI201" s="104">
        <f t="shared" si="13"/>
        <v>0</v>
      </c>
      <c r="BJ201" s="14" t="s">
        <v>88</v>
      </c>
      <c r="BK201" s="104">
        <f t="shared" si="14"/>
        <v>0</v>
      </c>
      <c r="BL201" s="14" t="s">
        <v>238</v>
      </c>
      <c r="BM201" s="186" t="s">
        <v>3095</v>
      </c>
    </row>
    <row r="202" spans="1:65" s="2" customFormat="1" ht="44.25" customHeight="1">
      <c r="A202" s="31"/>
      <c r="B202" s="142"/>
      <c r="C202" s="187" t="s">
        <v>386</v>
      </c>
      <c r="D202" s="187" t="s">
        <v>357</v>
      </c>
      <c r="E202" s="188" t="s">
        <v>1599</v>
      </c>
      <c r="F202" s="189" t="s">
        <v>2205</v>
      </c>
      <c r="G202" s="190" t="s">
        <v>1307</v>
      </c>
      <c r="H202" s="191">
        <v>10</v>
      </c>
      <c r="I202" s="192"/>
      <c r="J202" s="193">
        <f t="shared" si="5"/>
        <v>0</v>
      </c>
      <c r="K202" s="194"/>
      <c r="L202" s="195"/>
      <c r="M202" s="196" t="s">
        <v>1</v>
      </c>
      <c r="N202" s="197" t="s">
        <v>43</v>
      </c>
      <c r="O202" s="60"/>
      <c r="P202" s="184">
        <f t="shared" si="6"/>
        <v>0</v>
      </c>
      <c r="Q202" s="184">
        <v>0</v>
      </c>
      <c r="R202" s="184">
        <f t="shared" si="7"/>
        <v>0</v>
      </c>
      <c r="S202" s="184">
        <v>0</v>
      </c>
      <c r="T202" s="185">
        <f t="shared" si="8"/>
        <v>0</v>
      </c>
      <c r="U202" s="31"/>
      <c r="V202" s="31"/>
      <c r="W202" s="31"/>
      <c r="X202" s="31"/>
      <c r="Y202" s="31"/>
      <c r="Z202" s="31"/>
      <c r="AA202" s="31"/>
      <c r="AB202" s="31"/>
      <c r="AC202" s="31"/>
      <c r="AD202" s="31"/>
      <c r="AE202" s="31"/>
      <c r="AR202" s="186" t="s">
        <v>362</v>
      </c>
      <c r="AT202" s="186" t="s">
        <v>357</v>
      </c>
      <c r="AU202" s="186" t="s">
        <v>88</v>
      </c>
      <c r="AY202" s="14" t="s">
        <v>232</v>
      </c>
      <c r="BE202" s="104">
        <f t="shared" si="9"/>
        <v>0</v>
      </c>
      <c r="BF202" s="104">
        <f t="shared" si="10"/>
        <v>0</v>
      </c>
      <c r="BG202" s="104">
        <f t="shared" si="11"/>
        <v>0</v>
      </c>
      <c r="BH202" s="104">
        <f t="shared" si="12"/>
        <v>0</v>
      </c>
      <c r="BI202" s="104">
        <f t="shared" si="13"/>
        <v>0</v>
      </c>
      <c r="BJ202" s="14" t="s">
        <v>88</v>
      </c>
      <c r="BK202" s="104">
        <f t="shared" si="14"/>
        <v>0</v>
      </c>
      <c r="BL202" s="14" t="s">
        <v>297</v>
      </c>
      <c r="BM202" s="186" t="s">
        <v>2850</v>
      </c>
    </row>
    <row r="203" spans="1:65" s="2" customFormat="1" ht="44.25" customHeight="1">
      <c r="A203" s="31"/>
      <c r="B203" s="142"/>
      <c r="C203" s="187" t="s">
        <v>391</v>
      </c>
      <c r="D203" s="187" t="s">
        <v>357</v>
      </c>
      <c r="E203" s="188" t="s">
        <v>1602</v>
      </c>
      <c r="F203" s="189" t="s">
        <v>2207</v>
      </c>
      <c r="G203" s="190" t="s">
        <v>1307</v>
      </c>
      <c r="H203" s="191">
        <v>10</v>
      </c>
      <c r="I203" s="192"/>
      <c r="J203" s="193">
        <f t="shared" si="5"/>
        <v>0</v>
      </c>
      <c r="K203" s="194"/>
      <c r="L203" s="195"/>
      <c r="M203" s="196" t="s">
        <v>1</v>
      </c>
      <c r="N203" s="197" t="s">
        <v>43</v>
      </c>
      <c r="O203" s="60"/>
      <c r="P203" s="184">
        <f t="shared" si="6"/>
        <v>0</v>
      </c>
      <c r="Q203" s="184">
        <v>0</v>
      </c>
      <c r="R203" s="184">
        <f t="shared" si="7"/>
        <v>0</v>
      </c>
      <c r="S203" s="184">
        <v>0</v>
      </c>
      <c r="T203" s="185">
        <f t="shared" si="8"/>
        <v>0</v>
      </c>
      <c r="U203" s="31"/>
      <c r="V203" s="31"/>
      <c r="W203" s="31"/>
      <c r="X203" s="31"/>
      <c r="Y203" s="31"/>
      <c r="Z203" s="31"/>
      <c r="AA203" s="31"/>
      <c r="AB203" s="31"/>
      <c r="AC203" s="31"/>
      <c r="AD203" s="31"/>
      <c r="AE203" s="31"/>
      <c r="AR203" s="186" t="s">
        <v>362</v>
      </c>
      <c r="AT203" s="186" t="s">
        <v>357</v>
      </c>
      <c r="AU203" s="186" t="s">
        <v>88</v>
      </c>
      <c r="AY203" s="14" t="s">
        <v>232</v>
      </c>
      <c r="BE203" s="104">
        <f t="shared" si="9"/>
        <v>0</v>
      </c>
      <c r="BF203" s="104">
        <f t="shared" si="10"/>
        <v>0</v>
      </c>
      <c r="BG203" s="104">
        <f t="shared" si="11"/>
        <v>0</v>
      </c>
      <c r="BH203" s="104">
        <f t="shared" si="12"/>
        <v>0</v>
      </c>
      <c r="BI203" s="104">
        <f t="shared" si="13"/>
        <v>0</v>
      </c>
      <c r="BJ203" s="14" t="s">
        <v>88</v>
      </c>
      <c r="BK203" s="104">
        <f t="shared" si="14"/>
        <v>0</v>
      </c>
      <c r="BL203" s="14" t="s">
        <v>297</v>
      </c>
      <c r="BM203" s="186" t="s">
        <v>2851</v>
      </c>
    </row>
    <row r="204" spans="1:65" s="2" customFormat="1" ht="49.15" customHeight="1">
      <c r="A204" s="31"/>
      <c r="B204" s="142"/>
      <c r="C204" s="187" t="s">
        <v>396</v>
      </c>
      <c r="D204" s="187" t="s">
        <v>357</v>
      </c>
      <c r="E204" s="188" t="s">
        <v>1605</v>
      </c>
      <c r="F204" s="189" t="s">
        <v>2209</v>
      </c>
      <c r="G204" s="190" t="s">
        <v>1307</v>
      </c>
      <c r="H204" s="191">
        <v>80</v>
      </c>
      <c r="I204" s="192"/>
      <c r="J204" s="193">
        <f t="shared" si="5"/>
        <v>0</v>
      </c>
      <c r="K204" s="194"/>
      <c r="L204" s="195"/>
      <c r="M204" s="196" t="s">
        <v>1</v>
      </c>
      <c r="N204" s="197" t="s">
        <v>43</v>
      </c>
      <c r="O204" s="60"/>
      <c r="P204" s="184">
        <f t="shared" si="6"/>
        <v>0</v>
      </c>
      <c r="Q204" s="184">
        <v>0</v>
      </c>
      <c r="R204" s="184">
        <f t="shared" si="7"/>
        <v>0</v>
      </c>
      <c r="S204" s="184">
        <v>0</v>
      </c>
      <c r="T204" s="185">
        <f t="shared" si="8"/>
        <v>0</v>
      </c>
      <c r="U204" s="31"/>
      <c r="V204" s="31"/>
      <c r="W204" s="31"/>
      <c r="X204" s="31"/>
      <c r="Y204" s="31"/>
      <c r="Z204" s="31"/>
      <c r="AA204" s="31"/>
      <c r="AB204" s="31"/>
      <c r="AC204" s="31"/>
      <c r="AD204" s="31"/>
      <c r="AE204" s="31"/>
      <c r="AR204" s="186" t="s">
        <v>362</v>
      </c>
      <c r="AT204" s="186" t="s">
        <v>357</v>
      </c>
      <c r="AU204" s="186" t="s">
        <v>88</v>
      </c>
      <c r="AY204" s="14" t="s">
        <v>232</v>
      </c>
      <c r="BE204" s="104">
        <f t="shared" si="9"/>
        <v>0</v>
      </c>
      <c r="BF204" s="104">
        <f t="shared" si="10"/>
        <v>0</v>
      </c>
      <c r="BG204" s="104">
        <f t="shared" si="11"/>
        <v>0</v>
      </c>
      <c r="BH204" s="104">
        <f t="shared" si="12"/>
        <v>0</v>
      </c>
      <c r="BI204" s="104">
        <f t="shared" si="13"/>
        <v>0</v>
      </c>
      <c r="BJ204" s="14" t="s">
        <v>88</v>
      </c>
      <c r="BK204" s="104">
        <f t="shared" si="14"/>
        <v>0</v>
      </c>
      <c r="BL204" s="14" t="s">
        <v>297</v>
      </c>
      <c r="BM204" s="186" t="s">
        <v>2852</v>
      </c>
    </row>
    <row r="205" spans="1:65" s="2" customFormat="1" ht="16.5" customHeight="1">
      <c r="A205" s="31"/>
      <c r="B205" s="142"/>
      <c r="C205" s="174" t="s">
        <v>401</v>
      </c>
      <c r="D205" s="174" t="s">
        <v>234</v>
      </c>
      <c r="E205" s="175" t="s">
        <v>2211</v>
      </c>
      <c r="F205" s="176" t="s">
        <v>2853</v>
      </c>
      <c r="G205" s="177" t="s">
        <v>1307</v>
      </c>
      <c r="H205" s="178">
        <v>4</v>
      </c>
      <c r="I205" s="179"/>
      <c r="J205" s="180">
        <f t="shared" si="5"/>
        <v>0</v>
      </c>
      <c r="K205" s="181"/>
      <c r="L205" s="32"/>
      <c r="M205" s="182" t="s">
        <v>1</v>
      </c>
      <c r="N205" s="183" t="s">
        <v>43</v>
      </c>
      <c r="O205" s="60"/>
      <c r="P205" s="184">
        <f t="shared" si="6"/>
        <v>0</v>
      </c>
      <c r="Q205" s="184">
        <v>5.0000000000000002E-5</v>
      </c>
      <c r="R205" s="184">
        <f t="shared" si="7"/>
        <v>2.0000000000000001E-4</v>
      </c>
      <c r="S205" s="184">
        <v>0</v>
      </c>
      <c r="T205" s="185">
        <f t="shared" si="8"/>
        <v>0</v>
      </c>
      <c r="U205" s="31"/>
      <c r="V205" s="31"/>
      <c r="W205" s="31"/>
      <c r="X205" s="31"/>
      <c r="Y205" s="31"/>
      <c r="Z205" s="31"/>
      <c r="AA205" s="31"/>
      <c r="AB205" s="31"/>
      <c r="AC205" s="31"/>
      <c r="AD205" s="31"/>
      <c r="AE205" s="31"/>
      <c r="AR205" s="186" t="s">
        <v>297</v>
      </c>
      <c r="AT205" s="186" t="s">
        <v>234</v>
      </c>
      <c r="AU205" s="186" t="s">
        <v>88</v>
      </c>
      <c r="AY205" s="14" t="s">
        <v>232</v>
      </c>
      <c r="BE205" s="104">
        <f t="shared" si="9"/>
        <v>0</v>
      </c>
      <c r="BF205" s="104">
        <f t="shared" si="10"/>
        <v>0</v>
      </c>
      <c r="BG205" s="104">
        <f t="shared" si="11"/>
        <v>0</v>
      </c>
      <c r="BH205" s="104">
        <f t="shared" si="12"/>
        <v>0</v>
      </c>
      <c r="BI205" s="104">
        <f t="shared" si="13"/>
        <v>0</v>
      </c>
      <c r="BJ205" s="14" t="s">
        <v>88</v>
      </c>
      <c r="BK205" s="104">
        <f t="shared" si="14"/>
        <v>0</v>
      </c>
      <c r="BL205" s="14" t="s">
        <v>297</v>
      </c>
      <c r="BM205" s="186" t="s">
        <v>2854</v>
      </c>
    </row>
    <row r="206" spans="1:65" s="2" customFormat="1" ht="62.65" customHeight="1">
      <c r="A206" s="31"/>
      <c r="B206" s="142"/>
      <c r="C206" s="187" t="s">
        <v>405</v>
      </c>
      <c r="D206" s="187" t="s">
        <v>357</v>
      </c>
      <c r="E206" s="188" t="s">
        <v>2217</v>
      </c>
      <c r="F206" s="189" t="s">
        <v>2218</v>
      </c>
      <c r="G206" s="190" t="s">
        <v>1307</v>
      </c>
      <c r="H206" s="191">
        <v>2</v>
      </c>
      <c r="I206" s="192"/>
      <c r="J206" s="193">
        <f t="shared" si="5"/>
        <v>0</v>
      </c>
      <c r="K206" s="194"/>
      <c r="L206" s="195"/>
      <c r="M206" s="196" t="s">
        <v>1</v>
      </c>
      <c r="N206" s="197" t="s">
        <v>43</v>
      </c>
      <c r="O206" s="60"/>
      <c r="P206" s="184">
        <f t="shared" si="6"/>
        <v>0</v>
      </c>
      <c r="Q206" s="184">
        <v>0.01</v>
      </c>
      <c r="R206" s="184">
        <f t="shared" si="7"/>
        <v>0.02</v>
      </c>
      <c r="S206" s="184">
        <v>0</v>
      </c>
      <c r="T206" s="185">
        <f t="shared" si="8"/>
        <v>0</v>
      </c>
      <c r="U206" s="31"/>
      <c r="V206" s="31"/>
      <c r="W206" s="31"/>
      <c r="X206" s="31"/>
      <c r="Y206" s="31"/>
      <c r="Z206" s="31"/>
      <c r="AA206" s="31"/>
      <c r="AB206" s="31"/>
      <c r="AC206" s="31"/>
      <c r="AD206" s="31"/>
      <c r="AE206" s="31"/>
      <c r="AR206" s="186" t="s">
        <v>362</v>
      </c>
      <c r="AT206" s="186" t="s">
        <v>357</v>
      </c>
      <c r="AU206" s="186" t="s">
        <v>88</v>
      </c>
      <c r="AY206" s="14" t="s">
        <v>232</v>
      </c>
      <c r="BE206" s="104">
        <f t="shared" si="9"/>
        <v>0</v>
      </c>
      <c r="BF206" s="104">
        <f t="shared" si="10"/>
        <v>0</v>
      </c>
      <c r="BG206" s="104">
        <f t="shared" si="11"/>
        <v>0</v>
      </c>
      <c r="BH206" s="104">
        <f t="shared" si="12"/>
        <v>0</v>
      </c>
      <c r="BI206" s="104">
        <f t="shared" si="13"/>
        <v>0</v>
      </c>
      <c r="BJ206" s="14" t="s">
        <v>88</v>
      </c>
      <c r="BK206" s="104">
        <f t="shared" si="14"/>
        <v>0</v>
      </c>
      <c r="BL206" s="14" t="s">
        <v>297</v>
      </c>
      <c r="BM206" s="186" t="s">
        <v>2855</v>
      </c>
    </row>
    <row r="207" spans="1:65" s="2" customFormat="1" ht="24.2" customHeight="1">
      <c r="A207" s="31"/>
      <c r="B207" s="142"/>
      <c r="C207" s="187" t="s">
        <v>409</v>
      </c>
      <c r="D207" s="187" t="s">
        <v>357</v>
      </c>
      <c r="E207" s="188" t="s">
        <v>2220</v>
      </c>
      <c r="F207" s="189" t="s">
        <v>2221</v>
      </c>
      <c r="G207" s="190" t="s">
        <v>1307</v>
      </c>
      <c r="H207" s="191">
        <v>2</v>
      </c>
      <c r="I207" s="192"/>
      <c r="J207" s="193">
        <f t="shared" si="5"/>
        <v>0</v>
      </c>
      <c r="K207" s="194"/>
      <c r="L207" s="195"/>
      <c r="M207" s="196" t="s">
        <v>1</v>
      </c>
      <c r="N207" s="197" t="s">
        <v>43</v>
      </c>
      <c r="O207" s="60"/>
      <c r="P207" s="184">
        <f t="shared" si="6"/>
        <v>0</v>
      </c>
      <c r="Q207" s="184">
        <v>0</v>
      </c>
      <c r="R207" s="184">
        <f t="shared" si="7"/>
        <v>0</v>
      </c>
      <c r="S207" s="184">
        <v>0</v>
      </c>
      <c r="T207" s="185">
        <f t="shared" si="8"/>
        <v>0</v>
      </c>
      <c r="U207" s="31"/>
      <c r="V207" s="31"/>
      <c r="W207" s="31"/>
      <c r="X207" s="31"/>
      <c r="Y207" s="31"/>
      <c r="Z207" s="31"/>
      <c r="AA207" s="31"/>
      <c r="AB207" s="31"/>
      <c r="AC207" s="31"/>
      <c r="AD207" s="31"/>
      <c r="AE207" s="31"/>
      <c r="AR207" s="186" t="s">
        <v>362</v>
      </c>
      <c r="AT207" s="186" t="s">
        <v>357</v>
      </c>
      <c r="AU207" s="186" t="s">
        <v>88</v>
      </c>
      <c r="AY207" s="14" t="s">
        <v>232</v>
      </c>
      <c r="BE207" s="104">
        <f t="shared" si="9"/>
        <v>0</v>
      </c>
      <c r="BF207" s="104">
        <f t="shared" si="10"/>
        <v>0</v>
      </c>
      <c r="BG207" s="104">
        <f t="shared" si="11"/>
        <v>0</v>
      </c>
      <c r="BH207" s="104">
        <f t="shared" si="12"/>
        <v>0</v>
      </c>
      <c r="BI207" s="104">
        <f t="shared" si="13"/>
        <v>0</v>
      </c>
      <c r="BJ207" s="14" t="s">
        <v>88</v>
      </c>
      <c r="BK207" s="104">
        <f t="shared" si="14"/>
        <v>0</v>
      </c>
      <c r="BL207" s="14" t="s">
        <v>297</v>
      </c>
      <c r="BM207" s="186" t="s">
        <v>2856</v>
      </c>
    </row>
    <row r="208" spans="1:65" s="2" customFormat="1" ht="24.2" customHeight="1">
      <c r="A208" s="31"/>
      <c r="B208" s="142"/>
      <c r="C208" s="174" t="s">
        <v>413</v>
      </c>
      <c r="D208" s="174" t="s">
        <v>234</v>
      </c>
      <c r="E208" s="175" t="s">
        <v>1141</v>
      </c>
      <c r="F208" s="176" t="s">
        <v>1142</v>
      </c>
      <c r="G208" s="177" t="s">
        <v>360</v>
      </c>
      <c r="H208" s="178">
        <v>1.536</v>
      </c>
      <c r="I208" s="179"/>
      <c r="J208" s="180">
        <f t="shared" si="5"/>
        <v>0</v>
      </c>
      <c r="K208" s="181"/>
      <c r="L208" s="32"/>
      <c r="M208" s="182" t="s">
        <v>1</v>
      </c>
      <c r="N208" s="183" t="s">
        <v>43</v>
      </c>
      <c r="O208" s="60"/>
      <c r="P208" s="184">
        <f t="shared" si="6"/>
        <v>0</v>
      </c>
      <c r="Q208" s="184">
        <v>0</v>
      </c>
      <c r="R208" s="184">
        <f t="shared" si="7"/>
        <v>0</v>
      </c>
      <c r="S208" s="184">
        <v>0</v>
      </c>
      <c r="T208" s="185">
        <f t="shared" si="8"/>
        <v>0</v>
      </c>
      <c r="U208" s="31"/>
      <c r="V208" s="31"/>
      <c r="W208" s="31"/>
      <c r="X208" s="31"/>
      <c r="Y208" s="31"/>
      <c r="Z208" s="31"/>
      <c r="AA208" s="31"/>
      <c r="AB208" s="31"/>
      <c r="AC208" s="31"/>
      <c r="AD208" s="31"/>
      <c r="AE208" s="31"/>
      <c r="AR208" s="186" t="s">
        <v>297</v>
      </c>
      <c r="AT208" s="186" t="s">
        <v>234</v>
      </c>
      <c r="AU208" s="186" t="s">
        <v>88</v>
      </c>
      <c r="AY208" s="14" t="s">
        <v>232</v>
      </c>
      <c r="BE208" s="104">
        <f t="shared" si="9"/>
        <v>0</v>
      </c>
      <c r="BF208" s="104">
        <f t="shared" si="10"/>
        <v>0</v>
      </c>
      <c r="BG208" s="104">
        <f t="shared" si="11"/>
        <v>0</v>
      </c>
      <c r="BH208" s="104">
        <f t="shared" si="12"/>
        <v>0</v>
      </c>
      <c r="BI208" s="104">
        <f t="shared" si="13"/>
        <v>0</v>
      </c>
      <c r="BJ208" s="14" t="s">
        <v>88</v>
      </c>
      <c r="BK208" s="104">
        <f t="shared" si="14"/>
        <v>0</v>
      </c>
      <c r="BL208" s="14" t="s">
        <v>297</v>
      </c>
      <c r="BM208" s="186" t="s">
        <v>2857</v>
      </c>
    </row>
    <row r="209" spans="1:65" s="12" customFormat="1" ht="25.9" customHeight="1">
      <c r="B209" s="161"/>
      <c r="D209" s="162" t="s">
        <v>76</v>
      </c>
      <c r="E209" s="163" t="s">
        <v>357</v>
      </c>
      <c r="F209" s="163" t="s">
        <v>782</v>
      </c>
      <c r="I209" s="164"/>
      <c r="J209" s="165">
        <f>BK209</f>
        <v>0</v>
      </c>
      <c r="L209" s="161"/>
      <c r="M209" s="166"/>
      <c r="N209" s="167"/>
      <c r="O209" s="167"/>
      <c r="P209" s="168">
        <f>P210+P251+P254+P265+P271</f>
        <v>0</v>
      </c>
      <c r="Q209" s="167"/>
      <c r="R209" s="168">
        <f>R210+R251+R254+R265+R271</f>
        <v>0.13140000000000002</v>
      </c>
      <c r="S209" s="167"/>
      <c r="T209" s="169">
        <f>T210+T251+T254+T265+T271</f>
        <v>0</v>
      </c>
      <c r="AR209" s="162" t="s">
        <v>93</v>
      </c>
      <c r="AT209" s="170" t="s">
        <v>76</v>
      </c>
      <c r="AU209" s="170" t="s">
        <v>77</v>
      </c>
      <c r="AY209" s="162" t="s">
        <v>232</v>
      </c>
      <c r="BK209" s="171">
        <f>BK210+BK251+BK254+BK265+BK271</f>
        <v>0</v>
      </c>
    </row>
    <row r="210" spans="1:65" s="12" customFormat="1" ht="22.9" customHeight="1">
      <c r="B210" s="161"/>
      <c r="D210" s="162" t="s">
        <v>76</v>
      </c>
      <c r="E210" s="172" t="s">
        <v>1672</v>
      </c>
      <c r="F210" s="172" t="s">
        <v>2224</v>
      </c>
      <c r="I210" s="164"/>
      <c r="J210" s="173">
        <f>BK210</f>
        <v>0</v>
      </c>
      <c r="L210" s="161"/>
      <c r="M210" s="166"/>
      <c r="N210" s="167"/>
      <c r="O210" s="167"/>
      <c r="P210" s="168">
        <f>SUM(P211:P250)</f>
        <v>0</v>
      </c>
      <c r="Q210" s="167"/>
      <c r="R210" s="168">
        <f>SUM(R211:R250)</f>
        <v>1.84E-2</v>
      </c>
      <c r="S210" s="167"/>
      <c r="T210" s="169">
        <f>SUM(T211:T250)</f>
        <v>0</v>
      </c>
      <c r="AR210" s="162" t="s">
        <v>93</v>
      </c>
      <c r="AT210" s="170" t="s">
        <v>76</v>
      </c>
      <c r="AU210" s="170" t="s">
        <v>81</v>
      </c>
      <c r="AY210" s="162" t="s">
        <v>232</v>
      </c>
      <c r="BK210" s="171">
        <f>SUM(BK211:BK250)</f>
        <v>0</v>
      </c>
    </row>
    <row r="211" spans="1:65" s="2" customFormat="1" ht="24.2" customHeight="1">
      <c r="A211" s="31"/>
      <c r="B211" s="142"/>
      <c r="C211" s="174" t="s">
        <v>417</v>
      </c>
      <c r="D211" s="174" t="s">
        <v>234</v>
      </c>
      <c r="E211" s="175" t="s">
        <v>2225</v>
      </c>
      <c r="F211" s="176" t="s">
        <v>2226</v>
      </c>
      <c r="G211" s="177" t="s">
        <v>256</v>
      </c>
      <c r="H211" s="178">
        <v>12</v>
      </c>
      <c r="I211" s="179"/>
      <c r="J211" s="180">
        <f t="shared" ref="J211:J250" si="15">ROUND(I211*H211,2)</f>
        <v>0</v>
      </c>
      <c r="K211" s="181"/>
      <c r="L211" s="32"/>
      <c r="M211" s="182" t="s">
        <v>1</v>
      </c>
      <c r="N211" s="183" t="s">
        <v>43</v>
      </c>
      <c r="O211" s="60"/>
      <c r="P211" s="184">
        <f t="shared" ref="P211:P250" si="16">O211*H211</f>
        <v>0</v>
      </c>
      <c r="Q211" s="184">
        <v>0</v>
      </c>
      <c r="R211" s="184">
        <f t="shared" ref="R211:R250" si="17">Q211*H211</f>
        <v>0</v>
      </c>
      <c r="S211" s="184">
        <v>0</v>
      </c>
      <c r="T211" s="185">
        <f t="shared" ref="T211:T250" si="18">S211*H211</f>
        <v>0</v>
      </c>
      <c r="U211" s="31"/>
      <c r="V211" s="31"/>
      <c r="W211" s="31"/>
      <c r="X211" s="31"/>
      <c r="Y211" s="31"/>
      <c r="Z211" s="31"/>
      <c r="AA211" s="31"/>
      <c r="AB211" s="31"/>
      <c r="AC211" s="31"/>
      <c r="AD211" s="31"/>
      <c r="AE211" s="31"/>
      <c r="AR211" s="186" t="s">
        <v>463</v>
      </c>
      <c r="AT211" s="186" t="s">
        <v>234</v>
      </c>
      <c r="AU211" s="186" t="s">
        <v>88</v>
      </c>
      <c r="AY211" s="14" t="s">
        <v>232</v>
      </c>
      <c r="BE211" s="104">
        <f t="shared" ref="BE211:BE250" si="19">IF(N211="základná",J211,0)</f>
        <v>0</v>
      </c>
      <c r="BF211" s="104">
        <f t="shared" ref="BF211:BF250" si="20">IF(N211="znížená",J211,0)</f>
        <v>0</v>
      </c>
      <c r="BG211" s="104">
        <f t="shared" ref="BG211:BG250" si="21">IF(N211="zákl. prenesená",J211,0)</f>
        <v>0</v>
      </c>
      <c r="BH211" s="104">
        <f t="shared" ref="BH211:BH250" si="22">IF(N211="zníž. prenesená",J211,0)</f>
        <v>0</v>
      </c>
      <c r="BI211" s="104">
        <f t="shared" ref="BI211:BI250" si="23">IF(N211="nulová",J211,0)</f>
        <v>0</v>
      </c>
      <c r="BJ211" s="14" t="s">
        <v>88</v>
      </c>
      <c r="BK211" s="104">
        <f t="shared" ref="BK211:BK250" si="24">ROUND(I211*H211,2)</f>
        <v>0</v>
      </c>
      <c r="BL211" s="14" t="s">
        <v>463</v>
      </c>
      <c r="BM211" s="186" t="s">
        <v>2861</v>
      </c>
    </row>
    <row r="212" spans="1:65" s="2" customFormat="1" ht="16.5" customHeight="1">
      <c r="A212" s="31"/>
      <c r="B212" s="142"/>
      <c r="C212" s="187" t="s">
        <v>421</v>
      </c>
      <c r="D212" s="187" t="s">
        <v>357</v>
      </c>
      <c r="E212" s="188" t="s">
        <v>2228</v>
      </c>
      <c r="F212" s="189" t="s">
        <v>2229</v>
      </c>
      <c r="G212" s="190" t="s">
        <v>256</v>
      </c>
      <c r="H212" s="191">
        <v>12</v>
      </c>
      <c r="I212" s="192"/>
      <c r="J212" s="193">
        <f t="shared" si="15"/>
        <v>0</v>
      </c>
      <c r="K212" s="194"/>
      <c r="L212" s="195"/>
      <c r="M212" s="196" t="s">
        <v>1</v>
      </c>
      <c r="N212" s="197" t="s">
        <v>43</v>
      </c>
      <c r="O212" s="60"/>
      <c r="P212" s="184">
        <f t="shared" si="16"/>
        <v>0</v>
      </c>
      <c r="Q212" s="184">
        <v>0</v>
      </c>
      <c r="R212" s="184">
        <f t="shared" si="17"/>
        <v>0</v>
      </c>
      <c r="S212" s="184">
        <v>0</v>
      </c>
      <c r="T212" s="185">
        <f t="shared" si="18"/>
        <v>0</v>
      </c>
      <c r="U212" s="31"/>
      <c r="V212" s="31"/>
      <c r="W212" s="31"/>
      <c r="X212" s="31"/>
      <c r="Y212" s="31"/>
      <c r="Z212" s="31"/>
      <c r="AA212" s="31"/>
      <c r="AB212" s="31"/>
      <c r="AC212" s="31"/>
      <c r="AD212" s="31"/>
      <c r="AE212" s="31"/>
      <c r="AR212" s="186" t="s">
        <v>1292</v>
      </c>
      <c r="AT212" s="186" t="s">
        <v>357</v>
      </c>
      <c r="AU212" s="186" t="s">
        <v>88</v>
      </c>
      <c r="AY212" s="14" t="s">
        <v>232</v>
      </c>
      <c r="BE212" s="104">
        <f t="shared" si="19"/>
        <v>0</v>
      </c>
      <c r="BF212" s="104">
        <f t="shared" si="20"/>
        <v>0</v>
      </c>
      <c r="BG212" s="104">
        <f t="shared" si="21"/>
        <v>0</v>
      </c>
      <c r="BH212" s="104">
        <f t="shared" si="22"/>
        <v>0</v>
      </c>
      <c r="BI212" s="104">
        <f t="shared" si="23"/>
        <v>0</v>
      </c>
      <c r="BJ212" s="14" t="s">
        <v>88</v>
      </c>
      <c r="BK212" s="104">
        <f t="shared" si="24"/>
        <v>0</v>
      </c>
      <c r="BL212" s="14" t="s">
        <v>463</v>
      </c>
      <c r="BM212" s="186" t="s">
        <v>2862</v>
      </c>
    </row>
    <row r="213" spans="1:65" s="2" customFormat="1" ht="16.5" customHeight="1">
      <c r="A213" s="31"/>
      <c r="B213" s="142"/>
      <c r="C213" s="187" t="s">
        <v>425</v>
      </c>
      <c r="D213" s="187" t="s">
        <v>357</v>
      </c>
      <c r="E213" s="188" t="s">
        <v>2231</v>
      </c>
      <c r="F213" s="189" t="s">
        <v>2232</v>
      </c>
      <c r="G213" s="190" t="s">
        <v>394</v>
      </c>
      <c r="H213" s="191">
        <v>60</v>
      </c>
      <c r="I213" s="192"/>
      <c r="J213" s="193">
        <f t="shared" si="15"/>
        <v>0</v>
      </c>
      <c r="K213" s="194"/>
      <c r="L213" s="195"/>
      <c r="M213" s="196" t="s">
        <v>1</v>
      </c>
      <c r="N213" s="197" t="s">
        <v>43</v>
      </c>
      <c r="O213" s="60"/>
      <c r="P213" s="184">
        <f t="shared" si="16"/>
        <v>0</v>
      </c>
      <c r="Q213" s="184">
        <v>0</v>
      </c>
      <c r="R213" s="184">
        <f t="shared" si="17"/>
        <v>0</v>
      </c>
      <c r="S213" s="184">
        <v>0</v>
      </c>
      <c r="T213" s="185">
        <f t="shared" si="18"/>
        <v>0</v>
      </c>
      <c r="U213" s="31"/>
      <c r="V213" s="31"/>
      <c r="W213" s="31"/>
      <c r="X213" s="31"/>
      <c r="Y213" s="31"/>
      <c r="Z213" s="31"/>
      <c r="AA213" s="31"/>
      <c r="AB213" s="31"/>
      <c r="AC213" s="31"/>
      <c r="AD213" s="31"/>
      <c r="AE213" s="31"/>
      <c r="AR213" s="186" t="s">
        <v>1292</v>
      </c>
      <c r="AT213" s="186" t="s">
        <v>357</v>
      </c>
      <c r="AU213" s="186" t="s">
        <v>88</v>
      </c>
      <c r="AY213" s="14" t="s">
        <v>232</v>
      </c>
      <c r="BE213" s="104">
        <f t="shared" si="19"/>
        <v>0</v>
      </c>
      <c r="BF213" s="104">
        <f t="shared" si="20"/>
        <v>0</v>
      </c>
      <c r="BG213" s="104">
        <f t="shared" si="21"/>
        <v>0</v>
      </c>
      <c r="BH213" s="104">
        <f t="shared" si="22"/>
        <v>0</v>
      </c>
      <c r="BI213" s="104">
        <f t="shared" si="23"/>
        <v>0</v>
      </c>
      <c r="BJ213" s="14" t="s">
        <v>88</v>
      </c>
      <c r="BK213" s="104">
        <f t="shared" si="24"/>
        <v>0</v>
      </c>
      <c r="BL213" s="14" t="s">
        <v>463</v>
      </c>
      <c r="BM213" s="186" t="s">
        <v>2863</v>
      </c>
    </row>
    <row r="214" spans="1:65" s="2" customFormat="1" ht="24.2" customHeight="1">
      <c r="A214" s="31"/>
      <c r="B214" s="142"/>
      <c r="C214" s="174" t="s">
        <v>429</v>
      </c>
      <c r="D214" s="174" t="s">
        <v>234</v>
      </c>
      <c r="E214" s="175" t="s">
        <v>2234</v>
      </c>
      <c r="F214" s="176" t="s">
        <v>2235</v>
      </c>
      <c r="G214" s="177" t="s">
        <v>256</v>
      </c>
      <c r="H214" s="178">
        <v>12</v>
      </c>
      <c r="I214" s="179"/>
      <c r="J214" s="180">
        <f t="shared" si="15"/>
        <v>0</v>
      </c>
      <c r="K214" s="181"/>
      <c r="L214" s="32"/>
      <c r="M214" s="182" t="s">
        <v>1</v>
      </c>
      <c r="N214" s="183" t="s">
        <v>43</v>
      </c>
      <c r="O214" s="60"/>
      <c r="P214" s="184">
        <f t="shared" si="16"/>
        <v>0</v>
      </c>
      <c r="Q214" s="184">
        <v>0</v>
      </c>
      <c r="R214" s="184">
        <f t="shared" si="17"/>
        <v>0</v>
      </c>
      <c r="S214" s="184">
        <v>0</v>
      </c>
      <c r="T214" s="185">
        <f t="shared" si="18"/>
        <v>0</v>
      </c>
      <c r="U214" s="31"/>
      <c r="V214" s="31"/>
      <c r="W214" s="31"/>
      <c r="X214" s="31"/>
      <c r="Y214" s="31"/>
      <c r="Z214" s="31"/>
      <c r="AA214" s="31"/>
      <c r="AB214" s="31"/>
      <c r="AC214" s="31"/>
      <c r="AD214" s="31"/>
      <c r="AE214" s="31"/>
      <c r="AR214" s="186" t="s">
        <v>463</v>
      </c>
      <c r="AT214" s="186" t="s">
        <v>234</v>
      </c>
      <c r="AU214" s="186" t="s">
        <v>88</v>
      </c>
      <c r="AY214" s="14" t="s">
        <v>232</v>
      </c>
      <c r="BE214" s="104">
        <f t="shared" si="19"/>
        <v>0</v>
      </c>
      <c r="BF214" s="104">
        <f t="shared" si="20"/>
        <v>0</v>
      </c>
      <c r="BG214" s="104">
        <f t="shared" si="21"/>
        <v>0</v>
      </c>
      <c r="BH214" s="104">
        <f t="shared" si="22"/>
        <v>0</v>
      </c>
      <c r="BI214" s="104">
        <f t="shared" si="23"/>
        <v>0</v>
      </c>
      <c r="BJ214" s="14" t="s">
        <v>88</v>
      </c>
      <c r="BK214" s="104">
        <f t="shared" si="24"/>
        <v>0</v>
      </c>
      <c r="BL214" s="14" t="s">
        <v>463</v>
      </c>
      <c r="BM214" s="186" t="s">
        <v>2864</v>
      </c>
    </row>
    <row r="215" spans="1:65" s="2" customFormat="1" ht="44.25" customHeight="1">
      <c r="A215" s="31"/>
      <c r="B215" s="142"/>
      <c r="C215" s="187" t="s">
        <v>434</v>
      </c>
      <c r="D215" s="187" t="s">
        <v>357</v>
      </c>
      <c r="E215" s="188" t="s">
        <v>2237</v>
      </c>
      <c r="F215" s="189" t="s">
        <v>2238</v>
      </c>
      <c r="G215" s="190" t="s">
        <v>256</v>
      </c>
      <c r="H215" s="191">
        <v>12</v>
      </c>
      <c r="I215" s="192"/>
      <c r="J215" s="193">
        <f t="shared" si="15"/>
        <v>0</v>
      </c>
      <c r="K215" s="194"/>
      <c r="L215" s="195"/>
      <c r="M215" s="196" t="s">
        <v>1</v>
      </c>
      <c r="N215" s="197" t="s">
        <v>43</v>
      </c>
      <c r="O215" s="60"/>
      <c r="P215" s="184">
        <f t="shared" si="16"/>
        <v>0</v>
      </c>
      <c r="Q215" s="184">
        <v>0</v>
      </c>
      <c r="R215" s="184">
        <f t="shared" si="17"/>
        <v>0</v>
      </c>
      <c r="S215" s="184">
        <v>0</v>
      </c>
      <c r="T215" s="185">
        <f t="shared" si="18"/>
        <v>0</v>
      </c>
      <c r="U215" s="31"/>
      <c r="V215" s="31"/>
      <c r="W215" s="31"/>
      <c r="X215" s="31"/>
      <c r="Y215" s="31"/>
      <c r="Z215" s="31"/>
      <c r="AA215" s="31"/>
      <c r="AB215" s="31"/>
      <c r="AC215" s="31"/>
      <c r="AD215" s="31"/>
      <c r="AE215" s="31"/>
      <c r="AR215" s="186" t="s">
        <v>1292</v>
      </c>
      <c r="AT215" s="186" t="s">
        <v>357</v>
      </c>
      <c r="AU215" s="186" t="s">
        <v>88</v>
      </c>
      <c r="AY215" s="14" t="s">
        <v>232</v>
      </c>
      <c r="BE215" s="104">
        <f t="shared" si="19"/>
        <v>0</v>
      </c>
      <c r="BF215" s="104">
        <f t="shared" si="20"/>
        <v>0</v>
      </c>
      <c r="BG215" s="104">
        <f t="shared" si="21"/>
        <v>0</v>
      </c>
      <c r="BH215" s="104">
        <f t="shared" si="22"/>
        <v>0</v>
      </c>
      <c r="BI215" s="104">
        <f t="shared" si="23"/>
        <v>0</v>
      </c>
      <c r="BJ215" s="14" t="s">
        <v>88</v>
      </c>
      <c r="BK215" s="104">
        <f t="shared" si="24"/>
        <v>0</v>
      </c>
      <c r="BL215" s="14" t="s">
        <v>463</v>
      </c>
      <c r="BM215" s="186" t="s">
        <v>2865</v>
      </c>
    </row>
    <row r="216" spans="1:65" s="2" customFormat="1" ht="24.2" customHeight="1">
      <c r="A216" s="31"/>
      <c r="B216" s="142"/>
      <c r="C216" s="174" t="s">
        <v>438</v>
      </c>
      <c r="D216" s="174" t="s">
        <v>234</v>
      </c>
      <c r="E216" s="175" t="s">
        <v>1744</v>
      </c>
      <c r="F216" s="176" t="s">
        <v>1745</v>
      </c>
      <c r="G216" s="177" t="s">
        <v>394</v>
      </c>
      <c r="H216" s="178">
        <v>32</v>
      </c>
      <c r="I216" s="179"/>
      <c r="J216" s="180">
        <f t="shared" si="15"/>
        <v>0</v>
      </c>
      <c r="K216" s="181"/>
      <c r="L216" s="32"/>
      <c r="M216" s="182" t="s">
        <v>1</v>
      </c>
      <c r="N216" s="183" t="s">
        <v>43</v>
      </c>
      <c r="O216" s="60"/>
      <c r="P216" s="184">
        <f t="shared" si="16"/>
        <v>0</v>
      </c>
      <c r="Q216" s="184">
        <v>0</v>
      </c>
      <c r="R216" s="184">
        <f t="shared" si="17"/>
        <v>0</v>
      </c>
      <c r="S216" s="184">
        <v>0</v>
      </c>
      <c r="T216" s="185">
        <f t="shared" si="18"/>
        <v>0</v>
      </c>
      <c r="U216" s="31"/>
      <c r="V216" s="31"/>
      <c r="W216" s="31"/>
      <c r="X216" s="31"/>
      <c r="Y216" s="31"/>
      <c r="Z216" s="31"/>
      <c r="AA216" s="31"/>
      <c r="AB216" s="31"/>
      <c r="AC216" s="31"/>
      <c r="AD216" s="31"/>
      <c r="AE216" s="31"/>
      <c r="AR216" s="186" t="s">
        <v>463</v>
      </c>
      <c r="AT216" s="186" t="s">
        <v>234</v>
      </c>
      <c r="AU216" s="186" t="s">
        <v>88</v>
      </c>
      <c r="AY216" s="14" t="s">
        <v>232</v>
      </c>
      <c r="BE216" s="104">
        <f t="shared" si="19"/>
        <v>0</v>
      </c>
      <c r="BF216" s="104">
        <f t="shared" si="20"/>
        <v>0</v>
      </c>
      <c r="BG216" s="104">
        <f t="shared" si="21"/>
        <v>0</v>
      </c>
      <c r="BH216" s="104">
        <f t="shared" si="22"/>
        <v>0</v>
      </c>
      <c r="BI216" s="104">
        <f t="shared" si="23"/>
        <v>0</v>
      </c>
      <c r="BJ216" s="14" t="s">
        <v>88</v>
      </c>
      <c r="BK216" s="104">
        <f t="shared" si="24"/>
        <v>0</v>
      </c>
      <c r="BL216" s="14" t="s">
        <v>463</v>
      </c>
      <c r="BM216" s="186" t="s">
        <v>2866</v>
      </c>
    </row>
    <row r="217" spans="1:65" s="2" customFormat="1" ht="24.2" customHeight="1">
      <c r="A217" s="31"/>
      <c r="B217" s="142"/>
      <c r="C217" s="174" t="s">
        <v>442</v>
      </c>
      <c r="D217" s="174" t="s">
        <v>234</v>
      </c>
      <c r="E217" s="175" t="s">
        <v>2241</v>
      </c>
      <c r="F217" s="176" t="s">
        <v>2242</v>
      </c>
      <c r="G217" s="177" t="s">
        <v>394</v>
      </c>
      <c r="H217" s="178">
        <v>2</v>
      </c>
      <c r="I217" s="179"/>
      <c r="J217" s="180">
        <f t="shared" si="15"/>
        <v>0</v>
      </c>
      <c r="K217" s="181"/>
      <c r="L217" s="32"/>
      <c r="M217" s="182" t="s">
        <v>1</v>
      </c>
      <c r="N217" s="183" t="s">
        <v>43</v>
      </c>
      <c r="O217" s="60"/>
      <c r="P217" s="184">
        <f t="shared" si="16"/>
        <v>0</v>
      </c>
      <c r="Q217" s="184">
        <v>0</v>
      </c>
      <c r="R217" s="184">
        <f t="shared" si="17"/>
        <v>0</v>
      </c>
      <c r="S217" s="184">
        <v>0</v>
      </c>
      <c r="T217" s="185">
        <f t="shared" si="18"/>
        <v>0</v>
      </c>
      <c r="U217" s="31"/>
      <c r="V217" s="31"/>
      <c r="W217" s="31"/>
      <c r="X217" s="31"/>
      <c r="Y217" s="31"/>
      <c r="Z217" s="31"/>
      <c r="AA217" s="31"/>
      <c r="AB217" s="31"/>
      <c r="AC217" s="31"/>
      <c r="AD217" s="31"/>
      <c r="AE217" s="31"/>
      <c r="AR217" s="186" t="s">
        <v>463</v>
      </c>
      <c r="AT217" s="186" t="s">
        <v>234</v>
      </c>
      <c r="AU217" s="186" t="s">
        <v>88</v>
      </c>
      <c r="AY217" s="14" t="s">
        <v>232</v>
      </c>
      <c r="BE217" s="104">
        <f t="shared" si="19"/>
        <v>0</v>
      </c>
      <c r="BF217" s="104">
        <f t="shared" si="20"/>
        <v>0</v>
      </c>
      <c r="BG217" s="104">
        <f t="shared" si="21"/>
        <v>0</v>
      </c>
      <c r="BH217" s="104">
        <f t="shared" si="22"/>
        <v>0</v>
      </c>
      <c r="BI217" s="104">
        <f t="shared" si="23"/>
        <v>0</v>
      </c>
      <c r="BJ217" s="14" t="s">
        <v>88</v>
      </c>
      <c r="BK217" s="104">
        <f t="shared" si="24"/>
        <v>0</v>
      </c>
      <c r="BL217" s="14" t="s">
        <v>463</v>
      </c>
      <c r="BM217" s="186" t="s">
        <v>2867</v>
      </c>
    </row>
    <row r="218" spans="1:65" s="2" customFormat="1" ht="24.2" customHeight="1">
      <c r="A218" s="31"/>
      <c r="B218" s="142"/>
      <c r="C218" s="174" t="s">
        <v>446</v>
      </c>
      <c r="D218" s="174" t="s">
        <v>234</v>
      </c>
      <c r="E218" s="175" t="s">
        <v>1747</v>
      </c>
      <c r="F218" s="176" t="s">
        <v>1748</v>
      </c>
      <c r="G218" s="177" t="s">
        <v>394</v>
      </c>
      <c r="H218" s="178">
        <v>6</v>
      </c>
      <c r="I218" s="179"/>
      <c r="J218" s="180">
        <f t="shared" si="15"/>
        <v>0</v>
      </c>
      <c r="K218" s="181"/>
      <c r="L218" s="32"/>
      <c r="M218" s="182" t="s">
        <v>1</v>
      </c>
      <c r="N218" s="183" t="s">
        <v>43</v>
      </c>
      <c r="O218" s="60"/>
      <c r="P218" s="184">
        <f t="shared" si="16"/>
        <v>0</v>
      </c>
      <c r="Q218" s="184">
        <v>0</v>
      </c>
      <c r="R218" s="184">
        <f t="shared" si="17"/>
        <v>0</v>
      </c>
      <c r="S218" s="184">
        <v>0</v>
      </c>
      <c r="T218" s="185">
        <f t="shared" si="18"/>
        <v>0</v>
      </c>
      <c r="U218" s="31"/>
      <c r="V218" s="31"/>
      <c r="W218" s="31"/>
      <c r="X218" s="31"/>
      <c r="Y218" s="31"/>
      <c r="Z218" s="31"/>
      <c r="AA218" s="31"/>
      <c r="AB218" s="31"/>
      <c r="AC218" s="31"/>
      <c r="AD218" s="31"/>
      <c r="AE218" s="31"/>
      <c r="AR218" s="186" t="s">
        <v>463</v>
      </c>
      <c r="AT218" s="186" t="s">
        <v>234</v>
      </c>
      <c r="AU218" s="186" t="s">
        <v>88</v>
      </c>
      <c r="AY218" s="14" t="s">
        <v>232</v>
      </c>
      <c r="BE218" s="104">
        <f t="shared" si="19"/>
        <v>0</v>
      </c>
      <c r="BF218" s="104">
        <f t="shared" si="20"/>
        <v>0</v>
      </c>
      <c r="BG218" s="104">
        <f t="shared" si="21"/>
        <v>0</v>
      </c>
      <c r="BH218" s="104">
        <f t="shared" si="22"/>
        <v>0</v>
      </c>
      <c r="BI218" s="104">
        <f t="shared" si="23"/>
        <v>0</v>
      </c>
      <c r="BJ218" s="14" t="s">
        <v>88</v>
      </c>
      <c r="BK218" s="104">
        <f t="shared" si="24"/>
        <v>0</v>
      </c>
      <c r="BL218" s="14" t="s">
        <v>463</v>
      </c>
      <c r="BM218" s="186" t="s">
        <v>2868</v>
      </c>
    </row>
    <row r="219" spans="1:65" s="2" customFormat="1" ht="16.5" customHeight="1">
      <c r="A219" s="31"/>
      <c r="B219" s="142"/>
      <c r="C219" s="174" t="s">
        <v>450</v>
      </c>
      <c r="D219" s="174" t="s">
        <v>234</v>
      </c>
      <c r="E219" s="175" t="s">
        <v>1753</v>
      </c>
      <c r="F219" s="176" t="s">
        <v>1754</v>
      </c>
      <c r="G219" s="177" t="s">
        <v>394</v>
      </c>
      <c r="H219" s="178">
        <v>3</v>
      </c>
      <c r="I219" s="179"/>
      <c r="J219" s="180">
        <f t="shared" si="15"/>
        <v>0</v>
      </c>
      <c r="K219" s="181"/>
      <c r="L219" s="32"/>
      <c r="M219" s="182" t="s">
        <v>1</v>
      </c>
      <c r="N219" s="183" t="s">
        <v>43</v>
      </c>
      <c r="O219" s="60"/>
      <c r="P219" s="184">
        <f t="shared" si="16"/>
        <v>0</v>
      </c>
      <c r="Q219" s="184">
        <v>0</v>
      </c>
      <c r="R219" s="184">
        <f t="shared" si="17"/>
        <v>0</v>
      </c>
      <c r="S219" s="184">
        <v>0</v>
      </c>
      <c r="T219" s="185">
        <f t="shared" si="18"/>
        <v>0</v>
      </c>
      <c r="U219" s="31"/>
      <c r="V219" s="31"/>
      <c r="W219" s="31"/>
      <c r="X219" s="31"/>
      <c r="Y219" s="31"/>
      <c r="Z219" s="31"/>
      <c r="AA219" s="31"/>
      <c r="AB219" s="31"/>
      <c r="AC219" s="31"/>
      <c r="AD219" s="31"/>
      <c r="AE219" s="31"/>
      <c r="AR219" s="186" t="s">
        <v>463</v>
      </c>
      <c r="AT219" s="186" t="s">
        <v>234</v>
      </c>
      <c r="AU219" s="186" t="s">
        <v>88</v>
      </c>
      <c r="AY219" s="14" t="s">
        <v>232</v>
      </c>
      <c r="BE219" s="104">
        <f t="shared" si="19"/>
        <v>0</v>
      </c>
      <c r="BF219" s="104">
        <f t="shared" si="20"/>
        <v>0</v>
      </c>
      <c r="BG219" s="104">
        <f t="shared" si="21"/>
        <v>0</v>
      </c>
      <c r="BH219" s="104">
        <f t="shared" si="22"/>
        <v>0</v>
      </c>
      <c r="BI219" s="104">
        <f t="shared" si="23"/>
        <v>0</v>
      </c>
      <c r="BJ219" s="14" t="s">
        <v>88</v>
      </c>
      <c r="BK219" s="104">
        <f t="shared" si="24"/>
        <v>0</v>
      </c>
      <c r="BL219" s="14" t="s">
        <v>463</v>
      </c>
      <c r="BM219" s="186" t="s">
        <v>2869</v>
      </c>
    </row>
    <row r="220" spans="1:65" s="2" customFormat="1" ht="24.2" customHeight="1">
      <c r="A220" s="31"/>
      <c r="B220" s="142"/>
      <c r="C220" s="187" t="s">
        <v>455</v>
      </c>
      <c r="D220" s="187" t="s">
        <v>357</v>
      </c>
      <c r="E220" s="188" t="s">
        <v>1756</v>
      </c>
      <c r="F220" s="189" t="s">
        <v>1757</v>
      </c>
      <c r="G220" s="190" t="s">
        <v>394</v>
      </c>
      <c r="H220" s="191">
        <v>3</v>
      </c>
      <c r="I220" s="192"/>
      <c r="J220" s="193">
        <f t="shared" si="15"/>
        <v>0</v>
      </c>
      <c r="K220" s="194"/>
      <c r="L220" s="195"/>
      <c r="M220" s="196" t="s">
        <v>1</v>
      </c>
      <c r="N220" s="197" t="s">
        <v>43</v>
      </c>
      <c r="O220" s="60"/>
      <c r="P220" s="184">
        <f t="shared" si="16"/>
        <v>0</v>
      </c>
      <c r="Q220" s="184">
        <v>0</v>
      </c>
      <c r="R220" s="184">
        <f t="shared" si="17"/>
        <v>0</v>
      </c>
      <c r="S220" s="184">
        <v>0</v>
      </c>
      <c r="T220" s="185">
        <f t="shared" si="18"/>
        <v>0</v>
      </c>
      <c r="U220" s="31"/>
      <c r="V220" s="31"/>
      <c r="W220" s="31"/>
      <c r="X220" s="31"/>
      <c r="Y220" s="31"/>
      <c r="Z220" s="31"/>
      <c r="AA220" s="31"/>
      <c r="AB220" s="31"/>
      <c r="AC220" s="31"/>
      <c r="AD220" s="31"/>
      <c r="AE220" s="31"/>
      <c r="AR220" s="186" t="s">
        <v>1292</v>
      </c>
      <c r="AT220" s="186" t="s">
        <v>357</v>
      </c>
      <c r="AU220" s="186" t="s">
        <v>88</v>
      </c>
      <c r="AY220" s="14" t="s">
        <v>232</v>
      </c>
      <c r="BE220" s="104">
        <f t="shared" si="19"/>
        <v>0</v>
      </c>
      <c r="BF220" s="104">
        <f t="shared" si="20"/>
        <v>0</v>
      </c>
      <c r="BG220" s="104">
        <f t="shared" si="21"/>
        <v>0</v>
      </c>
      <c r="BH220" s="104">
        <f t="shared" si="22"/>
        <v>0</v>
      </c>
      <c r="BI220" s="104">
        <f t="shared" si="23"/>
        <v>0</v>
      </c>
      <c r="BJ220" s="14" t="s">
        <v>88</v>
      </c>
      <c r="BK220" s="104">
        <f t="shared" si="24"/>
        <v>0</v>
      </c>
      <c r="BL220" s="14" t="s">
        <v>463</v>
      </c>
      <c r="BM220" s="186" t="s">
        <v>2870</v>
      </c>
    </row>
    <row r="221" spans="1:65" s="2" customFormat="1" ht="16.5" customHeight="1">
      <c r="A221" s="31"/>
      <c r="B221" s="142"/>
      <c r="C221" s="174" t="s">
        <v>460</v>
      </c>
      <c r="D221" s="174" t="s">
        <v>234</v>
      </c>
      <c r="E221" s="175" t="s">
        <v>1759</v>
      </c>
      <c r="F221" s="176" t="s">
        <v>1760</v>
      </c>
      <c r="G221" s="177" t="s">
        <v>394</v>
      </c>
      <c r="H221" s="178">
        <v>1</v>
      </c>
      <c r="I221" s="179"/>
      <c r="J221" s="180">
        <f t="shared" si="15"/>
        <v>0</v>
      </c>
      <c r="K221" s="181"/>
      <c r="L221" s="32"/>
      <c r="M221" s="182" t="s">
        <v>1</v>
      </c>
      <c r="N221" s="183" t="s">
        <v>43</v>
      </c>
      <c r="O221" s="60"/>
      <c r="P221" s="184">
        <f t="shared" si="16"/>
        <v>0</v>
      </c>
      <c r="Q221" s="184">
        <v>0</v>
      </c>
      <c r="R221" s="184">
        <f t="shared" si="17"/>
        <v>0</v>
      </c>
      <c r="S221" s="184">
        <v>0</v>
      </c>
      <c r="T221" s="185">
        <f t="shared" si="18"/>
        <v>0</v>
      </c>
      <c r="U221" s="31"/>
      <c r="V221" s="31"/>
      <c r="W221" s="31"/>
      <c r="X221" s="31"/>
      <c r="Y221" s="31"/>
      <c r="Z221" s="31"/>
      <c r="AA221" s="31"/>
      <c r="AB221" s="31"/>
      <c r="AC221" s="31"/>
      <c r="AD221" s="31"/>
      <c r="AE221" s="31"/>
      <c r="AR221" s="186" t="s">
        <v>463</v>
      </c>
      <c r="AT221" s="186" t="s">
        <v>234</v>
      </c>
      <c r="AU221" s="186" t="s">
        <v>88</v>
      </c>
      <c r="AY221" s="14" t="s">
        <v>232</v>
      </c>
      <c r="BE221" s="104">
        <f t="shared" si="19"/>
        <v>0</v>
      </c>
      <c r="BF221" s="104">
        <f t="shared" si="20"/>
        <v>0</v>
      </c>
      <c r="BG221" s="104">
        <f t="shared" si="21"/>
        <v>0</v>
      </c>
      <c r="BH221" s="104">
        <f t="shared" si="22"/>
        <v>0</v>
      </c>
      <c r="BI221" s="104">
        <f t="shared" si="23"/>
        <v>0</v>
      </c>
      <c r="BJ221" s="14" t="s">
        <v>88</v>
      </c>
      <c r="BK221" s="104">
        <f t="shared" si="24"/>
        <v>0</v>
      </c>
      <c r="BL221" s="14" t="s">
        <v>463</v>
      </c>
      <c r="BM221" s="186" t="s">
        <v>2871</v>
      </c>
    </row>
    <row r="222" spans="1:65" s="2" customFormat="1" ht="55.5" customHeight="1">
      <c r="A222" s="31"/>
      <c r="B222" s="142"/>
      <c r="C222" s="187" t="s">
        <v>465</v>
      </c>
      <c r="D222" s="187" t="s">
        <v>357</v>
      </c>
      <c r="E222" s="188" t="s">
        <v>1762</v>
      </c>
      <c r="F222" s="189" t="s">
        <v>3096</v>
      </c>
      <c r="G222" s="190" t="s">
        <v>394</v>
      </c>
      <c r="H222" s="191">
        <v>1</v>
      </c>
      <c r="I222" s="192"/>
      <c r="J222" s="193">
        <f t="shared" si="15"/>
        <v>0</v>
      </c>
      <c r="K222" s="194"/>
      <c r="L222" s="195"/>
      <c r="M222" s="196" t="s">
        <v>1</v>
      </c>
      <c r="N222" s="197" t="s">
        <v>43</v>
      </c>
      <c r="O222" s="60"/>
      <c r="P222" s="184">
        <f t="shared" si="16"/>
        <v>0</v>
      </c>
      <c r="Q222" s="184">
        <v>0</v>
      </c>
      <c r="R222" s="184">
        <f t="shared" si="17"/>
        <v>0</v>
      </c>
      <c r="S222" s="184">
        <v>0</v>
      </c>
      <c r="T222" s="185">
        <f t="shared" si="18"/>
        <v>0</v>
      </c>
      <c r="U222" s="31"/>
      <c r="V222" s="31"/>
      <c r="W222" s="31"/>
      <c r="X222" s="31"/>
      <c r="Y222" s="31"/>
      <c r="Z222" s="31"/>
      <c r="AA222" s="31"/>
      <c r="AB222" s="31"/>
      <c r="AC222" s="31"/>
      <c r="AD222" s="31"/>
      <c r="AE222" s="31"/>
      <c r="AR222" s="186" t="s">
        <v>1292</v>
      </c>
      <c r="AT222" s="186" t="s">
        <v>357</v>
      </c>
      <c r="AU222" s="186" t="s">
        <v>88</v>
      </c>
      <c r="AY222" s="14" t="s">
        <v>232</v>
      </c>
      <c r="BE222" s="104">
        <f t="shared" si="19"/>
        <v>0</v>
      </c>
      <c r="BF222" s="104">
        <f t="shared" si="20"/>
        <v>0</v>
      </c>
      <c r="BG222" s="104">
        <f t="shared" si="21"/>
        <v>0</v>
      </c>
      <c r="BH222" s="104">
        <f t="shared" si="22"/>
        <v>0</v>
      </c>
      <c r="BI222" s="104">
        <f t="shared" si="23"/>
        <v>0</v>
      </c>
      <c r="BJ222" s="14" t="s">
        <v>88</v>
      </c>
      <c r="BK222" s="104">
        <f t="shared" si="24"/>
        <v>0</v>
      </c>
      <c r="BL222" s="14" t="s">
        <v>463</v>
      </c>
      <c r="BM222" s="186" t="s">
        <v>2873</v>
      </c>
    </row>
    <row r="223" spans="1:65" s="2" customFormat="1" ht="24.2" customHeight="1">
      <c r="A223" s="31"/>
      <c r="B223" s="142"/>
      <c r="C223" s="174" t="s">
        <v>470</v>
      </c>
      <c r="D223" s="174" t="s">
        <v>234</v>
      </c>
      <c r="E223" s="175" t="s">
        <v>1786</v>
      </c>
      <c r="F223" s="176" t="s">
        <v>1787</v>
      </c>
      <c r="G223" s="177" t="s">
        <v>256</v>
      </c>
      <c r="H223" s="178">
        <v>12</v>
      </c>
      <c r="I223" s="179"/>
      <c r="J223" s="180">
        <f t="shared" si="15"/>
        <v>0</v>
      </c>
      <c r="K223" s="181"/>
      <c r="L223" s="32"/>
      <c r="M223" s="182" t="s">
        <v>1</v>
      </c>
      <c r="N223" s="183" t="s">
        <v>43</v>
      </c>
      <c r="O223" s="60"/>
      <c r="P223" s="184">
        <f t="shared" si="16"/>
        <v>0</v>
      </c>
      <c r="Q223" s="184">
        <v>0</v>
      </c>
      <c r="R223" s="184">
        <f t="shared" si="17"/>
        <v>0</v>
      </c>
      <c r="S223" s="184">
        <v>0</v>
      </c>
      <c r="T223" s="185">
        <f t="shared" si="18"/>
        <v>0</v>
      </c>
      <c r="U223" s="31"/>
      <c r="V223" s="31"/>
      <c r="W223" s="31"/>
      <c r="X223" s="31"/>
      <c r="Y223" s="31"/>
      <c r="Z223" s="31"/>
      <c r="AA223" s="31"/>
      <c r="AB223" s="31"/>
      <c r="AC223" s="31"/>
      <c r="AD223" s="31"/>
      <c r="AE223" s="31"/>
      <c r="AR223" s="186" t="s">
        <v>463</v>
      </c>
      <c r="AT223" s="186" t="s">
        <v>234</v>
      </c>
      <c r="AU223" s="186" t="s">
        <v>88</v>
      </c>
      <c r="AY223" s="14" t="s">
        <v>232</v>
      </c>
      <c r="BE223" s="104">
        <f t="shared" si="19"/>
        <v>0</v>
      </c>
      <c r="BF223" s="104">
        <f t="shared" si="20"/>
        <v>0</v>
      </c>
      <c r="BG223" s="104">
        <f t="shared" si="21"/>
        <v>0</v>
      </c>
      <c r="BH223" s="104">
        <f t="shared" si="22"/>
        <v>0</v>
      </c>
      <c r="BI223" s="104">
        <f t="shared" si="23"/>
        <v>0</v>
      </c>
      <c r="BJ223" s="14" t="s">
        <v>88</v>
      </c>
      <c r="BK223" s="104">
        <f t="shared" si="24"/>
        <v>0</v>
      </c>
      <c r="BL223" s="14" t="s">
        <v>463</v>
      </c>
      <c r="BM223" s="186" t="s">
        <v>2874</v>
      </c>
    </row>
    <row r="224" spans="1:65" s="2" customFormat="1" ht="16.5" customHeight="1">
      <c r="A224" s="31"/>
      <c r="B224" s="142"/>
      <c r="C224" s="187" t="s">
        <v>474</v>
      </c>
      <c r="D224" s="187" t="s">
        <v>357</v>
      </c>
      <c r="E224" s="188" t="s">
        <v>1789</v>
      </c>
      <c r="F224" s="189" t="s">
        <v>1790</v>
      </c>
      <c r="G224" s="190" t="s">
        <v>1139</v>
      </c>
      <c r="H224" s="191">
        <v>8.5</v>
      </c>
      <c r="I224" s="192"/>
      <c r="J224" s="193">
        <f t="shared" si="15"/>
        <v>0</v>
      </c>
      <c r="K224" s="194"/>
      <c r="L224" s="195"/>
      <c r="M224" s="196" t="s">
        <v>1</v>
      </c>
      <c r="N224" s="197" t="s">
        <v>43</v>
      </c>
      <c r="O224" s="60"/>
      <c r="P224" s="184">
        <f t="shared" si="16"/>
        <v>0</v>
      </c>
      <c r="Q224" s="184">
        <v>1E-3</v>
      </c>
      <c r="R224" s="184">
        <f t="shared" si="17"/>
        <v>8.5000000000000006E-3</v>
      </c>
      <c r="S224" s="184">
        <v>0</v>
      </c>
      <c r="T224" s="185">
        <f t="shared" si="18"/>
        <v>0</v>
      </c>
      <c r="U224" s="31"/>
      <c r="V224" s="31"/>
      <c r="W224" s="31"/>
      <c r="X224" s="31"/>
      <c r="Y224" s="31"/>
      <c r="Z224" s="31"/>
      <c r="AA224" s="31"/>
      <c r="AB224" s="31"/>
      <c r="AC224" s="31"/>
      <c r="AD224" s="31"/>
      <c r="AE224" s="31"/>
      <c r="AR224" s="186" t="s">
        <v>1292</v>
      </c>
      <c r="AT224" s="186" t="s">
        <v>357</v>
      </c>
      <c r="AU224" s="186" t="s">
        <v>88</v>
      </c>
      <c r="AY224" s="14" t="s">
        <v>232</v>
      </c>
      <c r="BE224" s="104">
        <f t="shared" si="19"/>
        <v>0</v>
      </c>
      <c r="BF224" s="104">
        <f t="shared" si="20"/>
        <v>0</v>
      </c>
      <c r="BG224" s="104">
        <f t="shared" si="21"/>
        <v>0</v>
      </c>
      <c r="BH224" s="104">
        <f t="shared" si="22"/>
        <v>0</v>
      </c>
      <c r="BI224" s="104">
        <f t="shared" si="23"/>
        <v>0</v>
      </c>
      <c r="BJ224" s="14" t="s">
        <v>88</v>
      </c>
      <c r="BK224" s="104">
        <f t="shared" si="24"/>
        <v>0</v>
      </c>
      <c r="BL224" s="14" t="s">
        <v>463</v>
      </c>
      <c r="BM224" s="186" t="s">
        <v>2875</v>
      </c>
    </row>
    <row r="225" spans="1:65" s="2" customFormat="1" ht="16.5" customHeight="1">
      <c r="A225" s="31"/>
      <c r="B225" s="142"/>
      <c r="C225" s="174" t="s">
        <v>478</v>
      </c>
      <c r="D225" s="174" t="s">
        <v>234</v>
      </c>
      <c r="E225" s="175" t="s">
        <v>1801</v>
      </c>
      <c r="F225" s="176" t="s">
        <v>2253</v>
      </c>
      <c r="G225" s="177" t="s">
        <v>394</v>
      </c>
      <c r="H225" s="178">
        <v>15</v>
      </c>
      <c r="I225" s="179"/>
      <c r="J225" s="180">
        <f t="shared" si="15"/>
        <v>0</v>
      </c>
      <c r="K225" s="181"/>
      <c r="L225" s="32"/>
      <c r="M225" s="182" t="s">
        <v>1</v>
      </c>
      <c r="N225" s="183" t="s">
        <v>43</v>
      </c>
      <c r="O225" s="60"/>
      <c r="P225" s="184">
        <f t="shared" si="16"/>
        <v>0</v>
      </c>
      <c r="Q225" s="184">
        <v>0</v>
      </c>
      <c r="R225" s="184">
        <f t="shared" si="17"/>
        <v>0</v>
      </c>
      <c r="S225" s="184">
        <v>0</v>
      </c>
      <c r="T225" s="185">
        <f t="shared" si="18"/>
        <v>0</v>
      </c>
      <c r="U225" s="31"/>
      <c r="V225" s="31"/>
      <c r="W225" s="31"/>
      <c r="X225" s="31"/>
      <c r="Y225" s="31"/>
      <c r="Z225" s="31"/>
      <c r="AA225" s="31"/>
      <c r="AB225" s="31"/>
      <c r="AC225" s="31"/>
      <c r="AD225" s="31"/>
      <c r="AE225" s="31"/>
      <c r="AR225" s="186" t="s">
        <v>463</v>
      </c>
      <c r="AT225" s="186" t="s">
        <v>234</v>
      </c>
      <c r="AU225" s="186" t="s">
        <v>88</v>
      </c>
      <c r="AY225" s="14" t="s">
        <v>232</v>
      </c>
      <c r="BE225" s="104">
        <f t="shared" si="19"/>
        <v>0</v>
      </c>
      <c r="BF225" s="104">
        <f t="shared" si="20"/>
        <v>0</v>
      </c>
      <c r="BG225" s="104">
        <f t="shared" si="21"/>
        <v>0</v>
      </c>
      <c r="BH225" s="104">
        <f t="shared" si="22"/>
        <v>0</v>
      </c>
      <c r="BI225" s="104">
        <f t="shared" si="23"/>
        <v>0</v>
      </c>
      <c r="BJ225" s="14" t="s">
        <v>88</v>
      </c>
      <c r="BK225" s="104">
        <f t="shared" si="24"/>
        <v>0</v>
      </c>
      <c r="BL225" s="14" t="s">
        <v>463</v>
      </c>
      <c r="BM225" s="186" t="s">
        <v>2876</v>
      </c>
    </row>
    <row r="226" spans="1:65" s="2" customFormat="1" ht="24.2" customHeight="1">
      <c r="A226" s="31"/>
      <c r="B226" s="142"/>
      <c r="C226" s="187" t="s">
        <v>482</v>
      </c>
      <c r="D226" s="187" t="s">
        <v>357</v>
      </c>
      <c r="E226" s="188" t="s">
        <v>1804</v>
      </c>
      <c r="F226" s="189" t="s">
        <v>2255</v>
      </c>
      <c r="G226" s="190" t="s">
        <v>394</v>
      </c>
      <c r="H226" s="191">
        <v>15</v>
      </c>
      <c r="I226" s="192"/>
      <c r="J226" s="193">
        <f t="shared" si="15"/>
        <v>0</v>
      </c>
      <c r="K226" s="194"/>
      <c r="L226" s="195"/>
      <c r="M226" s="196" t="s">
        <v>1</v>
      </c>
      <c r="N226" s="197" t="s">
        <v>43</v>
      </c>
      <c r="O226" s="60"/>
      <c r="P226" s="184">
        <f t="shared" si="16"/>
        <v>0</v>
      </c>
      <c r="Q226" s="184">
        <v>0</v>
      </c>
      <c r="R226" s="184">
        <f t="shared" si="17"/>
        <v>0</v>
      </c>
      <c r="S226" s="184">
        <v>0</v>
      </c>
      <c r="T226" s="185">
        <f t="shared" si="18"/>
        <v>0</v>
      </c>
      <c r="U226" s="31"/>
      <c r="V226" s="31"/>
      <c r="W226" s="31"/>
      <c r="X226" s="31"/>
      <c r="Y226" s="31"/>
      <c r="Z226" s="31"/>
      <c r="AA226" s="31"/>
      <c r="AB226" s="31"/>
      <c r="AC226" s="31"/>
      <c r="AD226" s="31"/>
      <c r="AE226" s="31"/>
      <c r="AR226" s="186" t="s">
        <v>1292</v>
      </c>
      <c r="AT226" s="186" t="s">
        <v>357</v>
      </c>
      <c r="AU226" s="186" t="s">
        <v>88</v>
      </c>
      <c r="AY226" s="14" t="s">
        <v>232</v>
      </c>
      <c r="BE226" s="104">
        <f t="shared" si="19"/>
        <v>0</v>
      </c>
      <c r="BF226" s="104">
        <f t="shared" si="20"/>
        <v>0</v>
      </c>
      <c r="BG226" s="104">
        <f t="shared" si="21"/>
        <v>0</v>
      </c>
      <c r="BH226" s="104">
        <f t="shared" si="22"/>
        <v>0</v>
      </c>
      <c r="BI226" s="104">
        <f t="shared" si="23"/>
        <v>0</v>
      </c>
      <c r="BJ226" s="14" t="s">
        <v>88</v>
      </c>
      <c r="BK226" s="104">
        <f t="shared" si="24"/>
        <v>0</v>
      </c>
      <c r="BL226" s="14" t="s">
        <v>463</v>
      </c>
      <c r="BM226" s="186" t="s">
        <v>2877</v>
      </c>
    </row>
    <row r="227" spans="1:65" s="2" customFormat="1" ht="16.5" customHeight="1">
      <c r="A227" s="31"/>
      <c r="B227" s="142"/>
      <c r="C227" s="187" t="s">
        <v>486</v>
      </c>
      <c r="D227" s="187" t="s">
        <v>357</v>
      </c>
      <c r="E227" s="188" t="s">
        <v>1807</v>
      </c>
      <c r="F227" s="189" t="s">
        <v>2257</v>
      </c>
      <c r="G227" s="190" t="s">
        <v>394</v>
      </c>
      <c r="H227" s="191">
        <v>15</v>
      </c>
      <c r="I227" s="192"/>
      <c r="J227" s="193">
        <f t="shared" si="15"/>
        <v>0</v>
      </c>
      <c r="K227" s="194"/>
      <c r="L227" s="195"/>
      <c r="M227" s="196" t="s">
        <v>1</v>
      </c>
      <c r="N227" s="197" t="s">
        <v>43</v>
      </c>
      <c r="O227" s="60"/>
      <c r="P227" s="184">
        <f t="shared" si="16"/>
        <v>0</v>
      </c>
      <c r="Q227" s="184">
        <v>0</v>
      </c>
      <c r="R227" s="184">
        <f t="shared" si="17"/>
        <v>0</v>
      </c>
      <c r="S227" s="184">
        <v>0</v>
      </c>
      <c r="T227" s="185">
        <f t="shared" si="18"/>
        <v>0</v>
      </c>
      <c r="U227" s="31"/>
      <c r="V227" s="31"/>
      <c r="W227" s="31"/>
      <c r="X227" s="31"/>
      <c r="Y227" s="31"/>
      <c r="Z227" s="31"/>
      <c r="AA227" s="31"/>
      <c r="AB227" s="31"/>
      <c r="AC227" s="31"/>
      <c r="AD227" s="31"/>
      <c r="AE227" s="31"/>
      <c r="AR227" s="186" t="s">
        <v>1292</v>
      </c>
      <c r="AT227" s="186" t="s">
        <v>357</v>
      </c>
      <c r="AU227" s="186" t="s">
        <v>88</v>
      </c>
      <c r="AY227" s="14" t="s">
        <v>232</v>
      </c>
      <c r="BE227" s="104">
        <f t="shared" si="19"/>
        <v>0</v>
      </c>
      <c r="BF227" s="104">
        <f t="shared" si="20"/>
        <v>0</v>
      </c>
      <c r="BG227" s="104">
        <f t="shared" si="21"/>
        <v>0</v>
      </c>
      <c r="BH227" s="104">
        <f t="shared" si="22"/>
        <v>0</v>
      </c>
      <c r="BI227" s="104">
        <f t="shared" si="23"/>
        <v>0</v>
      </c>
      <c r="BJ227" s="14" t="s">
        <v>88</v>
      </c>
      <c r="BK227" s="104">
        <f t="shared" si="24"/>
        <v>0</v>
      </c>
      <c r="BL227" s="14" t="s">
        <v>463</v>
      </c>
      <c r="BM227" s="186" t="s">
        <v>2878</v>
      </c>
    </row>
    <row r="228" spans="1:65" s="2" customFormat="1" ht="21.75" customHeight="1">
      <c r="A228" s="31"/>
      <c r="B228" s="142"/>
      <c r="C228" s="174" t="s">
        <v>490</v>
      </c>
      <c r="D228" s="174" t="s">
        <v>234</v>
      </c>
      <c r="E228" s="175" t="s">
        <v>2259</v>
      </c>
      <c r="F228" s="176" t="s">
        <v>2260</v>
      </c>
      <c r="G228" s="177" t="s">
        <v>394</v>
      </c>
      <c r="H228" s="178">
        <v>8</v>
      </c>
      <c r="I228" s="179"/>
      <c r="J228" s="180">
        <f t="shared" si="15"/>
        <v>0</v>
      </c>
      <c r="K228" s="181"/>
      <c r="L228" s="32"/>
      <c r="M228" s="182" t="s">
        <v>1</v>
      </c>
      <c r="N228" s="183" t="s">
        <v>43</v>
      </c>
      <c r="O228" s="60"/>
      <c r="P228" s="184">
        <f t="shared" si="16"/>
        <v>0</v>
      </c>
      <c r="Q228" s="184">
        <v>0</v>
      </c>
      <c r="R228" s="184">
        <f t="shared" si="17"/>
        <v>0</v>
      </c>
      <c r="S228" s="184">
        <v>0</v>
      </c>
      <c r="T228" s="185">
        <f t="shared" si="18"/>
        <v>0</v>
      </c>
      <c r="U228" s="31"/>
      <c r="V228" s="31"/>
      <c r="W228" s="31"/>
      <c r="X228" s="31"/>
      <c r="Y228" s="31"/>
      <c r="Z228" s="31"/>
      <c r="AA228" s="31"/>
      <c r="AB228" s="31"/>
      <c r="AC228" s="31"/>
      <c r="AD228" s="31"/>
      <c r="AE228" s="31"/>
      <c r="AR228" s="186" t="s">
        <v>463</v>
      </c>
      <c r="AT228" s="186" t="s">
        <v>234</v>
      </c>
      <c r="AU228" s="186" t="s">
        <v>88</v>
      </c>
      <c r="AY228" s="14" t="s">
        <v>232</v>
      </c>
      <c r="BE228" s="104">
        <f t="shared" si="19"/>
        <v>0</v>
      </c>
      <c r="BF228" s="104">
        <f t="shared" si="20"/>
        <v>0</v>
      </c>
      <c r="BG228" s="104">
        <f t="shared" si="21"/>
        <v>0</v>
      </c>
      <c r="BH228" s="104">
        <f t="shared" si="22"/>
        <v>0</v>
      </c>
      <c r="BI228" s="104">
        <f t="shared" si="23"/>
        <v>0</v>
      </c>
      <c r="BJ228" s="14" t="s">
        <v>88</v>
      </c>
      <c r="BK228" s="104">
        <f t="shared" si="24"/>
        <v>0</v>
      </c>
      <c r="BL228" s="14" t="s">
        <v>463</v>
      </c>
      <c r="BM228" s="186" t="s">
        <v>2879</v>
      </c>
    </row>
    <row r="229" spans="1:65" s="2" customFormat="1" ht="21.75" customHeight="1">
      <c r="A229" s="31"/>
      <c r="B229" s="142"/>
      <c r="C229" s="187" t="s">
        <v>494</v>
      </c>
      <c r="D229" s="187" t="s">
        <v>357</v>
      </c>
      <c r="E229" s="188" t="s">
        <v>2262</v>
      </c>
      <c r="F229" s="189" t="s">
        <v>2263</v>
      </c>
      <c r="G229" s="190" t="s">
        <v>394</v>
      </c>
      <c r="H229" s="191">
        <v>8</v>
      </c>
      <c r="I229" s="192"/>
      <c r="J229" s="193">
        <f t="shared" si="15"/>
        <v>0</v>
      </c>
      <c r="K229" s="194"/>
      <c r="L229" s="195"/>
      <c r="M229" s="196" t="s">
        <v>1</v>
      </c>
      <c r="N229" s="197" t="s">
        <v>43</v>
      </c>
      <c r="O229" s="60"/>
      <c r="P229" s="184">
        <f t="shared" si="16"/>
        <v>0</v>
      </c>
      <c r="Q229" s="184">
        <v>4.0000000000000002E-4</v>
      </c>
      <c r="R229" s="184">
        <f t="shared" si="17"/>
        <v>3.2000000000000002E-3</v>
      </c>
      <c r="S229" s="184">
        <v>0</v>
      </c>
      <c r="T229" s="185">
        <f t="shared" si="18"/>
        <v>0</v>
      </c>
      <c r="U229" s="31"/>
      <c r="V229" s="31"/>
      <c r="W229" s="31"/>
      <c r="X229" s="31"/>
      <c r="Y229" s="31"/>
      <c r="Z229" s="31"/>
      <c r="AA229" s="31"/>
      <c r="AB229" s="31"/>
      <c r="AC229" s="31"/>
      <c r="AD229" s="31"/>
      <c r="AE229" s="31"/>
      <c r="AR229" s="186" t="s">
        <v>1292</v>
      </c>
      <c r="AT229" s="186" t="s">
        <v>357</v>
      </c>
      <c r="AU229" s="186" t="s">
        <v>88</v>
      </c>
      <c r="AY229" s="14" t="s">
        <v>232</v>
      </c>
      <c r="BE229" s="104">
        <f t="shared" si="19"/>
        <v>0</v>
      </c>
      <c r="BF229" s="104">
        <f t="shared" si="20"/>
        <v>0</v>
      </c>
      <c r="BG229" s="104">
        <f t="shared" si="21"/>
        <v>0</v>
      </c>
      <c r="BH229" s="104">
        <f t="shared" si="22"/>
        <v>0</v>
      </c>
      <c r="BI229" s="104">
        <f t="shared" si="23"/>
        <v>0</v>
      </c>
      <c r="BJ229" s="14" t="s">
        <v>88</v>
      </c>
      <c r="BK229" s="104">
        <f t="shared" si="24"/>
        <v>0</v>
      </c>
      <c r="BL229" s="14" t="s">
        <v>463</v>
      </c>
      <c r="BM229" s="186" t="s">
        <v>2880</v>
      </c>
    </row>
    <row r="230" spans="1:65" s="2" customFormat="1" ht="16.5" customHeight="1">
      <c r="A230" s="31"/>
      <c r="B230" s="142"/>
      <c r="C230" s="174" t="s">
        <v>463</v>
      </c>
      <c r="D230" s="174" t="s">
        <v>234</v>
      </c>
      <c r="E230" s="175" t="s">
        <v>1852</v>
      </c>
      <c r="F230" s="176" t="s">
        <v>1853</v>
      </c>
      <c r="G230" s="177" t="s">
        <v>394</v>
      </c>
      <c r="H230" s="178">
        <v>1</v>
      </c>
      <c r="I230" s="179"/>
      <c r="J230" s="180">
        <f t="shared" si="15"/>
        <v>0</v>
      </c>
      <c r="K230" s="181"/>
      <c r="L230" s="32"/>
      <c r="M230" s="182" t="s">
        <v>1</v>
      </c>
      <c r="N230" s="183" t="s">
        <v>43</v>
      </c>
      <c r="O230" s="60"/>
      <c r="P230" s="184">
        <f t="shared" si="16"/>
        <v>0</v>
      </c>
      <c r="Q230" s="184">
        <v>0</v>
      </c>
      <c r="R230" s="184">
        <f t="shared" si="17"/>
        <v>0</v>
      </c>
      <c r="S230" s="184">
        <v>0</v>
      </c>
      <c r="T230" s="185">
        <f t="shared" si="18"/>
        <v>0</v>
      </c>
      <c r="U230" s="31"/>
      <c r="V230" s="31"/>
      <c r="W230" s="31"/>
      <c r="X230" s="31"/>
      <c r="Y230" s="31"/>
      <c r="Z230" s="31"/>
      <c r="AA230" s="31"/>
      <c r="AB230" s="31"/>
      <c r="AC230" s="31"/>
      <c r="AD230" s="31"/>
      <c r="AE230" s="31"/>
      <c r="AR230" s="186" t="s">
        <v>463</v>
      </c>
      <c r="AT230" s="186" t="s">
        <v>234</v>
      </c>
      <c r="AU230" s="186" t="s">
        <v>88</v>
      </c>
      <c r="AY230" s="14" t="s">
        <v>232</v>
      </c>
      <c r="BE230" s="104">
        <f t="shared" si="19"/>
        <v>0</v>
      </c>
      <c r="BF230" s="104">
        <f t="shared" si="20"/>
        <v>0</v>
      </c>
      <c r="BG230" s="104">
        <f t="shared" si="21"/>
        <v>0</v>
      </c>
      <c r="BH230" s="104">
        <f t="shared" si="22"/>
        <v>0</v>
      </c>
      <c r="BI230" s="104">
        <f t="shared" si="23"/>
        <v>0</v>
      </c>
      <c r="BJ230" s="14" t="s">
        <v>88</v>
      </c>
      <c r="BK230" s="104">
        <f t="shared" si="24"/>
        <v>0</v>
      </c>
      <c r="BL230" s="14" t="s">
        <v>463</v>
      </c>
      <c r="BM230" s="186" t="s">
        <v>2881</v>
      </c>
    </row>
    <row r="231" spans="1:65" s="2" customFormat="1" ht="33" customHeight="1">
      <c r="A231" s="31"/>
      <c r="B231" s="142"/>
      <c r="C231" s="187" t="s">
        <v>501</v>
      </c>
      <c r="D231" s="187" t="s">
        <v>357</v>
      </c>
      <c r="E231" s="188" t="s">
        <v>1855</v>
      </c>
      <c r="F231" s="189" t="s">
        <v>1856</v>
      </c>
      <c r="G231" s="190" t="s">
        <v>394</v>
      </c>
      <c r="H231" s="191">
        <v>1</v>
      </c>
      <c r="I231" s="192"/>
      <c r="J231" s="193">
        <f t="shared" si="15"/>
        <v>0</v>
      </c>
      <c r="K231" s="194"/>
      <c r="L231" s="195"/>
      <c r="M231" s="196" t="s">
        <v>1</v>
      </c>
      <c r="N231" s="197" t="s">
        <v>43</v>
      </c>
      <c r="O231" s="60"/>
      <c r="P231" s="184">
        <f t="shared" si="16"/>
        <v>0</v>
      </c>
      <c r="Q231" s="184">
        <v>0</v>
      </c>
      <c r="R231" s="184">
        <f t="shared" si="17"/>
        <v>0</v>
      </c>
      <c r="S231" s="184">
        <v>0</v>
      </c>
      <c r="T231" s="185">
        <f t="shared" si="18"/>
        <v>0</v>
      </c>
      <c r="U231" s="31"/>
      <c r="V231" s="31"/>
      <c r="W231" s="31"/>
      <c r="X231" s="31"/>
      <c r="Y231" s="31"/>
      <c r="Z231" s="31"/>
      <c r="AA231" s="31"/>
      <c r="AB231" s="31"/>
      <c r="AC231" s="31"/>
      <c r="AD231" s="31"/>
      <c r="AE231" s="31"/>
      <c r="AR231" s="186" t="s">
        <v>1292</v>
      </c>
      <c r="AT231" s="186" t="s">
        <v>357</v>
      </c>
      <c r="AU231" s="186" t="s">
        <v>88</v>
      </c>
      <c r="AY231" s="14" t="s">
        <v>232</v>
      </c>
      <c r="BE231" s="104">
        <f t="shared" si="19"/>
        <v>0</v>
      </c>
      <c r="BF231" s="104">
        <f t="shared" si="20"/>
        <v>0</v>
      </c>
      <c r="BG231" s="104">
        <f t="shared" si="21"/>
        <v>0</v>
      </c>
      <c r="BH231" s="104">
        <f t="shared" si="22"/>
        <v>0</v>
      </c>
      <c r="BI231" s="104">
        <f t="shared" si="23"/>
        <v>0</v>
      </c>
      <c r="BJ231" s="14" t="s">
        <v>88</v>
      </c>
      <c r="BK231" s="104">
        <f t="shared" si="24"/>
        <v>0</v>
      </c>
      <c r="BL231" s="14" t="s">
        <v>463</v>
      </c>
      <c r="BM231" s="186" t="s">
        <v>2882</v>
      </c>
    </row>
    <row r="232" spans="1:65" s="2" customFormat="1" ht="16.5" customHeight="1">
      <c r="A232" s="31"/>
      <c r="B232" s="142"/>
      <c r="C232" s="174" t="s">
        <v>505</v>
      </c>
      <c r="D232" s="174" t="s">
        <v>234</v>
      </c>
      <c r="E232" s="175" t="s">
        <v>2267</v>
      </c>
      <c r="F232" s="176" t="s">
        <v>2268</v>
      </c>
      <c r="G232" s="177" t="s">
        <v>256</v>
      </c>
      <c r="H232" s="178">
        <v>8</v>
      </c>
      <c r="I232" s="179"/>
      <c r="J232" s="180">
        <f t="shared" si="15"/>
        <v>0</v>
      </c>
      <c r="K232" s="181"/>
      <c r="L232" s="32"/>
      <c r="M232" s="182" t="s">
        <v>1</v>
      </c>
      <c r="N232" s="183" t="s">
        <v>43</v>
      </c>
      <c r="O232" s="60"/>
      <c r="P232" s="184">
        <f t="shared" si="16"/>
        <v>0</v>
      </c>
      <c r="Q232" s="184">
        <v>0</v>
      </c>
      <c r="R232" s="184">
        <f t="shared" si="17"/>
        <v>0</v>
      </c>
      <c r="S232" s="184">
        <v>0</v>
      </c>
      <c r="T232" s="185">
        <f t="shared" si="18"/>
        <v>0</v>
      </c>
      <c r="U232" s="31"/>
      <c r="V232" s="31"/>
      <c r="W232" s="31"/>
      <c r="X232" s="31"/>
      <c r="Y232" s="31"/>
      <c r="Z232" s="31"/>
      <c r="AA232" s="31"/>
      <c r="AB232" s="31"/>
      <c r="AC232" s="31"/>
      <c r="AD232" s="31"/>
      <c r="AE232" s="31"/>
      <c r="AR232" s="186" t="s">
        <v>463</v>
      </c>
      <c r="AT232" s="186" t="s">
        <v>234</v>
      </c>
      <c r="AU232" s="186" t="s">
        <v>88</v>
      </c>
      <c r="AY232" s="14" t="s">
        <v>232</v>
      </c>
      <c r="BE232" s="104">
        <f t="shared" si="19"/>
        <v>0</v>
      </c>
      <c r="BF232" s="104">
        <f t="shared" si="20"/>
        <v>0</v>
      </c>
      <c r="BG232" s="104">
        <f t="shared" si="21"/>
        <v>0</v>
      </c>
      <c r="BH232" s="104">
        <f t="shared" si="22"/>
        <v>0</v>
      </c>
      <c r="BI232" s="104">
        <f t="shared" si="23"/>
        <v>0</v>
      </c>
      <c r="BJ232" s="14" t="s">
        <v>88</v>
      </c>
      <c r="BK232" s="104">
        <f t="shared" si="24"/>
        <v>0</v>
      </c>
      <c r="BL232" s="14" t="s">
        <v>463</v>
      </c>
      <c r="BM232" s="186" t="s">
        <v>2883</v>
      </c>
    </row>
    <row r="233" spans="1:65" s="2" customFormat="1" ht="24.2" customHeight="1">
      <c r="A233" s="31"/>
      <c r="B233" s="142"/>
      <c r="C233" s="187" t="s">
        <v>509</v>
      </c>
      <c r="D233" s="187" t="s">
        <v>357</v>
      </c>
      <c r="E233" s="188" t="s">
        <v>2270</v>
      </c>
      <c r="F233" s="189" t="s">
        <v>2271</v>
      </c>
      <c r="G233" s="190" t="s">
        <v>394</v>
      </c>
      <c r="H233" s="191">
        <v>4</v>
      </c>
      <c r="I233" s="192"/>
      <c r="J233" s="193">
        <f t="shared" si="15"/>
        <v>0</v>
      </c>
      <c r="K233" s="194"/>
      <c r="L233" s="195"/>
      <c r="M233" s="196" t="s">
        <v>1</v>
      </c>
      <c r="N233" s="197" t="s">
        <v>43</v>
      </c>
      <c r="O233" s="60"/>
      <c r="P233" s="184">
        <f t="shared" si="16"/>
        <v>0</v>
      </c>
      <c r="Q233" s="184">
        <v>0</v>
      </c>
      <c r="R233" s="184">
        <f t="shared" si="17"/>
        <v>0</v>
      </c>
      <c r="S233" s="184">
        <v>0</v>
      </c>
      <c r="T233" s="185">
        <f t="shared" si="18"/>
        <v>0</v>
      </c>
      <c r="U233" s="31"/>
      <c r="V233" s="31"/>
      <c r="W233" s="31"/>
      <c r="X233" s="31"/>
      <c r="Y233" s="31"/>
      <c r="Z233" s="31"/>
      <c r="AA233" s="31"/>
      <c r="AB233" s="31"/>
      <c r="AC233" s="31"/>
      <c r="AD233" s="31"/>
      <c r="AE233" s="31"/>
      <c r="AR233" s="186" t="s">
        <v>1292</v>
      </c>
      <c r="AT233" s="186" t="s">
        <v>357</v>
      </c>
      <c r="AU233" s="186" t="s">
        <v>88</v>
      </c>
      <c r="AY233" s="14" t="s">
        <v>232</v>
      </c>
      <c r="BE233" s="104">
        <f t="shared" si="19"/>
        <v>0</v>
      </c>
      <c r="BF233" s="104">
        <f t="shared" si="20"/>
        <v>0</v>
      </c>
      <c r="BG233" s="104">
        <f t="shared" si="21"/>
        <v>0</v>
      </c>
      <c r="BH233" s="104">
        <f t="shared" si="22"/>
        <v>0</v>
      </c>
      <c r="BI233" s="104">
        <f t="shared" si="23"/>
        <v>0</v>
      </c>
      <c r="BJ233" s="14" t="s">
        <v>88</v>
      </c>
      <c r="BK233" s="104">
        <f t="shared" si="24"/>
        <v>0</v>
      </c>
      <c r="BL233" s="14" t="s">
        <v>463</v>
      </c>
      <c r="BM233" s="186" t="s">
        <v>2884</v>
      </c>
    </row>
    <row r="234" spans="1:65" s="2" customFormat="1" ht="24.2" customHeight="1">
      <c r="A234" s="31"/>
      <c r="B234" s="142"/>
      <c r="C234" s="174" t="s">
        <v>513</v>
      </c>
      <c r="D234" s="174" t="s">
        <v>234</v>
      </c>
      <c r="E234" s="175" t="s">
        <v>2273</v>
      </c>
      <c r="F234" s="176" t="s">
        <v>2274</v>
      </c>
      <c r="G234" s="177" t="s">
        <v>256</v>
      </c>
      <c r="H234" s="178">
        <v>15</v>
      </c>
      <c r="I234" s="179"/>
      <c r="J234" s="180">
        <f t="shared" si="15"/>
        <v>0</v>
      </c>
      <c r="K234" s="181"/>
      <c r="L234" s="32"/>
      <c r="M234" s="182" t="s">
        <v>1</v>
      </c>
      <c r="N234" s="183" t="s">
        <v>43</v>
      </c>
      <c r="O234" s="60"/>
      <c r="P234" s="184">
        <f t="shared" si="16"/>
        <v>0</v>
      </c>
      <c r="Q234" s="184">
        <v>0</v>
      </c>
      <c r="R234" s="184">
        <f t="shared" si="17"/>
        <v>0</v>
      </c>
      <c r="S234" s="184">
        <v>0</v>
      </c>
      <c r="T234" s="185">
        <f t="shared" si="18"/>
        <v>0</v>
      </c>
      <c r="U234" s="31"/>
      <c r="V234" s="31"/>
      <c r="W234" s="31"/>
      <c r="X234" s="31"/>
      <c r="Y234" s="31"/>
      <c r="Z234" s="31"/>
      <c r="AA234" s="31"/>
      <c r="AB234" s="31"/>
      <c r="AC234" s="31"/>
      <c r="AD234" s="31"/>
      <c r="AE234" s="31"/>
      <c r="AR234" s="186" t="s">
        <v>463</v>
      </c>
      <c r="AT234" s="186" t="s">
        <v>234</v>
      </c>
      <c r="AU234" s="186" t="s">
        <v>88</v>
      </c>
      <c r="AY234" s="14" t="s">
        <v>232</v>
      </c>
      <c r="BE234" s="104">
        <f t="shared" si="19"/>
        <v>0</v>
      </c>
      <c r="BF234" s="104">
        <f t="shared" si="20"/>
        <v>0</v>
      </c>
      <c r="BG234" s="104">
        <f t="shared" si="21"/>
        <v>0</v>
      </c>
      <c r="BH234" s="104">
        <f t="shared" si="22"/>
        <v>0</v>
      </c>
      <c r="BI234" s="104">
        <f t="shared" si="23"/>
        <v>0</v>
      </c>
      <c r="BJ234" s="14" t="s">
        <v>88</v>
      </c>
      <c r="BK234" s="104">
        <f t="shared" si="24"/>
        <v>0</v>
      </c>
      <c r="BL234" s="14" t="s">
        <v>463</v>
      </c>
      <c r="BM234" s="186" t="s">
        <v>2885</v>
      </c>
    </row>
    <row r="235" spans="1:65" s="2" customFormat="1" ht="16.5" customHeight="1">
      <c r="A235" s="31"/>
      <c r="B235" s="142"/>
      <c r="C235" s="187" t="s">
        <v>517</v>
      </c>
      <c r="D235" s="187" t="s">
        <v>357</v>
      </c>
      <c r="E235" s="188" t="s">
        <v>2276</v>
      </c>
      <c r="F235" s="189" t="s">
        <v>2277</v>
      </c>
      <c r="G235" s="190" t="s">
        <v>256</v>
      </c>
      <c r="H235" s="191">
        <v>15</v>
      </c>
      <c r="I235" s="192"/>
      <c r="J235" s="193">
        <f t="shared" si="15"/>
        <v>0</v>
      </c>
      <c r="K235" s="194"/>
      <c r="L235" s="195"/>
      <c r="M235" s="196" t="s">
        <v>1</v>
      </c>
      <c r="N235" s="197" t="s">
        <v>43</v>
      </c>
      <c r="O235" s="60"/>
      <c r="P235" s="184">
        <f t="shared" si="16"/>
        <v>0</v>
      </c>
      <c r="Q235" s="184">
        <v>8.0000000000000007E-5</v>
      </c>
      <c r="R235" s="184">
        <f t="shared" si="17"/>
        <v>1.2000000000000001E-3</v>
      </c>
      <c r="S235" s="184">
        <v>0</v>
      </c>
      <c r="T235" s="185">
        <f t="shared" si="18"/>
        <v>0</v>
      </c>
      <c r="U235" s="31"/>
      <c r="V235" s="31"/>
      <c r="W235" s="31"/>
      <c r="X235" s="31"/>
      <c r="Y235" s="31"/>
      <c r="Z235" s="31"/>
      <c r="AA235" s="31"/>
      <c r="AB235" s="31"/>
      <c r="AC235" s="31"/>
      <c r="AD235" s="31"/>
      <c r="AE235" s="31"/>
      <c r="AR235" s="186" t="s">
        <v>1292</v>
      </c>
      <c r="AT235" s="186" t="s">
        <v>357</v>
      </c>
      <c r="AU235" s="186" t="s">
        <v>88</v>
      </c>
      <c r="AY235" s="14" t="s">
        <v>232</v>
      </c>
      <c r="BE235" s="104">
        <f t="shared" si="19"/>
        <v>0</v>
      </c>
      <c r="BF235" s="104">
        <f t="shared" si="20"/>
        <v>0</v>
      </c>
      <c r="BG235" s="104">
        <f t="shared" si="21"/>
        <v>0</v>
      </c>
      <c r="BH235" s="104">
        <f t="shared" si="22"/>
        <v>0</v>
      </c>
      <c r="BI235" s="104">
        <f t="shared" si="23"/>
        <v>0</v>
      </c>
      <c r="BJ235" s="14" t="s">
        <v>88</v>
      </c>
      <c r="BK235" s="104">
        <f t="shared" si="24"/>
        <v>0</v>
      </c>
      <c r="BL235" s="14" t="s">
        <v>463</v>
      </c>
      <c r="BM235" s="186" t="s">
        <v>2886</v>
      </c>
    </row>
    <row r="236" spans="1:65" s="2" customFormat="1" ht="24.2" customHeight="1">
      <c r="A236" s="31"/>
      <c r="B236" s="142"/>
      <c r="C236" s="174" t="s">
        <v>883</v>
      </c>
      <c r="D236" s="174" t="s">
        <v>234</v>
      </c>
      <c r="E236" s="175" t="s">
        <v>2279</v>
      </c>
      <c r="F236" s="176" t="s">
        <v>2280</v>
      </c>
      <c r="G236" s="177" t="s">
        <v>256</v>
      </c>
      <c r="H236" s="178">
        <v>10</v>
      </c>
      <c r="I236" s="179"/>
      <c r="J236" s="180">
        <f t="shared" si="15"/>
        <v>0</v>
      </c>
      <c r="K236" s="181"/>
      <c r="L236" s="32"/>
      <c r="M236" s="182" t="s">
        <v>1</v>
      </c>
      <c r="N236" s="183" t="s">
        <v>43</v>
      </c>
      <c r="O236" s="60"/>
      <c r="P236" s="184">
        <f t="shared" si="16"/>
        <v>0</v>
      </c>
      <c r="Q236" s="184">
        <v>0</v>
      </c>
      <c r="R236" s="184">
        <f t="shared" si="17"/>
        <v>0</v>
      </c>
      <c r="S236" s="184">
        <v>0</v>
      </c>
      <c r="T236" s="185">
        <f t="shared" si="18"/>
        <v>0</v>
      </c>
      <c r="U236" s="31"/>
      <c r="V236" s="31"/>
      <c r="W236" s="31"/>
      <c r="X236" s="31"/>
      <c r="Y236" s="31"/>
      <c r="Z236" s="31"/>
      <c r="AA236" s="31"/>
      <c r="AB236" s="31"/>
      <c r="AC236" s="31"/>
      <c r="AD236" s="31"/>
      <c r="AE236" s="31"/>
      <c r="AR236" s="186" t="s">
        <v>463</v>
      </c>
      <c r="AT236" s="186" t="s">
        <v>234</v>
      </c>
      <c r="AU236" s="186" t="s">
        <v>88</v>
      </c>
      <c r="AY236" s="14" t="s">
        <v>232</v>
      </c>
      <c r="BE236" s="104">
        <f t="shared" si="19"/>
        <v>0</v>
      </c>
      <c r="BF236" s="104">
        <f t="shared" si="20"/>
        <v>0</v>
      </c>
      <c r="BG236" s="104">
        <f t="shared" si="21"/>
        <v>0</v>
      </c>
      <c r="BH236" s="104">
        <f t="shared" si="22"/>
        <v>0</v>
      </c>
      <c r="BI236" s="104">
        <f t="shared" si="23"/>
        <v>0</v>
      </c>
      <c r="BJ236" s="14" t="s">
        <v>88</v>
      </c>
      <c r="BK236" s="104">
        <f t="shared" si="24"/>
        <v>0</v>
      </c>
      <c r="BL236" s="14" t="s">
        <v>463</v>
      </c>
      <c r="BM236" s="186" t="s">
        <v>2887</v>
      </c>
    </row>
    <row r="237" spans="1:65" s="2" customFormat="1" ht="16.5" customHeight="1">
      <c r="A237" s="31"/>
      <c r="B237" s="142"/>
      <c r="C237" s="187" t="s">
        <v>525</v>
      </c>
      <c r="D237" s="187" t="s">
        <v>357</v>
      </c>
      <c r="E237" s="188" t="s">
        <v>2282</v>
      </c>
      <c r="F237" s="189" t="s">
        <v>2283</v>
      </c>
      <c r="G237" s="190" t="s">
        <v>256</v>
      </c>
      <c r="H237" s="191">
        <v>10</v>
      </c>
      <c r="I237" s="192"/>
      <c r="J237" s="193">
        <f t="shared" si="15"/>
        <v>0</v>
      </c>
      <c r="K237" s="194"/>
      <c r="L237" s="195"/>
      <c r="M237" s="196" t="s">
        <v>1</v>
      </c>
      <c r="N237" s="197" t="s">
        <v>43</v>
      </c>
      <c r="O237" s="60"/>
      <c r="P237" s="184">
        <f t="shared" si="16"/>
        <v>0</v>
      </c>
      <c r="Q237" s="184">
        <v>2.0000000000000001E-4</v>
      </c>
      <c r="R237" s="184">
        <f t="shared" si="17"/>
        <v>2E-3</v>
      </c>
      <c r="S237" s="184">
        <v>0</v>
      </c>
      <c r="T237" s="185">
        <f t="shared" si="18"/>
        <v>0</v>
      </c>
      <c r="U237" s="31"/>
      <c r="V237" s="31"/>
      <c r="W237" s="31"/>
      <c r="X237" s="31"/>
      <c r="Y237" s="31"/>
      <c r="Z237" s="31"/>
      <c r="AA237" s="31"/>
      <c r="AB237" s="31"/>
      <c r="AC237" s="31"/>
      <c r="AD237" s="31"/>
      <c r="AE237" s="31"/>
      <c r="AR237" s="186" t="s">
        <v>1292</v>
      </c>
      <c r="AT237" s="186" t="s">
        <v>357</v>
      </c>
      <c r="AU237" s="186" t="s">
        <v>88</v>
      </c>
      <c r="AY237" s="14" t="s">
        <v>232</v>
      </c>
      <c r="BE237" s="104">
        <f t="shared" si="19"/>
        <v>0</v>
      </c>
      <c r="BF237" s="104">
        <f t="shared" si="20"/>
        <v>0</v>
      </c>
      <c r="BG237" s="104">
        <f t="shared" si="21"/>
        <v>0</v>
      </c>
      <c r="BH237" s="104">
        <f t="shared" si="22"/>
        <v>0</v>
      </c>
      <c r="BI237" s="104">
        <f t="shared" si="23"/>
        <v>0</v>
      </c>
      <c r="BJ237" s="14" t="s">
        <v>88</v>
      </c>
      <c r="BK237" s="104">
        <f t="shared" si="24"/>
        <v>0</v>
      </c>
      <c r="BL237" s="14" t="s">
        <v>463</v>
      </c>
      <c r="BM237" s="186" t="s">
        <v>2888</v>
      </c>
    </row>
    <row r="238" spans="1:65" s="2" customFormat="1" ht="16.5" customHeight="1">
      <c r="A238" s="31"/>
      <c r="B238" s="142"/>
      <c r="C238" s="174" t="s">
        <v>529</v>
      </c>
      <c r="D238" s="174" t="s">
        <v>234</v>
      </c>
      <c r="E238" s="175" t="s">
        <v>1935</v>
      </c>
      <c r="F238" s="176" t="s">
        <v>1936</v>
      </c>
      <c r="G238" s="177" t="s">
        <v>394</v>
      </c>
      <c r="H238" s="178">
        <v>3</v>
      </c>
      <c r="I238" s="179"/>
      <c r="J238" s="180">
        <f t="shared" si="15"/>
        <v>0</v>
      </c>
      <c r="K238" s="181"/>
      <c r="L238" s="32"/>
      <c r="M238" s="182" t="s">
        <v>1</v>
      </c>
      <c r="N238" s="183" t="s">
        <v>43</v>
      </c>
      <c r="O238" s="60"/>
      <c r="P238" s="184">
        <f t="shared" si="16"/>
        <v>0</v>
      </c>
      <c r="Q238" s="184">
        <v>0</v>
      </c>
      <c r="R238" s="184">
        <f t="shared" si="17"/>
        <v>0</v>
      </c>
      <c r="S238" s="184">
        <v>0</v>
      </c>
      <c r="T238" s="185">
        <f t="shared" si="18"/>
        <v>0</v>
      </c>
      <c r="U238" s="31"/>
      <c r="V238" s="31"/>
      <c r="W238" s="31"/>
      <c r="X238" s="31"/>
      <c r="Y238" s="31"/>
      <c r="Z238" s="31"/>
      <c r="AA238" s="31"/>
      <c r="AB238" s="31"/>
      <c r="AC238" s="31"/>
      <c r="AD238" s="31"/>
      <c r="AE238" s="31"/>
      <c r="AR238" s="186" t="s">
        <v>463</v>
      </c>
      <c r="AT238" s="186" t="s">
        <v>234</v>
      </c>
      <c r="AU238" s="186" t="s">
        <v>88</v>
      </c>
      <c r="AY238" s="14" t="s">
        <v>232</v>
      </c>
      <c r="BE238" s="104">
        <f t="shared" si="19"/>
        <v>0</v>
      </c>
      <c r="BF238" s="104">
        <f t="shared" si="20"/>
        <v>0</v>
      </c>
      <c r="BG238" s="104">
        <f t="shared" si="21"/>
        <v>0</v>
      </c>
      <c r="BH238" s="104">
        <f t="shared" si="22"/>
        <v>0</v>
      </c>
      <c r="BI238" s="104">
        <f t="shared" si="23"/>
        <v>0</v>
      </c>
      <c r="BJ238" s="14" t="s">
        <v>88</v>
      </c>
      <c r="BK238" s="104">
        <f t="shared" si="24"/>
        <v>0</v>
      </c>
      <c r="BL238" s="14" t="s">
        <v>463</v>
      </c>
      <c r="BM238" s="186" t="s">
        <v>2889</v>
      </c>
    </row>
    <row r="239" spans="1:65" s="2" customFormat="1" ht="24.2" customHeight="1">
      <c r="A239" s="31"/>
      <c r="B239" s="142"/>
      <c r="C239" s="187" t="s">
        <v>533</v>
      </c>
      <c r="D239" s="187" t="s">
        <v>357</v>
      </c>
      <c r="E239" s="188" t="s">
        <v>1938</v>
      </c>
      <c r="F239" s="189" t="s">
        <v>1939</v>
      </c>
      <c r="G239" s="190" t="s">
        <v>394</v>
      </c>
      <c r="H239" s="191">
        <v>3</v>
      </c>
      <c r="I239" s="192"/>
      <c r="J239" s="193">
        <f t="shared" si="15"/>
        <v>0</v>
      </c>
      <c r="K239" s="194"/>
      <c r="L239" s="195"/>
      <c r="M239" s="196" t="s">
        <v>1</v>
      </c>
      <c r="N239" s="197" t="s">
        <v>43</v>
      </c>
      <c r="O239" s="60"/>
      <c r="P239" s="184">
        <f t="shared" si="16"/>
        <v>0</v>
      </c>
      <c r="Q239" s="184">
        <v>0</v>
      </c>
      <c r="R239" s="184">
        <f t="shared" si="17"/>
        <v>0</v>
      </c>
      <c r="S239" s="184">
        <v>0</v>
      </c>
      <c r="T239" s="185">
        <f t="shared" si="18"/>
        <v>0</v>
      </c>
      <c r="U239" s="31"/>
      <c r="V239" s="31"/>
      <c r="W239" s="31"/>
      <c r="X239" s="31"/>
      <c r="Y239" s="31"/>
      <c r="Z239" s="31"/>
      <c r="AA239" s="31"/>
      <c r="AB239" s="31"/>
      <c r="AC239" s="31"/>
      <c r="AD239" s="31"/>
      <c r="AE239" s="31"/>
      <c r="AR239" s="186" t="s">
        <v>1292</v>
      </c>
      <c r="AT239" s="186" t="s">
        <v>357</v>
      </c>
      <c r="AU239" s="186" t="s">
        <v>88</v>
      </c>
      <c r="AY239" s="14" t="s">
        <v>232</v>
      </c>
      <c r="BE239" s="104">
        <f t="shared" si="19"/>
        <v>0</v>
      </c>
      <c r="BF239" s="104">
        <f t="shared" si="20"/>
        <v>0</v>
      </c>
      <c r="BG239" s="104">
        <f t="shared" si="21"/>
        <v>0</v>
      </c>
      <c r="BH239" s="104">
        <f t="shared" si="22"/>
        <v>0</v>
      </c>
      <c r="BI239" s="104">
        <f t="shared" si="23"/>
        <v>0</v>
      </c>
      <c r="BJ239" s="14" t="s">
        <v>88</v>
      </c>
      <c r="BK239" s="104">
        <f t="shared" si="24"/>
        <v>0</v>
      </c>
      <c r="BL239" s="14" t="s">
        <v>463</v>
      </c>
      <c r="BM239" s="186" t="s">
        <v>2890</v>
      </c>
    </row>
    <row r="240" spans="1:65" s="2" customFormat="1" ht="24.2" customHeight="1">
      <c r="A240" s="31"/>
      <c r="B240" s="142"/>
      <c r="C240" s="174" t="s">
        <v>1102</v>
      </c>
      <c r="D240" s="174" t="s">
        <v>234</v>
      </c>
      <c r="E240" s="175" t="s">
        <v>1941</v>
      </c>
      <c r="F240" s="176" t="s">
        <v>2287</v>
      </c>
      <c r="G240" s="177" t="s">
        <v>394</v>
      </c>
      <c r="H240" s="178">
        <v>1</v>
      </c>
      <c r="I240" s="179"/>
      <c r="J240" s="180">
        <f t="shared" si="15"/>
        <v>0</v>
      </c>
      <c r="K240" s="181"/>
      <c r="L240" s="32"/>
      <c r="M240" s="182" t="s">
        <v>1</v>
      </c>
      <c r="N240" s="183" t="s">
        <v>43</v>
      </c>
      <c r="O240" s="60"/>
      <c r="P240" s="184">
        <f t="shared" si="16"/>
        <v>0</v>
      </c>
      <c r="Q240" s="184">
        <v>0</v>
      </c>
      <c r="R240" s="184">
        <f t="shared" si="17"/>
        <v>0</v>
      </c>
      <c r="S240" s="184">
        <v>0</v>
      </c>
      <c r="T240" s="185">
        <f t="shared" si="18"/>
        <v>0</v>
      </c>
      <c r="U240" s="31"/>
      <c r="V240" s="31"/>
      <c r="W240" s="31"/>
      <c r="X240" s="31"/>
      <c r="Y240" s="31"/>
      <c r="Z240" s="31"/>
      <c r="AA240" s="31"/>
      <c r="AB240" s="31"/>
      <c r="AC240" s="31"/>
      <c r="AD240" s="31"/>
      <c r="AE240" s="31"/>
      <c r="AR240" s="186" t="s">
        <v>463</v>
      </c>
      <c r="AT240" s="186" t="s">
        <v>234</v>
      </c>
      <c r="AU240" s="186" t="s">
        <v>88</v>
      </c>
      <c r="AY240" s="14" t="s">
        <v>232</v>
      </c>
      <c r="BE240" s="104">
        <f t="shared" si="19"/>
        <v>0</v>
      </c>
      <c r="BF240" s="104">
        <f t="shared" si="20"/>
        <v>0</v>
      </c>
      <c r="BG240" s="104">
        <f t="shared" si="21"/>
        <v>0</v>
      </c>
      <c r="BH240" s="104">
        <f t="shared" si="22"/>
        <v>0</v>
      </c>
      <c r="BI240" s="104">
        <f t="shared" si="23"/>
        <v>0</v>
      </c>
      <c r="BJ240" s="14" t="s">
        <v>88</v>
      </c>
      <c r="BK240" s="104">
        <f t="shared" si="24"/>
        <v>0</v>
      </c>
      <c r="BL240" s="14" t="s">
        <v>463</v>
      </c>
      <c r="BM240" s="186" t="s">
        <v>2892</v>
      </c>
    </row>
    <row r="241" spans="1:65" s="2" customFormat="1" ht="49.15" customHeight="1">
      <c r="A241" s="31"/>
      <c r="B241" s="142"/>
      <c r="C241" s="187" t="s">
        <v>537</v>
      </c>
      <c r="D241" s="187" t="s">
        <v>357</v>
      </c>
      <c r="E241" s="188" t="s">
        <v>1944</v>
      </c>
      <c r="F241" s="189" t="s">
        <v>2289</v>
      </c>
      <c r="G241" s="190" t="s">
        <v>394</v>
      </c>
      <c r="H241" s="191">
        <v>1</v>
      </c>
      <c r="I241" s="192"/>
      <c r="J241" s="193">
        <f t="shared" si="15"/>
        <v>0</v>
      </c>
      <c r="K241" s="194"/>
      <c r="L241" s="195"/>
      <c r="M241" s="196" t="s">
        <v>1</v>
      </c>
      <c r="N241" s="197" t="s">
        <v>43</v>
      </c>
      <c r="O241" s="60"/>
      <c r="P241" s="184">
        <f t="shared" si="16"/>
        <v>0</v>
      </c>
      <c r="Q241" s="184">
        <v>0</v>
      </c>
      <c r="R241" s="184">
        <f t="shared" si="17"/>
        <v>0</v>
      </c>
      <c r="S241" s="184">
        <v>0</v>
      </c>
      <c r="T241" s="185">
        <f t="shared" si="18"/>
        <v>0</v>
      </c>
      <c r="U241" s="31"/>
      <c r="V241" s="31"/>
      <c r="W241" s="31"/>
      <c r="X241" s="31"/>
      <c r="Y241" s="31"/>
      <c r="Z241" s="31"/>
      <c r="AA241" s="31"/>
      <c r="AB241" s="31"/>
      <c r="AC241" s="31"/>
      <c r="AD241" s="31"/>
      <c r="AE241" s="31"/>
      <c r="AR241" s="186" t="s">
        <v>1292</v>
      </c>
      <c r="AT241" s="186" t="s">
        <v>357</v>
      </c>
      <c r="AU241" s="186" t="s">
        <v>88</v>
      </c>
      <c r="AY241" s="14" t="s">
        <v>232</v>
      </c>
      <c r="BE241" s="104">
        <f t="shared" si="19"/>
        <v>0</v>
      </c>
      <c r="BF241" s="104">
        <f t="shared" si="20"/>
        <v>0</v>
      </c>
      <c r="BG241" s="104">
        <f t="shared" si="21"/>
        <v>0</v>
      </c>
      <c r="BH241" s="104">
        <f t="shared" si="22"/>
        <v>0</v>
      </c>
      <c r="BI241" s="104">
        <f t="shared" si="23"/>
        <v>0</v>
      </c>
      <c r="BJ241" s="14" t="s">
        <v>88</v>
      </c>
      <c r="BK241" s="104">
        <f t="shared" si="24"/>
        <v>0</v>
      </c>
      <c r="BL241" s="14" t="s">
        <v>463</v>
      </c>
      <c r="BM241" s="186" t="s">
        <v>2894</v>
      </c>
    </row>
    <row r="242" spans="1:65" s="2" customFormat="1" ht="21.75" customHeight="1">
      <c r="A242" s="31"/>
      <c r="B242" s="142"/>
      <c r="C242" s="174" t="s">
        <v>541</v>
      </c>
      <c r="D242" s="174" t="s">
        <v>234</v>
      </c>
      <c r="E242" s="175" t="s">
        <v>2291</v>
      </c>
      <c r="F242" s="176" t="s">
        <v>1948</v>
      </c>
      <c r="G242" s="177" t="s">
        <v>256</v>
      </c>
      <c r="H242" s="178">
        <v>25</v>
      </c>
      <c r="I242" s="179"/>
      <c r="J242" s="180">
        <f t="shared" si="15"/>
        <v>0</v>
      </c>
      <c r="K242" s="181"/>
      <c r="L242" s="32"/>
      <c r="M242" s="182" t="s">
        <v>1</v>
      </c>
      <c r="N242" s="183" t="s">
        <v>43</v>
      </c>
      <c r="O242" s="60"/>
      <c r="P242" s="184">
        <f t="shared" si="16"/>
        <v>0</v>
      </c>
      <c r="Q242" s="184">
        <v>0</v>
      </c>
      <c r="R242" s="184">
        <f t="shared" si="17"/>
        <v>0</v>
      </c>
      <c r="S242" s="184">
        <v>0</v>
      </c>
      <c r="T242" s="185">
        <f t="shared" si="18"/>
        <v>0</v>
      </c>
      <c r="U242" s="31"/>
      <c r="V242" s="31"/>
      <c r="W242" s="31"/>
      <c r="X242" s="31"/>
      <c r="Y242" s="31"/>
      <c r="Z242" s="31"/>
      <c r="AA242" s="31"/>
      <c r="AB242" s="31"/>
      <c r="AC242" s="31"/>
      <c r="AD242" s="31"/>
      <c r="AE242" s="31"/>
      <c r="AR242" s="186" t="s">
        <v>463</v>
      </c>
      <c r="AT242" s="186" t="s">
        <v>234</v>
      </c>
      <c r="AU242" s="186" t="s">
        <v>88</v>
      </c>
      <c r="AY242" s="14" t="s">
        <v>232</v>
      </c>
      <c r="BE242" s="104">
        <f t="shared" si="19"/>
        <v>0</v>
      </c>
      <c r="BF242" s="104">
        <f t="shared" si="20"/>
        <v>0</v>
      </c>
      <c r="BG242" s="104">
        <f t="shared" si="21"/>
        <v>0</v>
      </c>
      <c r="BH242" s="104">
        <f t="shared" si="22"/>
        <v>0</v>
      </c>
      <c r="BI242" s="104">
        <f t="shared" si="23"/>
        <v>0</v>
      </c>
      <c r="BJ242" s="14" t="s">
        <v>88</v>
      </c>
      <c r="BK242" s="104">
        <f t="shared" si="24"/>
        <v>0</v>
      </c>
      <c r="BL242" s="14" t="s">
        <v>463</v>
      </c>
      <c r="BM242" s="186" t="s">
        <v>2896</v>
      </c>
    </row>
    <row r="243" spans="1:65" s="2" customFormat="1" ht="16.5" customHeight="1">
      <c r="A243" s="31"/>
      <c r="B243" s="142"/>
      <c r="C243" s="187" t="s">
        <v>545</v>
      </c>
      <c r="D243" s="187" t="s">
        <v>357</v>
      </c>
      <c r="E243" s="188" t="s">
        <v>2293</v>
      </c>
      <c r="F243" s="189" t="s">
        <v>1954</v>
      </c>
      <c r="G243" s="190" t="s">
        <v>256</v>
      </c>
      <c r="H243" s="191">
        <v>25</v>
      </c>
      <c r="I243" s="192"/>
      <c r="J243" s="193">
        <f t="shared" si="15"/>
        <v>0</v>
      </c>
      <c r="K243" s="194"/>
      <c r="L243" s="195"/>
      <c r="M243" s="196" t="s">
        <v>1</v>
      </c>
      <c r="N243" s="197" t="s">
        <v>43</v>
      </c>
      <c r="O243" s="60"/>
      <c r="P243" s="184">
        <f t="shared" si="16"/>
        <v>0</v>
      </c>
      <c r="Q243" s="184">
        <v>1.3999999999999999E-4</v>
      </c>
      <c r="R243" s="184">
        <f t="shared" si="17"/>
        <v>3.4999999999999996E-3</v>
      </c>
      <c r="S243" s="184">
        <v>0</v>
      </c>
      <c r="T243" s="185">
        <f t="shared" si="18"/>
        <v>0</v>
      </c>
      <c r="U243" s="31"/>
      <c r="V243" s="31"/>
      <c r="W243" s="31"/>
      <c r="X243" s="31"/>
      <c r="Y243" s="31"/>
      <c r="Z243" s="31"/>
      <c r="AA243" s="31"/>
      <c r="AB243" s="31"/>
      <c r="AC243" s="31"/>
      <c r="AD243" s="31"/>
      <c r="AE243" s="31"/>
      <c r="AR243" s="186" t="s">
        <v>1292</v>
      </c>
      <c r="AT243" s="186" t="s">
        <v>357</v>
      </c>
      <c r="AU243" s="186" t="s">
        <v>88</v>
      </c>
      <c r="AY243" s="14" t="s">
        <v>232</v>
      </c>
      <c r="BE243" s="104">
        <f t="shared" si="19"/>
        <v>0</v>
      </c>
      <c r="BF243" s="104">
        <f t="shared" si="20"/>
        <v>0</v>
      </c>
      <c r="BG243" s="104">
        <f t="shared" si="21"/>
        <v>0</v>
      </c>
      <c r="BH243" s="104">
        <f t="shared" si="22"/>
        <v>0</v>
      </c>
      <c r="BI243" s="104">
        <f t="shared" si="23"/>
        <v>0</v>
      </c>
      <c r="BJ243" s="14" t="s">
        <v>88</v>
      </c>
      <c r="BK243" s="104">
        <f t="shared" si="24"/>
        <v>0</v>
      </c>
      <c r="BL243" s="14" t="s">
        <v>463</v>
      </c>
      <c r="BM243" s="186" t="s">
        <v>2898</v>
      </c>
    </row>
    <row r="244" spans="1:65" s="2" customFormat="1" ht="24.2" customHeight="1">
      <c r="A244" s="31"/>
      <c r="B244" s="142"/>
      <c r="C244" s="174" t="s">
        <v>549</v>
      </c>
      <c r="D244" s="174" t="s">
        <v>234</v>
      </c>
      <c r="E244" s="175" t="s">
        <v>2295</v>
      </c>
      <c r="F244" s="176" t="s">
        <v>2296</v>
      </c>
      <c r="G244" s="177" t="s">
        <v>394</v>
      </c>
      <c r="H244" s="178">
        <v>80</v>
      </c>
      <c r="I244" s="179"/>
      <c r="J244" s="180">
        <f t="shared" si="15"/>
        <v>0</v>
      </c>
      <c r="K244" s="181"/>
      <c r="L244" s="32"/>
      <c r="M244" s="182" t="s">
        <v>1</v>
      </c>
      <c r="N244" s="183" t="s">
        <v>43</v>
      </c>
      <c r="O244" s="60"/>
      <c r="P244" s="184">
        <f t="shared" si="16"/>
        <v>0</v>
      </c>
      <c r="Q244" s="184">
        <v>0</v>
      </c>
      <c r="R244" s="184">
        <f t="shared" si="17"/>
        <v>0</v>
      </c>
      <c r="S244" s="184">
        <v>0</v>
      </c>
      <c r="T244" s="185">
        <f t="shared" si="18"/>
        <v>0</v>
      </c>
      <c r="U244" s="31"/>
      <c r="V244" s="31"/>
      <c r="W244" s="31"/>
      <c r="X244" s="31"/>
      <c r="Y244" s="31"/>
      <c r="Z244" s="31"/>
      <c r="AA244" s="31"/>
      <c r="AB244" s="31"/>
      <c r="AC244" s="31"/>
      <c r="AD244" s="31"/>
      <c r="AE244" s="31"/>
      <c r="AR244" s="186" t="s">
        <v>463</v>
      </c>
      <c r="AT244" s="186" t="s">
        <v>234</v>
      </c>
      <c r="AU244" s="186" t="s">
        <v>88</v>
      </c>
      <c r="AY244" s="14" t="s">
        <v>232</v>
      </c>
      <c r="BE244" s="104">
        <f t="shared" si="19"/>
        <v>0</v>
      </c>
      <c r="BF244" s="104">
        <f t="shared" si="20"/>
        <v>0</v>
      </c>
      <c r="BG244" s="104">
        <f t="shared" si="21"/>
        <v>0</v>
      </c>
      <c r="BH244" s="104">
        <f t="shared" si="22"/>
        <v>0</v>
      </c>
      <c r="BI244" s="104">
        <f t="shared" si="23"/>
        <v>0</v>
      </c>
      <c r="BJ244" s="14" t="s">
        <v>88</v>
      </c>
      <c r="BK244" s="104">
        <f t="shared" si="24"/>
        <v>0</v>
      </c>
      <c r="BL244" s="14" t="s">
        <v>463</v>
      </c>
      <c r="BM244" s="186" t="s">
        <v>2900</v>
      </c>
    </row>
    <row r="245" spans="1:65" s="2" customFormat="1" ht="24.2" customHeight="1">
      <c r="A245" s="31"/>
      <c r="B245" s="142"/>
      <c r="C245" s="187" t="s">
        <v>553</v>
      </c>
      <c r="D245" s="187" t="s">
        <v>357</v>
      </c>
      <c r="E245" s="188" t="s">
        <v>2298</v>
      </c>
      <c r="F245" s="189" t="s">
        <v>2299</v>
      </c>
      <c r="G245" s="190" t="s">
        <v>394</v>
      </c>
      <c r="H245" s="191">
        <v>80</v>
      </c>
      <c r="I245" s="192"/>
      <c r="J245" s="193">
        <f t="shared" si="15"/>
        <v>0</v>
      </c>
      <c r="K245" s="194"/>
      <c r="L245" s="195"/>
      <c r="M245" s="196" t="s">
        <v>1</v>
      </c>
      <c r="N245" s="197" t="s">
        <v>43</v>
      </c>
      <c r="O245" s="60"/>
      <c r="P245" s="184">
        <f t="shared" si="16"/>
        <v>0</v>
      </c>
      <c r="Q245" s="184">
        <v>0</v>
      </c>
      <c r="R245" s="184">
        <f t="shared" si="17"/>
        <v>0</v>
      </c>
      <c r="S245" s="184">
        <v>0</v>
      </c>
      <c r="T245" s="185">
        <f t="shared" si="18"/>
        <v>0</v>
      </c>
      <c r="U245" s="31"/>
      <c r="V245" s="31"/>
      <c r="W245" s="31"/>
      <c r="X245" s="31"/>
      <c r="Y245" s="31"/>
      <c r="Z245" s="31"/>
      <c r="AA245" s="31"/>
      <c r="AB245" s="31"/>
      <c r="AC245" s="31"/>
      <c r="AD245" s="31"/>
      <c r="AE245" s="31"/>
      <c r="AR245" s="186" t="s">
        <v>1292</v>
      </c>
      <c r="AT245" s="186" t="s">
        <v>357</v>
      </c>
      <c r="AU245" s="186" t="s">
        <v>88</v>
      </c>
      <c r="AY245" s="14" t="s">
        <v>232</v>
      </c>
      <c r="BE245" s="104">
        <f t="shared" si="19"/>
        <v>0</v>
      </c>
      <c r="BF245" s="104">
        <f t="shared" si="20"/>
        <v>0</v>
      </c>
      <c r="BG245" s="104">
        <f t="shared" si="21"/>
        <v>0</v>
      </c>
      <c r="BH245" s="104">
        <f t="shared" si="22"/>
        <v>0</v>
      </c>
      <c r="BI245" s="104">
        <f t="shared" si="23"/>
        <v>0</v>
      </c>
      <c r="BJ245" s="14" t="s">
        <v>88</v>
      </c>
      <c r="BK245" s="104">
        <f t="shared" si="24"/>
        <v>0</v>
      </c>
      <c r="BL245" s="14" t="s">
        <v>463</v>
      </c>
      <c r="BM245" s="186" t="s">
        <v>2902</v>
      </c>
    </row>
    <row r="246" spans="1:65" s="2" customFormat="1" ht="16.5" customHeight="1">
      <c r="A246" s="31"/>
      <c r="B246" s="142"/>
      <c r="C246" s="174" t="s">
        <v>557</v>
      </c>
      <c r="D246" s="174" t="s">
        <v>234</v>
      </c>
      <c r="E246" s="175" t="s">
        <v>1921</v>
      </c>
      <c r="F246" s="176" t="s">
        <v>1922</v>
      </c>
      <c r="G246" s="177" t="s">
        <v>261</v>
      </c>
      <c r="H246" s="178">
        <v>12</v>
      </c>
      <c r="I246" s="179"/>
      <c r="J246" s="180">
        <f t="shared" si="15"/>
        <v>0</v>
      </c>
      <c r="K246" s="181"/>
      <c r="L246" s="32"/>
      <c r="M246" s="182" t="s">
        <v>1</v>
      </c>
      <c r="N246" s="183" t="s">
        <v>43</v>
      </c>
      <c r="O246" s="60"/>
      <c r="P246" s="184">
        <f t="shared" si="16"/>
        <v>0</v>
      </c>
      <c r="Q246" s="184">
        <v>0</v>
      </c>
      <c r="R246" s="184">
        <f t="shared" si="17"/>
        <v>0</v>
      </c>
      <c r="S246" s="184">
        <v>0</v>
      </c>
      <c r="T246" s="185">
        <f t="shared" si="18"/>
        <v>0</v>
      </c>
      <c r="U246" s="31"/>
      <c r="V246" s="31"/>
      <c r="W246" s="31"/>
      <c r="X246" s="31"/>
      <c r="Y246" s="31"/>
      <c r="Z246" s="31"/>
      <c r="AA246" s="31"/>
      <c r="AB246" s="31"/>
      <c r="AC246" s="31"/>
      <c r="AD246" s="31"/>
      <c r="AE246" s="31"/>
      <c r="AR246" s="186" t="s">
        <v>463</v>
      </c>
      <c r="AT246" s="186" t="s">
        <v>234</v>
      </c>
      <c r="AU246" s="186" t="s">
        <v>88</v>
      </c>
      <c r="AY246" s="14" t="s">
        <v>232</v>
      </c>
      <c r="BE246" s="104">
        <f t="shared" si="19"/>
        <v>0</v>
      </c>
      <c r="BF246" s="104">
        <f t="shared" si="20"/>
        <v>0</v>
      </c>
      <c r="BG246" s="104">
        <f t="shared" si="21"/>
        <v>0</v>
      </c>
      <c r="BH246" s="104">
        <f t="shared" si="22"/>
        <v>0</v>
      </c>
      <c r="BI246" s="104">
        <f t="shared" si="23"/>
        <v>0</v>
      </c>
      <c r="BJ246" s="14" t="s">
        <v>88</v>
      </c>
      <c r="BK246" s="104">
        <f t="shared" si="24"/>
        <v>0</v>
      </c>
      <c r="BL246" s="14" t="s">
        <v>463</v>
      </c>
      <c r="BM246" s="186" t="s">
        <v>2904</v>
      </c>
    </row>
    <row r="247" spans="1:65" s="2" customFormat="1" ht="16.5" customHeight="1">
      <c r="A247" s="31"/>
      <c r="B247" s="142"/>
      <c r="C247" s="174" t="s">
        <v>561</v>
      </c>
      <c r="D247" s="174" t="s">
        <v>234</v>
      </c>
      <c r="E247" s="175" t="s">
        <v>1924</v>
      </c>
      <c r="F247" s="176" t="s">
        <v>1925</v>
      </c>
      <c r="G247" s="177" t="s">
        <v>1926</v>
      </c>
      <c r="H247" s="178">
        <v>1</v>
      </c>
      <c r="I247" s="179"/>
      <c r="J247" s="180">
        <f t="shared" si="15"/>
        <v>0</v>
      </c>
      <c r="K247" s="181"/>
      <c r="L247" s="32"/>
      <c r="M247" s="182" t="s">
        <v>1</v>
      </c>
      <c r="N247" s="183" t="s">
        <v>43</v>
      </c>
      <c r="O247" s="60"/>
      <c r="P247" s="184">
        <f t="shared" si="16"/>
        <v>0</v>
      </c>
      <c r="Q247" s="184">
        <v>0</v>
      </c>
      <c r="R247" s="184">
        <f t="shared" si="17"/>
        <v>0</v>
      </c>
      <c r="S247" s="184">
        <v>0</v>
      </c>
      <c r="T247" s="185">
        <f t="shared" si="18"/>
        <v>0</v>
      </c>
      <c r="U247" s="31"/>
      <c r="V247" s="31"/>
      <c r="W247" s="31"/>
      <c r="X247" s="31"/>
      <c r="Y247" s="31"/>
      <c r="Z247" s="31"/>
      <c r="AA247" s="31"/>
      <c r="AB247" s="31"/>
      <c r="AC247" s="31"/>
      <c r="AD247" s="31"/>
      <c r="AE247" s="31"/>
      <c r="AR247" s="186" t="s">
        <v>463</v>
      </c>
      <c r="AT247" s="186" t="s">
        <v>234</v>
      </c>
      <c r="AU247" s="186" t="s">
        <v>88</v>
      </c>
      <c r="AY247" s="14" t="s">
        <v>232</v>
      </c>
      <c r="BE247" s="104">
        <f t="shared" si="19"/>
        <v>0</v>
      </c>
      <c r="BF247" s="104">
        <f t="shared" si="20"/>
        <v>0</v>
      </c>
      <c r="BG247" s="104">
        <f t="shared" si="21"/>
        <v>0</v>
      </c>
      <c r="BH247" s="104">
        <f t="shared" si="22"/>
        <v>0</v>
      </c>
      <c r="BI247" s="104">
        <f t="shared" si="23"/>
        <v>0</v>
      </c>
      <c r="BJ247" s="14" t="s">
        <v>88</v>
      </c>
      <c r="BK247" s="104">
        <f t="shared" si="24"/>
        <v>0</v>
      </c>
      <c r="BL247" s="14" t="s">
        <v>463</v>
      </c>
      <c r="BM247" s="186" t="s">
        <v>2906</v>
      </c>
    </row>
    <row r="248" spans="1:65" s="2" customFormat="1" ht="16.5" customHeight="1">
      <c r="A248" s="31"/>
      <c r="B248" s="142"/>
      <c r="C248" s="174" t="s">
        <v>565</v>
      </c>
      <c r="D248" s="174" t="s">
        <v>234</v>
      </c>
      <c r="E248" s="175" t="s">
        <v>1928</v>
      </c>
      <c r="F248" s="176" t="s">
        <v>1929</v>
      </c>
      <c r="G248" s="177" t="s">
        <v>1930</v>
      </c>
      <c r="H248" s="178">
        <v>1</v>
      </c>
      <c r="I248" s="179"/>
      <c r="J248" s="180">
        <f t="shared" si="15"/>
        <v>0</v>
      </c>
      <c r="K248" s="181"/>
      <c r="L248" s="32"/>
      <c r="M248" s="182" t="s">
        <v>1</v>
      </c>
      <c r="N248" s="183" t="s">
        <v>43</v>
      </c>
      <c r="O248" s="60"/>
      <c r="P248" s="184">
        <f t="shared" si="16"/>
        <v>0</v>
      </c>
      <c r="Q248" s="184">
        <v>0</v>
      </c>
      <c r="R248" s="184">
        <f t="shared" si="17"/>
        <v>0</v>
      </c>
      <c r="S248" s="184">
        <v>0</v>
      </c>
      <c r="T248" s="185">
        <f t="shared" si="18"/>
        <v>0</v>
      </c>
      <c r="U248" s="31"/>
      <c r="V248" s="31"/>
      <c r="W248" s="31"/>
      <c r="X248" s="31"/>
      <c r="Y248" s="31"/>
      <c r="Z248" s="31"/>
      <c r="AA248" s="31"/>
      <c r="AB248" s="31"/>
      <c r="AC248" s="31"/>
      <c r="AD248" s="31"/>
      <c r="AE248" s="31"/>
      <c r="AR248" s="186" t="s">
        <v>463</v>
      </c>
      <c r="AT248" s="186" t="s">
        <v>234</v>
      </c>
      <c r="AU248" s="186" t="s">
        <v>88</v>
      </c>
      <c r="AY248" s="14" t="s">
        <v>232</v>
      </c>
      <c r="BE248" s="104">
        <f t="shared" si="19"/>
        <v>0</v>
      </c>
      <c r="BF248" s="104">
        <f t="shared" si="20"/>
        <v>0</v>
      </c>
      <c r="BG248" s="104">
        <f t="shared" si="21"/>
        <v>0</v>
      </c>
      <c r="BH248" s="104">
        <f t="shared" si="22"/>
        <v>0</v>
      </c>
      <c r="BI248" s="104">
        <f t="shared" si="23"/>
        <v>0</v>
      </c>
      <c r="BJ248" s="14" t="s">
        <v>88</v>
      </c>
      <c r="BK248" s="104">
        <f t="shared" si="24"/>
        <v>0</v>
      </c>
      <c r="BL248" s="14" t="s">
        <v>463</v>
      </c>
      <c r="BM248" s="186" t="s">
        <v>2908</v>
      </c>
    </row>
    <row r="249" spans="1:65" s="2" customFormat="1" ht="16.5" customHeight="1">
      <c r="A249" s="31"/>
      <c r="B249" s="142"/>
      <c r="C249" s="174" t="s">
        <v>1130</v>
      </c>
      <c r="D249" s="174" t="s">
        <v>234</v>
      </c>
      <c r="E249" s="175" t="s">
        <v>1991</v>
      </c>
      <c r="F249" s="176" t="s">
        <v>1992</v>
      </c>
      <c r="G249" s="177" t="s">
        <v>1351</v>
      </c>
      <c r="H249" s="205"/>
      <c r="I249" s="179"/>
      <c r="J249" s="180">
        <f t="shared" si="15"/>
        <v>0</v>
      </c>
      <c r="K249" s="181"/>
      <c r="L249" s="32"/>
      <c r="M249" s="182" t="s">
        <v>1</v>
      </c>
      <c r="N249" s="183" t="s">
        <v>43</v>
      </c>
      <c r="O249" s="60"/>
      <c r="P249" s="184">
        <f t="shared" si="16"/>
        <v>0</v>
      </c>
      <c r="Q249" s="184">
        <v>0</v>
      </c>
      <c r="R249" s="184">
        <f t="shared" si="17"/>
        <v>0</v>
      </c>
      <c r="S249" s="184">
        <v>0</v>
      </c>
      <c r="T249" s="185">
        <f t="shared" si="18"/>
        <v>0</v>
      </c>
      <c r="U249" s="31"/>
      <c r="V249" s="31"/>
      <c r="W249" s="31"/>
      <c r="X249" s="31"/>
      <c r="Y249" s="31"/>
      <c r="Z249" s="31"/>
      <c r="AA249" s="31"/>
      <c r="AB249" s="31"/>
      <c r="AC249" s="31"/>
      <c r="AD249" s="31"/>
      <c r="AE249" s="31"/>
      <c r="AR249" s="186" t="s">
        <v>463</v>
      </c>
      <c r="AT249" s="186" t="s">
        <v>234</v>
      </c>
      <c r="AU249" s="186" t="s">
        <v>88</v>
      </c>
      <c r="AY249" s="14" t="s">
        <v>232</v>
      </c>
      <c r="BE249" s="104">
        <f t="shared" si="19"/>
        <v>0</v>
      </c>
      <c r="BF249" s="104">
        <f t="shared" si="20"/>
        <v>0</v>
      </c>
      <c r="BG249" s="104">
        <f t="shared" si="21"/>
        <v>0</v>
      </c>
      <c r="BH249" s="104">
        <f t="shared" si="22"/>
        <v>0</v>
      </c>
      <c r="BI249" s="104">
        <f t="shared" si="23"/>
        <v>0</v>
      </c>
      <c r="BJ249" s="14" t="s">
        <v>88</v>
      </c>
      <c r="BK249" s="104">
        <f t="shared" si="24"/>
        <v>0</v>
      </c>
      <c r="BL249" s="14" t="s">
        <v>463</v>
      </c>
      <c r="BM249" s="186" t="s">
        <v>2910</v>
      </c>
    </row>
    <row r="250" spans="1:65" s="2" customFormat="1" ht="16.5" customHeight="1">
      <c r="A250" s="31"/>
      <c r="B250" s="142"/>
      <c r="C250" s="174" t="s">
        <v>569</v>
      </c>
      <c r="D250" s="174" t="s">
        <v>234</v>
      </c>
      <c r="E250" s="175" t="s">
        <v>1995</v>
      </c>
      <c r="F250" s="176" t="s">
        <v>1996</v>
      </c>
      <c r="G250" s="177" t="s">
        <v>1351</v>
      </c>
      <c r="H250" s="205"/>
      <c r="I250" s="179"/>
      <c r="J250" s="180">
        <f t="shared" si="15"/>
        <v>0</v>
      </c>
      <c r="K250" s="181"/>
      <c r="L250" s="32"/>
      <c r="M250" s="182" t="s">
        <v>1</v>
      </c>
      <c r="N250" s="183" t="s">
        <v>43</v>
      </c>
      <c r="O250" s="60"/>
      <c r="P250" s="184">
        <f t="shared" si="16"/>
        <v>0</v>
      </c>
      <c r="Q250" s="184">
        <v>0</v>
      </c>
      <c r="R250" s="184">
        <f t="shared" si="17"/>
        <v>0</v>
      </c>
      <c r="S250" s="184">
        <v>0</v>
      </c>
      <c r="T250" s="185">
        <f t="shared" si="18"/>
        <v>0</v>
      </c>
      <c r="U250" s="31"/>
      <c r="V250" s="31"/>
      <c r="W250" s="31"/>
      <c r="X250" s="31"/>
      <c r="Y250" s="31"/>
      <c r="Z250" s="31"/>
      <c r="AA250" s="31"/>
      <c r="AB250" s="31"/>
      <c r="AC250" s="31"/>
      <c r="AD250" s="31"/>
      <c r="AE250" s="31"/>
      <c r="AR250" s="186" t="s">
        <v>463</v>
      </c>
      <c r="AT250" s="186" t="s">
        <v>234</v>
      </c>
      <c r="AU250" s="186" t="s">
        <v>88</v>
      </c>
      <c r="AY250" s="14" t="s">
        <v>232</v>
      </c>
      <c r="BE250" s="104">
        <f t="shared" si="19"/>
        <v>0</v>
      </c>
      <c r="BF250" s="104">
        <f t="shared" si="20"/>
        <v>0</v>
      </c>
      <c r="BG250" s="104">
        <f t="shared" si="21"/>
        <v>0</v>
      </c>
      <c r="BH250" s="104">
        <f t="shared" si="22"/>
        <v>0</v>
      </c>
      <c r="BI250" s="104">
        <f t="shared" si="23"/>
        <v>0</v>
      </c>
      <c r="BJ250" s="14" t="s">
        <v>88</v>
      </c>
      <c r="BK250" s="104">
        <f t="shared" si="24"/>
        <v>0</v>
      </c>
      <c r="BL250" s="14" t="s">
        <v>463</v>
      </c>
      <c r="BM250" s="186" t="s">
        <v>2912</v>
      </c>
    </row>
    <row r="251" spans="1:65" s="12" customFormat="1" ht="22.9" customHeight="1">
      <c r="B251" s="161"/>
      <c r="D251" s="162" t="s">
        <v>76</v>
      </c>
      <c r="E251" s="172" t="s">
        <v>1998</v>
      </c>
      <c r="F251" s="172" t="s">
        <v>2306</v>
      </c>
      <c r="I251" s="164"/>
      <c r="J251" s="173">
        <f>BK251</f>
        <v>0</v>
      </c>
      <c r="L251" s="161"/>
      <c r="M251" s="166"/>
      <c r="N251" s="167"/>
      <c r="O251" s="167"/>
      <c r="P251" s="168">
        <f>SUM(P252:P253)</f>
        <v>0</v>
      </c>
      <c r="Q251" s="167"/>
      <c r="R251" s="168">
        <f>SUM(R252:R253)</f>
        <v>0</v>
      </c>
      <c r="S251" s="167"/>
      <c r="T251" s="169">
        <f>SUM(T252:T253)</f>
        <v>0</v>
      </c>
      <c r="AR251" s="162" t="s">
        <v>93</v>
      </c>
      <c r="AT251" s="170" t="s">
        <v>76</v>
      </c>
      <c r="AU251" s="170" t="s">
        <v>81</v>
      </c>
      <c r="AY251" s="162" t="s">
        <v>232</v>
      </c>
      <c r="BK251" s="171">
        <f>SUM(BK252:BK253)</f>
        <v>0</v>
      </c>
    </row>
    <row r="252" spans="1:65" s="2" customFormat="1" ht="24.2" customHeight="1">
      <c r="A252" s="31"/>
      <c r="B252" s="142"/>
      <c r="C252" s="174" t="s">
        <v>573</v>
      </c>
      <c r="D252" s="174" t="s">
        <v>234</v>
      </c>
      <c r="E252" s="175" t="s">
        <v>2005</v>
      </c>
      <c r="F252" s="176" t="s">
        <v>2006</v>
      </c>
      <c r="G252" s="177" t="s">
        <v>394</v>
      </c>
      <c r="H252" s="178">
        <v>1</v>
      </c>
      <c r="I252" s="179"/>
      <c r="J252" s="180">
        <f>ROUND(I252*H252,2)</f>
        <v>0</v>
      </c>
      <c r="K252" s="181"/>
      <c r="L252" s="32"/>
      <c r="M252" s="182" t="s">
        <v>1</v>
      </c>
      <c r="N252" s="183" t="s">
        <v>43</v>
      </c>
      <c r="O252" s="60"/>
      <c r="P252" s="184">
        <f>O252*H252</f>
        <v>0</v>
      </c>
      <c r="Q252" s="184">
        <v>0</v>
      </c>
      <c r="R252" s="184">
        <f>Q252*H252</f>
        <v>0</v>
      </c>
      <c r="S252" s="184">
        <v>0</v>
      </c>
      <c r="T252" s="185">
        <f>S252*H252</f>
        <v>0</v>
      </c>
      <c r="U252" s="31"/>
      <c r="V252" s="31"/>
      <c r="W252" s="31"/>
      <c r="X252" s="31"/>
      <c r="Y252" s="31"/>
      <c r="Z252" s="31"/>
      <c r="AA252" s="31"/>
      <c r="AB252" s="31"/>
      <c r="AC252" s="31"/>
      <c r="AD252" s="31"/>
      <c r="AE252" s="31"/>
      <c r="AR252" s="186" t="s">
        <v>463</v>
      </c>
      <c r="AT252" s="186" t="s">
        <v>234</v>
      </c>
      <c r="AU252" s="186" t="s">
        <v>88</v>
      </c>
      <c r="AY252" s="14" t="s">
        <v>232</v>
      </c>
      <c r="BE252" s="104">
        <f>IF(N252="základná",J252,0)</f>
        <v>0</v>
      </c>
      <c r="BF252" s="104">
        <f>IF(N252="znížená",J252,0)</f>
        <v>0</v>
      </c>
      <c r="BG252" s="104">
        <f>IF(N252="zákl. prenesená",J252,0)</f>
        <v>0</v>
      </c>
      <c r="BH252" s="104">
        <f>IF(N252="zníž. prenesená",J252,0)</f>
        <v>0</v>
      </c>
      <c r="BI252" s="104">
        <f>IF(N252="nulová",J252,0)</f>
        <v>0</v>
      </c>
      <c r="BJ252" s="14" t="s">
        <v>88</v>
      </c>
      <c r="BK252" s="104">
        <f>ROUND(I252*H252,2)</f>
        <v>0</v>
      </c>
      <c r="BL252" s="14" t="s">
        <v>463</v>
      </c>
      <c r="BM252" s="186" t="s">
        <v>2914</v>
      </c>
    </row>
    <row r="253" spans="1:65" s="2" customFormat="1" ht="49.15" customHeight="1">
      <c r="A253" s="31"/>
      <c r="B253" s="142"/>
      <c r="C253" s="187" t="s">
        <v>577</v>
      </c>
      <c r="D253" s="187" t="s">
        <v>357</v>
      </c>
      <c r="E253" s="188" t="s">
        <v>2009</v>
      </c>
      <c r="F253" s="189" t="s">
        <v>2308</v>
      </c>
      <c r="G253" s="190" t="s">
        <v>394</v>
      </c>
      <c r="H253" s="191">
        <v>1</v>
      </c>
      <c r="I253" s="192"/>
      <c r="J253" s="193">
        <f>ROUND(I253*H253,2)</f>
        <v>0</v>
      </c>
      <c r="K253" s="194"/>
      <c r="L253" s="195"/>
      <c r="M253" s="196" t="s">
        <v>1</v>
      </c>
      <c r="N253" s="197" t="s">
        <v>43</v>
      </c>
      <c r="O253" s="60"/>
      <c r="P253" s="184">
        <f>O253*H253</f>
        <v>0</v>
      </c>
      <c r="Q253" s="184">
        <v>0</v>
      </c>
      <c r="R253" s="184">
        <f>Q253*H253</f>
        <v>0</v>
      </c>
      <c r="S253" s="184">
        <v>0</v>
      </c>
      <c r="T253" s="185">
        <f>S253*H253</f>
        <v>0</v>
      </c>
      <c r="U253" s="31"/>
      <c r="V253" s="31"/>
      <c r="W253" s="31"/>
      <c r="X253" s="31"/>
      <c r="Y253" s="31"/>
      <c r="Z253" s="31"/>
      <c r="AA253" s="31"/>
      <c r="AB253" s="31"/>
      <c r="AC253" s="31"/>
      <c r="AD253" s="31"/>
      <c r="AE253" s="31"/>
      <c r="AR253" s="186" t="s">
        <v>1292</v>
      </c>
      <c r="AT253" s="186" t="s">
        <v>357</v>
      </c>
      <c r="AU253" s="186" t="s">
        <v>88</v>
      </c>
      <c r="AY253" s="14" t="s">
        <v>232</v>
      </c>
      <c r="BE253" s="104">
        <f>IF(N253="základná",J253,0)</f>
        <v>0</v>
      </c>
      <c r="BF253" s="104">
        <f>IF(N253="znížená",J253,0)</f>
        <v>0</v>
      </c>
      <c r="BG253" s="104">
        <f>IF(N253="zákl. prenesená",J253,0)</f>
        <v>0</v>
      </c>
      <c r="BH253" s="104">
        <f>IF(N253="zníž. prenesená",J253,0)</f>
        <v>0</v>
      </c>
      <c r="BI253" s="104">
        <f>IF(N253="nulová",J253,0)</f>
        <v>0</v>
      </c>
      <c r="BJ253" s="14" t="s">
        <v>88</v>
      </c>
      <c r="BK253" s="104">
        <f>ROUND(I253*H253,2)</f>
        <v>0</v>
      </c>
      <c r="BL253" s="14" t="s">
        <v>463</v>
      </c>
      <c r="BM253" s="186" t="s">
        <v>2916</v>
      </c>
    </row>
    <row r="254" spans="1:65" s="12" customFormat="1" ht="22.9" customHeight="1">
      <c r="B254" s="161"/>
      <c r="D254" s="162" t="s">
        <v>76</v>
      </c>
      <c r="E254" s="172" t="s">
        <v>2012</v>
      </c>
      <c r="F254" s="172" t="s">
        <v>2013</v>
      </c>
      <c r="I254" s="164"/>
      <c r="J254" s="173">
        <f>BK254</f>
        <v>0</v>
      </c>
      <c r="L254" s="161"/>
      <c r="M254" s="166"/>
      <c r="N254" s="167"/>
      <c r="O254" s="167"/>
      <c r="P254" s="168">
        <f>SUM(P255:P264)</f>
        <v>0</v>
      </c>
      <c r="Q254" s="167"/>
      <c r="R254" s="168">
        <f>SUM(R255:R264)</f>
        <v>0.113</v>
      </c>
      <c r="S254" s="167"/>
      <c r="T254" s="169">
        <f>SUM(T255:T264)</f>
        <v>0</v>
      </c>
      <c r="AR254" s="162" t="s">
        <v>93</v>
      </c>
      <c r="AT254" s="170" t="s">
        <v>76</v>
      </c>
      <c r="AU254" s="170" t="s">
        <v>81</v>
      </c>
      <c r="AY254" s="162" t="s">
        <v>232</v>
      </c>
      <c r="BK254" s="171">
        <f>SUM(BK255:BK264)</f>
        <v>0</v>
      </c>
    </row>
    <row r="255" spans="1:65" s="2" customFormat="1" ht="24.2" customHeight="1">
      <c r="A255" s="31"/>
      <c r="B255" s="142"/>
      <c r="C255" s="174" t="s">
        <v>581</v>
      </c>
      <c r="D255" s="174" t="s">
        <v>234</v>
      </c>
      <c r="E255" s="175" t="s">
        <v>2015</v>
      </c>
      <c r="F255" s="176" t="s">
        <v>2316</v>
      </c>
      <c r="G255" s="177" t="s">
        <v>394</v>
      </c>
      <c r="H255" s="178">
        <v>2</v>
      </c>
      <c r="I255" s="179"/>
      <c r="J255" s="180">
        <f t="shared" ref="J255:J264" si="25">ROUND(I255*H255,2)</f>
        <v>0</v>
      </c>
      <c r="K255" s="181"/>
      <c r="L255" s="32"/>
      <c r="M255" s="182" t="s">
        <v>1</v>
      </c>
      <c r="N255" s="183" t="s">
        <v>43</v>
      </c>
      <c r="O255" s="60"/>
      <c r="P255" s="184">
        <f t="shared" ref="P255:P264" si="26">O255*H255</f>
        <v>0</v>
      </c>
      <c r="Q255" s="184">
        <v>0</v>
      </c>
      <c r="R255" s="184">
        <f t="shared" ref="R255:R264" si="27">Q255*H255</f>
        <v>0</v>
      </c>
      <c r="S255" s="184">
        <v>0</v>
      </c>
      <c r="T255" s="185">
        <f t="shared" ref="T255:T264" si="28">S255*H255</f>
        <v>0</v>
      </c>
      <c r="U255" s="31"/>
      <c r="V255" s="31"/>
      <c r="W255" s="31"/>
      <c r="X255" s="31"/>
      <c r="Y255" s="31"/>
      <c r="Z255" s="31"/>
      <c r="AA255" s="31"/>
      <c r="AB255" s="31"/>
      <c r="AC255" s="31"/>
      <c r="AD255" s="31"/>
      <c r="AE255" s="31"/>
      <c r="AR255" s="186" t="s">
        <v>463</v>
      </c>
      <c r="AT255" s="186" t="s">
        <v>234</v>
      </c>
      <c r="AU255" s="186" t="s">
        <v>88</v>
      </c>
      <c r="AY255" s="14" t="s">
        <v>232</v>
      </c>
      <c r="BE255" s="104">
        <f t="shared" ref="BE255:BE264" si="29">IF(N255="základná",J255,0)</f>
        <v>0</v>
      </c>
      <c r="BF255" s="104">
        <f t="shared" ref="BF255:BF264" si="30">IF(N255="znížená",J255,0)</f>
        <v>0</v>
      </c>
      <c r="BG255" s="104">
        <f t="shared" ref="BG255:BG264" si="31">IF(N255="zákl. prenesená",J255,0)</f>
        <v>0</v>
      </c>
      <c r="BH255" s="104">
        <f t="shared" ref="BH255:BH264" si="32">IF(N255="zníž. prenesená",J255,0)</f>
        <v>0</v>
      </c>
      <c r="BI255" s="104">
        <f t="shared" ref="BI255:BI264" si="33">IF(N255="nulová",J255,0)</f>
        <v>0</v>
      </c>
      <c r="BJ255" s="14" t="s">
        <v>88</v>
      </c>
      <c r="BK255" s="104">
        <f t="shared" ref="BK255:BK264" si="34">ROUND(I255*H255,2)</f>
        <v>0</v>
      </c>
      <c r="BL255" s="14" t="s">
        <v>463</v>
      </c>
      <c r="BM255" s="186" t="s">
        <v>2918</v>
      </c>
    </row>
    <row r="256" spans="1:65" s="2" customFormat="1" ht="66.75" customHeight="1">
      <c r="A256" s="31"/>
      <c r="B256" s="142"/>
      <c r="C256" s="187" t="s">
        <v>585</v>
      </c>
      <c r="D256" s="187" t="s">
        <v>357</v>
      </c>
      <c r="E256" s="188" t="s">
        <v>2019</v>
      </c>
      <c r="F256" s="189" t="s">
        <v>3097</v>
      </c>
      <c r="G256" s="190" t="s">
        <v>394</v>
      </c>
      <c r="H256" s="191">
        <v>2</v>
      </c>
      <c r="I256" s="192"/>
      <c r="J256" s="193">
        <f t="shared" si="25"/>
        <v>0</v>
      </c>
      <c r="K256" s="194"/>
      <c r="L256" s="195"/>
      <c r="M256" s="196" t="s">
        <v>1</v>
      </c>
      <c r="N256" s="197" t="s">
        <v>43</v>
      </c>
      <c r="O256" s="60"/>
      <c r="P256" s="184">
        <f t="shared" si="26"/>
        <v>0</v>
      </c>
      <c r="Q256" s="184">
        <v>5.6500000000000002E-2</v>
      </c>
      <c r="R256" s="184">
        <f t="shared" si="27"/>
        <v>0.113</v>
      </c>
      <c r="S256" s="184">
        <v>0</v>
      </c>
      <c r="T256" s="185">
        <f t="shared" si="28"/>
        <v>0</v>
      </c>
      <c r="U256" s="31"/>
      <c r="V256" s="31"/>
      <c r="W256" s="31"/>
      <c r="X256" s="31"/>
      <c r="Y256" s="31"/>
      <c r="Z256" s="31"/>
      <c r="AA256" s="31"/>
      <c r="AB256" s="31"/>
      <c r="AC256" s="31"/>
      <c r="AD256" s="31"/>
      <c r="AE256" s="31"/>
      <c r="AR256" s="186" t="s">
        <v>468</v>
      </c>
      <c r="AT256" s="186" t="s">
        <v>357</v>
      </c>
      <c r="AU256" s="186" t="s">
        <v>88</v>
      </c>
      <c r="AY256" s="14" t="s">
        <v>232</v>
      </c>
      <c r="BE256" s="104">
        <f t="shared" si="29"/>
        <v>0</v>
      </c>
      <c r="BF256" s="104">
        <f t="shared" si="30"/>
        <v>0</v>
      </c>
      <c r="BG256" s="104">
        <f t="shared" si="31"/>
        <v>0</v>
      </c>
      <c r="BH256" s="104">
        <f t="shared" si="32"/>
        <v>0</v>
      </c>
      <c r="BI256" s="104">
        <f t="shared" si="33"/>
        <v>0</v>
      </c>
      <c r="BJ256" s="14" t="s">
        <v>88</v>
      </c>
      <c r="BK256" s="104">
        <f t="shared" si="34"/>
        <v>0</v>
      </c>
      <c r="BL256" s="14" t="s">
        <v>468</v>
      </c>
      <c r="BM256" s="186" t="s">
        <v>2921</v>
      </c>
    </row>
    <row r="257" spans="1:65" s="2" customFormat="1" ht="16.5" customHeight="1">
      <c r="A257" s="31"/>
      <c r="B257" s="142"/>
      <c r="C257" s="174" t="s">
        <v>589</v>
      </c>
      <c r="D257" s="174" t="s">
        <v>234</v>
      </c>
      <c r="E257" s="175" t="s">
        <v>2023</v>
      </c>
      <c r="F257" s="176" t="s">
        <v>2320</v>
      </c>
      <c r="G257" s="177" t="s">
        <v>394</v>
      </c>
      <c r="H257" s="178">
        <v>2</v>
      </c>
      <c r="I257" s="179"/>
      <c r="J257" s="180">
        <f t="shared" si="25"/>
        <v>0</v>
      </c>
      <c r="K257" s="181"/>
      <c r="L257" s="32"/>
      <c r="M257" s="182" t="s">
        <v>1</v>
      </c>
      <c r="N257" s="183" t="s">
        <v>43</v>
      </c>
      <c r="O257" s="60"/>
      <c r="P257" s="184">
        <f t="shared" si="26"/>
        <v>0</v>
      </c>
      <c r="Q257" s="184">
        <v>0</v>
      </c>
      <c r="R257" s="184">
        <f t="shared" si="27"/>
        <v>0</v>
      </c>
      <c r="S257" s="184">
        <v>0</v>
      </c>
      <c r="T257" s="185">
        <f t="shared" si="28"/>
        <v>0</v>
      </c>
      <c r="U257" s="31"/>
      <c r="V257" s="31"/>
      <c r="W257" s="31"/>
      <c r="X257" s="31"/>
      <c r="Y257" s="31"/>
      <c r="Z257" s="31"/>
      <c r="AA257" s="31"/>
      <c r="AB257" s="31"/>
      <c r="AC257" s="31"/>
      <c r="AD257" s="31"/>
      <c r="AE257" s="31"/>
      <c r="AR257" s="186" t="s">
        <v>463</v>
      </c>
      <c r="AT257" s="186" t="s">
        <v>234</v>
      </c>
      <c r="AU257" s="186" t="s">
        <v>88</v>
      </c>
      <c r="AY257" s="14" t="s">
        <v>232</v>
      </c>
      <c r="BE257" s="104">
        <f t="shared" si="29"/>
        <v>0</v>
      </c>
      <c r="BF257" s="104">
        <f t="shared" si="30"/>
        <v>0</v>
      </c>
      <c r="BG257" s="104">
        <f t="shared" si="31"/>
        <v>0</v>
      </c>
      <c r="BH257" s="104">
        <f t="shared" si="32"/>
        <v>0</v>
      </c>
      <c r="BI257" s="104">
        <f t="shared" si="33"/>
        <v>0</v>
      </c>
      <c r="BJ257" s="14" t="s">
        <v>88</v>
      </c>
      <c r="BK257" s="104">
        <f t="shared" si="34"/>
        <v>0</v>
      </c>
      <c r="BL257" s="14" t="s">
        <v>463</v>
      </c>
      <c r="BM257" s="186" t="s">
        <v>2923</v>
      </c>
    </row>
    <row r="258" spans="1:65" s="2" customFormat="1" ht="21.75" customHeight="1">
      <c r="A258" s="31"/>
      <c r="B258" s="142"/>
      <c r="C258" s="187" t="s">
        <v>593</v>
      </c>
      <c r="D258" s="187" t="s">
        <v>357</v>
      </c>
      <c r="E258" s="188" t="s">
        <v>2322</v>
      </c>
      <c r="F258" s="189" t="s">
        <v>2323</v>
      </c>
      <c r="G258" s="190" t="s">
        <v>394</v>
      </c>
      <c r="H258" s="191">
        <v>2</v>
      </c>
      <c r="I258" s="192"/>
      <c r="J258" s="193">
        <f t="shared" si="25"/>
        <v>0</v>
      </c>
      <c r="K258" s="194"/>
      <c r="L258" s="195"/>
      <c r="M258" s="196" t="s">
        <v>1</v>
      </c>
      <c r="N258" s="197" t="s">
        <v>43</v>
      </c>
      <c r="O258" s="60"/>
      <c r="P258" s="184">
        <f t="shared" si="26"/>
        <v>0</v>
      </c>
      <c r="Q258" s="184">
        <v>0</v>
      </c>
      <c r="R258" s="184">
        <f t="shared" si="27"/>
        <v>0</v>
      </c>
      <c r="S258" s="184">
        <v>0</v>
      </c>
      <c r="T258" s="185">
        <f t="shared" si="28"/>
        <v>0</v>
      </c>
      <c r="U258" s="31"/>
      <c r="V258" s="31"/>
      <c r="W258" s="31"/>
      <c r="X258" s="31"/>
      <c r="Y258" s="31"/>
      <c r="Z258" s="31"/>
      <c r="AA258" s="31"/>
      <c r="AB258" s="31"/>
      <c r="AC258" s="31"/>
      <c r="AD258" s="31"/>
      <c r="AE258" s="31"/>
      <c r="AR258" s="186" t="s">
        <v>1292</v>
      </c>
      <c r="AT258" s="186" t="s">
        <v>357</v>
      </c>
      <c r="AU258" s="186" t="s">
        <v>88</v>
      </c>
      <c r="AY258" s="14" t="s">
        <v>232</v>
      </c>
      <c r="BE258" s="104">
        <f t="shared" si="29"/>
        <v>0</v>
      </c>
      <c r="BF258" s="104">
        <f t="shared" si="30"/>
        <v>0</v>
      </c>
      <c r="BG258" s="104">
        <f t="shared" si="31"/>
        <v>0</v>
      </c>
      <c r="BH258" s="104">
        <f t="shared" si="32"/>
        <v>0</v>
      </c>
      <c r="BI258" s="104">
        <f t="shared" si="33"/>
        <v>0</v>
      </c>
      <c r="BJ258" s="14" t="s">
        <v>88</v>
      </c>
      <c r="BK258" s="104">
        <f t="shared" si="34"/>
        <v>0</v>
      </c>
      <c r="BL258" s="14" t="s">
        <v>463</v>
      </c>
      <c r="BM258" s="186" t="s">
        <v>2925</v>
      </c>
    </row>
    <row r="259" spans="1:65" s="2" customFormat="1" ht="24.2" customHeight="1">
      <c r="A259" s="31"/>
      <c r="B259" s="142"/>
      <c r="C259" s="174" t="s">
        <v>597</v>
      </c>
      <c r="D259" s="174" t="s">
        <v>234</v>
      </c>
      <c r="E259" s="175" t="s">
        <v>2048</v>
      </c>
      <c r="F259" s="176" t="s">
        <v>2049</v>
      </c>
      <c r="G259" s="177" t="s">
        <v>2025</v>
      </c>
      <c r="H259" s="178">
        <v>1</v>
      </c>
      <c r="I259" s="179"/>
      <c r="J259" s="180">
        <f t="shared" si="25"/>
        <v>0</v>
      </c>
      <c r="K259" s="181"/>
      <c r="L259" s="32"/>
      <c r="M259" s="182" t="s">
        <v>1</v>
      </c>
      <c r="N259" s="183" t="s">
        <v>43</v>
      </c>
      <c r="O259" s="60"/>
      <c r="P259" s="184">
        <f t="shared" si="26"/>
        <v>0</v>
      </c>
      <c r="Q259" s="184">
        <v>0</v>
      </c>
      <c r="R259" s="184">
        <f t="shared" si="27"/>
        <v>0</v>
      </c>
      <c r="S259" s="184">
        <v>0</v>
      </c>
      <c r="T259" s="185">
        <f t="shared" si="28"/>
        <v>0</v>
      </c>
      <c r="U259" s="31"/>
      <c r="V259" s="31"/>
      <c r="W259" s="31"/>
      <c r="X259" s="31"/>
      <c r="Y259" s="31"/>
      <c r="Z259" s="31"/>
      <c r="AA259" s="31"/>
      <c r="AB259" s="31"/>
      <c r="AC259" s="31"/>
      <c r="AD259" s="31"/>
      <c r="AE259" s="31"/>
      <c r="AR259" s="186" t="s">
        <v>463</v>
      </c>
      <c r="AT259" s="186" t="s">
        <v>234</v>
      </c>
      <c r="AU259" s="186" t="s">
        <v>88</v>
      </c>
      <c r="AY259" s="14" t="s">
        <v>232</v>
      </c>
      <c r="BE259" s="104">
        <f t="shared" si="29"/>
        <v>0</v>
      </c>
      <c r="BF259" s="104">
        <f t="shared" si="30"/>
        <v>0</v>
      </c>
      <c r="BG259" s="104">
        <f t="shared" si="31"/>
        <v>0</v>
      </c>
      <c r="BH259" s="104">
        <f t="shared" si="32"/>
        <v>0</v>
      </c>
      <c r="BI259" s="104">
        <f t="shared" si="33"/>
        <v>0</v>
      </c>
      <c r="BJ259" s="14" t="s">
        <v>88</v>
      </c>
      <c r="BK259" s="104">
        <f t="shared" si="34"/>
        <v>0</v>
      </c>
      <c r="BL259" s="14" t="s">
        <v>463</v>
      </c>
      <c r="BM259" s="186" t="s">
        <v>2927</v>
      </c>
    </row>
    <row r="260" spans="1:65" s="2" customFormat="1" ht="16.5" customHeight="1">
      <c r="A260" s="31"/>
      <c r="B260" s="142"/>
      <c r="C260" s="174" t="s">
        <v>601</v>
      </c>
      <c r="D260" s="174" t="s">
        <v>234</v>
      </c>
      <c r="E260" s="175" t="s">
        <v>2052</v>
      </c>
      <c r="F260" s="176" t="s">
        <v>2053</v>
      </c>
      <c r="G260" s="177" t="s">
        <v>1351</v>
      </c>
      <c r="H260" s="205"/>
      <c r="I260" s="179"/>
      <c r="J260" s="180">
        <f t="shared" si="25"/>
        <v>0</v>
      </c>
      <c r="K260" s="181"/>
      <c r="L260" s="32"/>
      <c r="M260" s="182" t="s">
        <v>1</v>
      </c>
      <c r="N260" s="183" t="s">
        <v>43</v>
      </c>
      <c r="O260" s="60"/>
      <c r="P260" s="184">
        <f t="shared" si="26"/>
        <v>0</v>
      </c>
      <c r="Q260" s="184">
        <v>0</v>
      </c>
      <c r="R260" s="184">
        <f t="shared" si="27"/>
        <v>0</v>
      </c>
      <c r="S260" s="184">
        <v>0</v>
      </c>
      <c r="T260" s="185">
        <f t="shared" si="28"/>
        <v>0</v>
      </c>
      <c r="U260" s="31"/>
      <c r="V260" s="31"/>
      <c r="W260" s="31"/>
      <c r="X260" s="31"/>
      <c r="Y260" s="31"/>
      <c r="Z260" s="31"/>
      <c r="AA260" s="31"/>
      <c r="AB260" s="31"/>
      <c r="AC260" s="31"/>
      <c r="AD260" s="31"/>
      <c r="AE260" s="31"/>
      <c r="AR260" s="186" t="s">
        <v>463</v>
      </c>
      <c r="AT260" s="186" t="s">
        <v>234</v>
      </c>
      <c r="AU260" s="186" t="s">
        <v>88</v>
      </c>
      <c r="AY260" s="14" t="s">
        <v>232</v>
      </c>
      <c r="BE260" s="104">
        <f t="shared" si="29"/>
        <v>0</v>
      </c>
      <c r="BF260" s="104">
        <f t="shared" si="30"/>
        <v>0</v>
      </c>
      <c r="BG260" s="104">
        <f t="shared" si="31"/>
        <v>0</v>
      </c>
      <c r="BH260" s="104">
        <f t="shared" si="32"/>
        <v>0</v>
      </c>
      <c r="BI260" s="104">
        <f t="shared" si="33"/>
        <v>0</v>
      </c>
      <c r="BJ260" s="14" t="s">
        <v>88</v>
      </c>
      <c r="BK260" s="104">
        <f t="shared" si="34"/>
        <v>0</v>
      </c>
      <c r="BL260" s="14" t="s">
        <v>463</v>
      </c>
      <c r="BM260" s="186" t="s">
        <v>2929</v>
      </c>
    </row>
    <row r="261" spans="1:65" s="2" customFormat="1" ht="16.5" customHeight="1">
      <c r="A261" s="31"/>
      <c r="B261" s="142"/>
      <c r="C261" s="174" t="s">
        <v>605</v>
      </c>
      <c r="D261" s="174" t="s">
        <v>234</v>
      </c>
      <c r="E261" s="175" t="s">
        <v>1991</v>
      </c>
      <c r="F261" s="176" t="s">
        <v>1992</v>
      </c>
      <c r="G261" s="177" t="s">
        <v>1351</v>
      </c>
      <c r="H261" s="205"/>
      <c r="I261" s="179"/>
      <c r="J261" s="180">
        <f t="shared" si="25"/>
        <v>0</v>
      </c>
      <c r="K261" s="181"/>
      <c r="L261" s="32"/>
      <c r="M261" s="182" t="s">
        <v>1</v>
      </c>
      <c r="N261" s="183" t="s">
        <v>43</v>
      </c>
      <c r="O261" s="60"/>
      <c r="P261" s="184">
        <f t="shared" si="26"/>
        <v>0</v>
      </c>
      <c r="Q261" s="184">
        <v>0</v>
      </c>
      <c r="R261" s="184">
        <f t="shared" si="27"/>
        <v>0</v>
      </c>
      <c r="S261" s="184">
        <v>0</v>
      </c>
      <c r="T261" s="185">
        <f t="shared" si="28"/>
        <v>0</v>
      </c>
      <c r="U261" s="31"/>
      <c r="V261" s="31"/>
      <c r="W261" s="31"/>
      <c r="X261" s="31"/>
      <c r="Y261" s="31"/>
      <c r="Z261" s="31"/>
      <c r="AA261" s="31"/>
      <c r="AB261" s="31"/>
      <c r="AC261" s="31"/>
      <c r="AD261" s="31"/>
      <c r="AE261" s="31"/>
      <c r="AR261" s="186" t="s">
        <v>463</v>
      </c>
      <c r="AT261" s="186" t="s">
        <v>234</v>
      </c>
      <c r="AU261" s="186" t="s">
        <v>88</v>
      </c>
      <c r="AY261" s="14" t="s">
        <v>232</v>
      </c>
      <c r="BE261" s="104">
        <f t="shared" si="29"/>
        <v>0</v>
      </c>
      <c r="BF261" s="104">
        <f t="shared" si="30"/>
        <v>0</v>
      </c>
      <c r="BG261" s="104">
        <f t="shared" si="31"/>
        <v>0</v>
      </c>
      <c r="BH261" s="104">
        <f t="shared" si="32"/>
        <v>0</v>
      </c>
      <c r="BI261" s="104">
        <f t="shared" si="33"/>
        <v>0</v>
      </c>
      <c r="BJ261" s="14" t="s">
        <v>88</v>
      </c>
      <c r="BK261" s="104">
        <f t="shared" si="34"/>
        <v>0</v>
      </c>
      <c r="BL261" s="14" t="s">
        <v>463</v>
      </c>
      <c r="BM261" s="186" t="s">
        <v>2931</v>
      </c>
    </row>
    <row r="262" spans="1:65" s="2" customFormat="1" ht="16.5" customHeight="1">
      <c r="A262" s="31"/>
      <c r="B262" s="142"/>
      <c r="C262" s="174" t="s">
        <v>609</v>
      </c>
      <c r="D262" s="174" t="s">
        <v>234</v>
      </c>
      <c r="E262" s="175" t="s">
        <v>2058</v>
      </c>
      <c r="F262" s="176" t="s">
        <v>2059</v>
      </c>
      <c r="G262" s="177" t="s">
        <v>1351</v>
      </c>
      <c r="H262" s="205"/>
      <c r="I262" s="179"/>
      <c r="J262" s="180">
        <f t="shared" si="25"/>
        <v>0</v>
      </c>
      <c r="K262" s="181"/>
      <c r="L262" s="32"/>
      <c r="M262" s="182" t="s">
        <v>1</v>
      </c>
      <c r="N262" s="183" t="s">
        <v>43</v>
      </c>
      <c r="O262" s="60"/>
      <c r="P262" s="184">
        <f t="shared" si="26"/>
        <v>0</v>
      </c>
      <c r="Q262" s="184">
        <v>0</v>
      </c>
      <c r="R262" s="184">
        <f t="shared" si="27"/>
        <v>0</v>
      </c>
      <c r="S262" s="184">
        <v>0</v>
      </c>
      <c r="T262" s="185">
        <f t="shared" si="28"/>
        <v>0</v>
      </c>
      <c r="U262" s="31"/>
      <c r="V262" s="31"/>
      <c r="W262" s="31"/>
      <c r="X262" s="31"/>
      <c r="Y262" s="31"/>
      <c r="Z262" s="31"/>
      <c r="AA262" s="31"/>
      <c r="AB262" s="31"/>
      <c r="AC262" s="31"/>
      <c r="AD262" s="31"/>
      <c r="AE262" s="31"/>
      <c r="AR262" s="186" t="s">
        <v>463</v>
      </c>
      <c r="AT262" s="186" t="s">
        <v>234</v>
      </c>
      <c r="AU262" s="186" t="s">
        <v>88</v>
      </c>
      <c r="AY262" s="14" t="s">
        <v>232</v>
      </c>
      <c r="BE262" s="104">
        <f t="shared" si="29"/>
        <v>0</v>
      </c>
      <c r="BF262" s="104">
        <f t="shared" si="30"/>
        <v>0</v>
      </c>
      <c r="BG262" s="104">
        <f t="shared" si="31"/>
        <v>0</v>
      </c>
      <c r="BH262" s="104">
        <f t="shared" si="32"/>
        <v>0</v>
      </c>
      <c r="BI262" s="104">
        <f t="shared" si="33"/>
        <v>0</v>
      </c>
      <c r="BJ262" s="14" t="s">
        <v>88</v>
      </c>
      <c r="BK262" s="104">
        <f t="shared" si="34"/>
        <v>0</v>
      </c>
      <c r="BL262" s="14" t="s">
        <v>463</v>
      </c>
      <c r="BM262" s="186" t="s">
        <v>2933</v>
      </c>
    </row>
    <row r="263" spans="1:65" s="2" customFormat="1" ht="16.5" customHeight="1">
      <c r="A263" s="31"/>
      <c r="B263" s="142"/>
      <c r="C263" s="174" t="s">
        <v>613</v>
      </c>
      <c r="D263" s="174" t="s">
        <v>234</v>
      </c>
      <c r="E263" s="175" t="s">
        <v>2062</v>
      </c>
      <c r="F263" s="176" t="s">
        <v>2063</v>
      </c>
      <c r="G263" s="177" t="s">
        <v>1351</v>
      </c>
      <c r="H263" s="205"/>
      <c r="I263" s="179"/>
      <c r="J263" s="180">
        <f t="shared" si="25"/>
        <v>0</v>
      </c>
      <c r="K263" s="181"/>
      <c r="L263" s="32"/>
      <c r="M263" s="182" t="s">
        <v>1</v>
      </c>
      <c r="N263" s="183" t="s">
        <v>43</v>
      </c>
      <c r="O263" s="60"/>
      <c r="P263" s="184">
        <f t="shared" si="26"/>
        <v>0</v>
      </c>
      <c r="Q263" s="184">
        <v>0</v>
      </c>
      <c r="R263" s="184">
        <f t="shared" si="27"/>
        <v>0</v>
      </c>
      <c r="S263" s="184">
        <v>0</v>
      </c>
      <c r="T263" s="185">
        <f t="shared" si="28"/>
        <v>0</v>
      </c>
      <c r="U263" s="31"/>
      <c r="V263" s="31"/>
      <c r="W263" s="31"/>
      <c r="X263" s="31"/>
      <c r="Y263" s="31"/>
      <c r="Z263" s="31"/>
      <c r="AA263" s="31"/>
      <c r="AB263" s="31"/>
      <c r="AC263" s="31"/>
      <c r="AD263" s="31"/>
      <c r="AE263" s="31"/>
      <c r="AR263" s="186" t="s">
        <v>468</v>
      </c>
      <c r="AT263" s="186" t="s">
        <v>234</v>
      </c>
      <c r="AU263" s="186" t="s">
        <v>88</v>
      </c>
      <c r="AY263" s="14" t="s">
        <v>232</v>
      </c>
      <c r="BE263" s="104">
        <f t="shared" si="29"/>
        <v>0</v>
      </c>
      <c r="BF263" s="104">
        <f t="shared" si="30"/>
        <v>0</v>
      </c>
      <c r="BG263" s="104">
        <f t="shared" si="31"/>
        <v>0</v>
      </c>
      <c r="BH263" s="104">
        <f t="shared" si="32"/>
        <v>0</v>
      </c>
      <c r="BI263" s="104">
        <f t="shared" si="33"/>
        <v>0</v>
      </c>
      <c r="BJ263" s="14" t="s">
        <v>88</v>
      </c>
      <c r="BK263" s="104">
        <f t="shared" si="34"/>
        <v>0</v>
      </c>
      <c r="BL263" s="14" t="s">
        <v>468</v>
      </c>
      <c r="BM263" s="186" t="s">
        <v>2935</v>
      </c>
    </row>
    <row r="264" spans="1:65" s="2" customFormat="1" ht="16.5" customHeight="1">
      <c r="A264" s="31"/>
      <c r="B264" s="142"/>
      <c r="C264" s="174" t="s">
        <v>617</v>
      </c>
      <c r="D264" s="174" t="s">
        <v>234</v>
      </c>
      <c r="E264" s="175" t="s">
        <v>1995</v>
      </c>
      <c r="F264" s="176" t="s">
        <v>1996</v>
      </c>
      <c r="G264" s="177" t="s">
        <v>1351</v>
      </c>
      <c r="H264" s="205"/>
      <c r="I264" s="179"/>
      <c r="J264" s="180">
        <f t="shared" si="25"/>
        <v>0</v>
      </c>
      <c r="K264" s="181"/>
      <c r="L264" s="32"/>
      <c r="M264" s="182" t="s">
        <v>1</v>
      </c>
      <c r="N264" s="183" t="s">
        <v>43</v>
      </c>
      <c r="O264" s="60"/>
      <c r="P264" s="184">
        <f t="shared" si="26"/>
        <v>0</v>
      </c>
      <c r="Q264" s="184">
        <v>0</v>
      </c>
      <c r="R264" s="184">
        <f t="shared" si="27"/>
        <v>0</v>
      </c>
      <c r="S264" s="184">
        <v>0</v>
      </c>
      <c r="T264" s="185">
        <f t="shared" si="28"/>
        <v>0</v>
      </c>
      <c r="U264" s="31"/>
      <c r="V264" s="31"/>
      <c r="W264" s="31"/>
      <c r="X264" s="31"/>
      <c r="Y264" s="31"/>
      <c r="Z264" s="31"/>
      <c r="AA264" s="31"/>
      <c r="AB264" s="31"/>
      <c r="AC264" s="31"/>
      <c r="AD264" s="31"/>
      <c r="AE264" s="31"/>
      <c r="AR264" s="186" t="s">
        <v>463</v>
      </c>
      <c r="AT264" s="186" t="s">
        <v>234</v>
      </c>
      <c r="AU264" s="186" t="s">
        <v>88</v>
      </c>
      <c r="AY264" s="14" t="s">
        <v>232</v>
      </c>
      <c r="BE264" s="104">
        <f t="shared" si="29"/>
        <v>0</v>
      </c>
      <c r="BF264" s="104">
        <f t="shared" si="30"/>
        <v>0</v>
      </c>
      <c r="BG264" s="104">
        <f t="shared" si="31"/>
        <v>0</v>
      </c>
      <c r="BH264" s="104">
        <f t="shared" si="32"/>
        <v>0</v>
      </c>
      <c r="BI264" s="104">
        <f t="shared" si="33"/>
        <v>0</v>
      </c>
      <c r="BJ264" s="14" t="s">
        <v>88</v>
      </c>
      <c r="BK264" s="104">
        <f t="shared" si="34"/>
        <v>0</v>
      </c>
      <c r="BL264" s="14" t="s">
        <v>463</v>
      </c>
      <c r="BM264" s="186" t="s">
        <v>2937</v>
      </c>
    </row>
    <row r="265" spans="1:65" s="12" customFormat="1" ht="22.9" customHeight="1">
      <c r="B265" s="161"/>
      <c r="D265" s="162" t="s">
        <v>76</v>
      </c>
      <c r="E265" s="172" t="s">
        <v>2073</v>
      </c>
      <c r="F265" s="172" t="s">
        <v>2074</v>
      </c>
      <c r="I265" s="164"/>
      <c r="J265" s="173">
        <f>BK265</f>
        <v>0</v>
      </c>
      <c r="L265" s="161"/>
      <c r="M265" s="166"/>
      <c r="N265" s="167"/>
      <c r="O265" s="167"/>
      <c r="P265" s="168">
        <f>SUM(P266:P270)</f>
        <v>0</v>
      </c>
      <c r="Q265" s="167"/>
      <c r="R265" s="168">
        <f>SUM(R266:R270)</f>
        <v>0</v>
      </c>
      <c r="S265" s="167"/>
      <c r="T265" s="169">
        <f>SUM(T266:T270)</f>
        <v>0</v>
      </c>
      <c r="AR265" s="162" t="s">
        <v>81</v>
      </c>
      <c r="AT265" s="170" t="s">
        <v>76</v>
      </c>
      <c r="AU265" s="170" t="s">
        <v>81</v>
      </c>
      <c r="AY265" s="162" t="s">
        <v>232</v>
      </c>
      <c r="BK265" s="171">
        <f>SUM(BK266:BK270)</f>
        <v>0</v>
      </c>
    </row>
    <row r="266" spans="1:65" s="2" customFormat="1" ht="24.2" customHeight="1">
      <c r="A266" s="31"/>
      <c r="B266" s="142"/>
      <c r="C266" s="174" t="s">
        <v>621</v>
      </c>
      <c r="D266" s="174" t="s">
        <v>234</v>
      </c>
      <c r="E266" s="175" t="s">
        <v>2076</v>
      </c>
      <c r="F266" s="176" t="s">
        <v>2077</v>
      </c>
      <c r="G266" s="177" t="s">
        <v>394</v>
      </c>
      <c r="H266" s="178">
        <v>1</v>
      </c>
      <c r="I266" s="179"/>
      <c r="J266" s="180">
        <f>ROUND(I266*H266,2)</f>
        <v>0</v>
      </c>
      <c r="K266" s="181"/>
      <c r="L266" s="32"/>
      <c r="M266" s="182" t="s">
        <v>1</v>
      </c>
      <c r="N266" s="183" t="s">
        <v>43</v>
      </c>
      <c r="O266" s="60"/>
      <c r="P266" s="184">
        <f>O266*H266</f>
        <v>0</v>
      </c>
      <c r="Q266" s="184">
        <v>0</v>
      </c>
      <c r="R266" s="184">
        <f>Q266*H266</f>
        <v>0</v>
      </c>
      <c r="S266" s="184">
        <v>0</v>
      </c>
      <c r="T266" s="185">
        <f>S266*H266</f>
        <v>0</v>
      </c>
      <c r="U266" s="31"/>
      <c r="V266" s="31"/>
      <c r="W266" s="31"/>
      <c r="X266" s="31"/>
      <c r="Y266" s="31"/>
      <c r="Z266" s="31"/>
      <c r="AA266" s="31"/>
      <c r="AB266" s="31"/>
      <c r="AC266" s="31"/>
      <c r="AD266" s="31"/>
      <c r="AE266" s="31"/>
      <c r="AR266" s="186" t="s">
        <v>463</v>
      </c>
      <c r="AT266" s="186" t="s">
        <v>234</v>
      </c>
      <c r="AU266" s="186" t="s">
        <v>88</v>
      </c>
      <c r="AY266" s="14" t="s">
        <v>232</v>
      </c>
      <c r="BE266" s="104">
        <f>IF(N266="základná",J266,0)</f>
        <v>0</v>
      </c>
      <c r="BF266" s="104">
        <f>IF(N266="znížená",J266,0)</f>
        <v>0</v>
      </c>
      <c r="BG266" s="104">
        <f>IF(N266="zákl. prenesená",J266,0)</f>
        <v>0</v>
      </c>
      <c r="BH266" s="104">
        <f>IF(N266="zníž. prenesená",J266,0)</f>
        <v>0</v>
      </c>
      <c r="BI266" s="104">
        <f>IF(N266="nulová",J266,0)</f>
        <v>0</v>
      </c>
      <c r="BJ266" s="14" t="s">
        <v>88</v>
      </c>
      <c r="BK266" s="104">
        <f>ROUND(I266*H266,2)</f>
        <v>0</v>
      </c>
      <c r="BL266" s="14" t="s">
        <v>463</v>
      </c>
      <c r="BM266" s="186" t="s">
        <v>2939</v>
      </c>
    </row>
    <row r="267" spans="1:65" s="2" customFormat="1" ht="55.5" customHeight="1">
      <c r="A267" s="31"/>
      <c r="B267" s="142"/>
      <c r="C267" s="174" t="s">
        <v>625</v>
      </c>
      <c r="D267" s="174" t="s">
        <v>234</v>
      </c>
      <c r="E267" s="175" t="s">
        <v>2080</v>
      </c>
      <c r="F267" s="176" t="s">
        <v>2311</v>
      </c>
      <c r="G267" s="177" t="s">
        <v>394</v>
      </c>
      <c r="H267" s="178">
        <v>1</v>
      </c>
      <c r="I267" s="179"/>
      <c r="J267" s="180">
        <f>ROUND(I267*H267,2)</f>
        <v>0</v>
      </c>
      <c r="K267" s="181"/>
      <c r="L267" s="32"/>
      <c r="M267" s="182" t="s">
        <v>1</v>
      </c>
      <c r="N267" s="183" t="s">
        <v>43</v>
      </c>
      <c r="O267" s="60"/>
      <c r="P267" s="184">
        <f>O267*H267</f>
        <v>0</v>
      </c>
      <c r="Q267" s="184">
        <v>0</v>
      </c>
      <c r="R267" s="184">
        <f>Q267*H267</f>
        <v>0</v>
      </c>
      <c r="S267" s="184">
        <v>0</v>
      </c>
      <c r="T267" s="185">
        <f>S267*H267</f>
        <v>0</v>
      </c>
      <c r="U267" s="31"/>
      <c r="V267" s="31"/>
      <c r="W267" s="31"/>
      <c r="X267" s="31"/>
      <c r="Y267" s="31"/>
      <c r="Z267" s="31"/>
      <c r="AA267" s="31"/>
      <c r="AB267" s="31"/>
      <c r="AC267" s="31"/>
      <c r="AD267" s="31"/>
      <c r="AE267" s="31"/>
      <c r="AR267" s="186" t="s">
        <v>463</v>
      </c>
      <c r="AT267" s="186" t="s">
        <v>234</v>
      </c>
      <c r="AU267" s="186" t="s">
        <v>88</v>
      </c>
      <c r="AY267" s="14" t="s">
        <v>232</v>
      </c>
      <c r="BE267" s="104">
        <f>IF(N267="základná",J267,0)</f>
        <v>0</v>
      </c>
      <c r="BF267" s="104">
        <f>IF(N267="znížená",J267,0)</f>
        <v>0</v>
      </c>
      <c r="BG267" s="104">
        <f>IF(N267="zákl. prenesená",J267,0)</f>
        <v>0</v>
      </c>
      <c r="BH267" s="104">
        <f>IF(N267="zníž. prenesená",J267,0)</f>
        <v>0</v>
      </c>
      <c r="BI267" s="104">
        <f>IF(N267="nulová",J267,0)</f>
        <v>0</v>
      </c>
      <c r="BJ267" s="14" t="s">
        <v>88</v>
      </c>
      <c r="BK267" s="104">
        <f>ROUND(I267*H267,2)</f>
        <v>0</v>
      </c>
      <c r="BL267" s="14" t="s">
        <v>463</v>
      </c>
      <c r="BM267" s="186" t="s">
        <v>2941</v>
      </c>
    </row>
    <row r="268" spans="1:65" s="2" customFormat="1" ht="55.5" customHeight="1">
      <c r="A268" s="31"/>
      <c r="B268" s="142"/>
      <c r="C268" s="174" t="s">
        <v>629</v>
      </c>
      <c r="D268" s="174" t="s">
        <v>234</v>
      </c>
      <c r="E268" s="175" t="s">
        <v>2088</v>
      </c>
      <c r="F268" s="176" t="s">
        <v>2089</v>
      </c>
      <c r="G268" s="177" t="s">
        <v>394</v>
      </c>
      <c r="H268" s="178">
        <v>1</v>
      </c>
      <c r="I268" s="179"/>
      <c r="J268" s="180">
        <f>ROUND(I268*H268,2)</f>
        <v>0</v>
      </c>
      <c r="K268" s="181"/>
      <c r="L268" s="32"/>
      <c r="M268" s="182" t="s">
        <v>1</v>
      </c>
      <c r="N268" s="183" t="s">
        <v>43</v>
      </c>
      <c r="O268" s="60"/>
      <c r="P268" s="184">
        <f>O268*H268</f>
        <v>0</v>
      </c>
      <c r="Q268" s="184">
        <v>0</v>
      </c>
      <c r="R268" s="184">
        <f>Q268*H268</f>
        <v>0</v>
      </c>
      <c r="S268" s="184">
        <v>0</v>
      </c>
      <c r="T268" s="185">
        <f>S268*H268</f>
        <v>0</v>
      </c>
      <c r="U268" s="31"/>
      <c r="V268" s="31"/>
      <c r="W268" s="31"/>
      <c r="X268" s="31"/>
      <c r="Y268" s="31"/>
      <c r="Z268" s="31"/>
      <c r="AA268" s="31"/>
      <c r="AB268" s="31"/>
      <c r="AC268" s="31"/>
      <c r="AD268" s="31"/>
      <c r="AE268" s="31"/>
      <c r="AR268" s="186" t="s">
        <v>463</v>
      </c>
      <c r="AT268" s="186" t="s">
        <v>234</v>
      </c>
      <c r="AU268" s="186" t="s">
        <v>88</v>
      </c>
      <c r="AY268" s="14" t="s">
        <v>232</v>
      </c>
      <c r="BE268" s="104">
        <f>IF(N268="základná",J268,0)</f>
        <v>0</v>
      </c>
      <c r="BF268" s="104">
        <f>IF(N268="znížená",J268,0)</f>
        <v>0</v>
      </c>
      <c r="BG268" s="104">
        <f>IF(N268="zákl. prenesená",J268,0)</f>
        <v>0</v>
      </c>
      <c r="BH268" s="104">
        <f>IF(N268="zníž. prenesená",J268,0)</f>
        <v>0</v>
      </c>
      <c r="BI268" s="104">
        <f>IF(N268="nulová",J268,0)</f>
        <v>0</v>
      </c>
      <c r="BJ268" s="14" t="s">
        <v>88</v>
      </c>
      <c r="BK268" s="104">
        <f>ROUND(I268*H268,2)</f>
        <v>0</v>
      </c>
      <c r="BL268" s="14" t="s">
        <v>463</v>
      </c>
      <c r="BM268" s="186" t="s">
        <v>2943</v>
      </c>
    </row>
    <row r="269" spans="1:65" s="2" customFormat="1" ht="44.25" customHeight="1">
      <c r="A269" s="31"/>
      <c r="B269" s="142"/>
      <c r="C269" s="174" t="s">
        <v>633</v>
      </c>
      <c r="D269" s="174" t="s">
        <v>234</v>
      </c>
      <c r="E269" s="175" t="s">
        <v>2084</v>
      </c>
      <c r="F269" s="176" t="s">
        <v>2085</v>
      </c>
      <c r="G269" s="177" t="s">
        <v>394</v>
      </c>
      <c r="H269" s="178">
        <v>1</v>
      </c>
      <c r="I269" s="179"/>
      <c r="J269" s="180">
        <f>ROUND(I269*H269,2)</f>
        <v>0</v>
      </c>
      <c r="K269" s="181"/>
      <c r="L269" s="32"/>
      <c r="M269" s="182" t="s">
        <v>1</v>
      </c>
      <c r="N269" s="183" t="s">
        <v>43</v>
      </c>
      <c r="O269" s="60"/>
      <c r="P269" s="184">
        <f>O269*H269</f>
        <v>0</v>
      </c>
      <c r="Q269" s="184">
        <v>0</v>
      </c>
      <c r="R269" s="184">
        <f>Q269*H269</f>
        <v>0</v>
      </c>
      <c r="S269" s="184">
        <v>0</v>
      </c>
      <c r="T269" s="185">
        <f>S269*H269</f>
        <v>0</v>
      </c>
      <c r="U269" s="31"/>
      <c r="V269" s="31"/>
      <c r="W269" s="31"/>
      <c r="X269" s="31"/>
      <c r="Y269" s="31"/>
      <c r="Z269" s="31"/>
      <c r="AA269" s="31"/>
      <c r="AB269" s="31"/>
      <c r="AC269" s="31"/>
      <c r="AD269" s="31"/>
      <c r="AE269" s="31"/>
      <c r="AR269" s="186" t="s">
        <v>463</v>
      </c>
      <c r="AT269" s="186" t="s">
        <v>234</v>
      </c>
      <c r="AU269" s="186" t="s">
        <v>88</v>
      </c>
      <c r="AY269" s="14" t="s">
        <v>232</v>
      </c>
      <c r="BE269" s="104">
        <f>IF(N269="základná",J269,0)</f>
        <v>0</v>
      </c>
      <c r="BF269" s="104">
        <f>IF(N269="znížená",J269,0)</f>
        <v>0</v>
      </c>
      <c r="BG269" s="104">
        <f>IF(N269="zákl. prenesená",J269,0)</f>
        <v>0</v>
      </c>
      <c r="BH269" s="104">
        <f>IF(N269="zníž. prenesená",J269,0)</f>
        <v>0</v>
      </c>
      <c r="BI269" s="104">
        <f>IF(N269="nulová",J269,0)</f>
        <v>0</v>
      </c>
      <c r="BJ269" s="14" t="s">
        <v>88</v>
      </c>
      <c r="BK269" s="104">
        <f>ROUND(I269*H269,2)</f>
        <v>0</v>
      </c>
      <c r="BL269" s="14" t="s">
        <v>463</v>
      </c>
      <c r="BM269" s="186" t="s">
        <v>2945</v>
      </c>
    </row>
    <row r="270" spans="1:65" s="2" customFormat="1" ht="24.2" customHeight="1">
      <c r="A270" s="31"/>
      <c r="B270" s="142"/>
      <c r="C270" s="174" t="s">
        <v>637</v>
      </c>
      <c r="D270" s="174" t="s">
        <v>234</v>
      </c>
      <c r="E270" s="175" t="s">
        <v>2092</v>
      </c>
      <c r="F270" s="176" t="s">
        <v>2093</v>
      </c>
      <c r="G270" s="177" t="s">
        <v>394</v>
      </c>
      <c r="H270" s="178">
        <v>1</v>
      </c>
      <c r="I270" s="179"/>
      <c r="J270" s="180">
        <f>ROUND(I270*H270,2)</f>
        <v>0</v>
      </c>
      <c r="K270" s="181"/>
      <c r="L270" s="32"/>
      <c r="M270" s="182" t="s">
        <v>1</v>
      </c>
      <c r="N270" s="183" t="s">
        <v>43</v>
      </c>
      <c r="O270" s="60"/>
      <c r="P270" s="184">
        <f>O270*H270</f>
        <v>0</v>
      </c>
      <c r="Q270" s="184">
        <v>0</v>
      </c>
      <c r="R270" s="184">
        <f>Q270*H270</f>
        <v>0</v>
      </c>
      <c r="S270" s="184">
        <v>0</v>
      </c>
      <c r="T270" s="185">
        <f>S270*H270</f>
        <v>0</v>
      </c>
      <c r="U270" s="31"/>
      <c r="V270" s="31"/>
      <c r="W270" s="31"/>
      <c r="X270" s="31"/>
      <c r="Y270" s="31"/>
      <c r="Z270" s="31"/>
      <c r="AA270" s="31"/>
      <c r="AB270" s="31"/>
      <c r="AC270" s="31"/>
      <c r="AD270" s="31"/>
      <c r="AE270" s="31"/>
      <c r="AR270" s="186" t="s">
        <v>463</v>
      </c>
      <c r="AT270" s="186" t="s">
        <v>234</v>
      </c>
      <c r="AU270" s="186" t="s">
        <v>88</v>
      </c>
      <c r="AY270" s="14" t="s">
        <v>232</v>
      </c>
      <c r="BE270" s="104">
        <f>IF(N270="základná",J270,0)</f>
        <v>0</v>
      </c>
      <c r="BF270" s="104">
        <f>IF(N270="znížená",J270,0)</f>
        <v>0</v>
      </c>
      <c r="BG270" s="104">
        <f>IF(N270="zákl. prenesená",J270,0)</f>
        <v>0</v>
      </c>
      <c r="BH270" s="104">
        <f>IF(N270="zníž. prenesená",J270,0)</f>
        <v>0</v>
      </c>
      <c r="BI270" s="104">
        <f>IF(N270="nulová",J270,0)</f>
        <v>0</v>
      </c>
      <c r="BJ270" s="14" t="s">
        <v>88</v>
      </c>
      <c r="BK270" s="104">
        <f>ROUND(I270*H270,2)</f>
        <v>0</v>
      </c>
      <c r="BL270" s="14" t="s">
        <v>463</v>
      </c>
      <c r="BM270" s="186" t="s">
        <v>2947</v>
      </c>
    </row>
    <row r="271" spans="1:65" s="12" customFormat="1" ht="22.9" customHeight="1">
      <c r="B271" s="161"/>
      <c r="D271" s="162" t="s">
        <v>76</v>
      </c>
      <c r="E271" s="172" t="s">
        <v>2095</v>
      </c>
      <c r="F271" s="172" t="s">
        <v>2331</v>
      </c>
      <c r="I271" s="164"/>
      <c r="J271" s="173">
        <f>BK271</f>
        <v>0</v>
      </c>
      <c r="L271" s="161"/>
      <c r="M271" s="166"/>
      <c r="N271" s="167"/>
      <c r="O271" s="167"/>
      <c r="P271" s="168">
        <f>SUM(P272:P278)</f>
        <v>0</v>
      </c>
      <c r="Q271" s="167"/>
      <c r="R271" s="168">
        <f>SUM(R272:R278)</f>
        <v>0</v>
      </c>
      <c r="S271" s="167"/>
      <c r="T271" s="169">
        <f>SUM(T272:T278)</f>
        <v>0</v>
      </c>
      <c r="AR271" s="162" t="s">
        <v>93</v>
      </c>
      <c r="AT271" s="170" t="s">
        <v>76</v>
      </c>
      <c r="AU271" s="170" t="s">
        <v>81</v>
      </c>
      <c r="AY271" s="162" t="s">
        <v>232</v>
      </c>
      <c r="BK271" s="171">
        <f>SUM(BK272:BK278)</f>
        <v>0</v>
      </c>
    </row>
    <row r="272" spans="1:65" s="2" customFormat="1" ht="24.2" customHeight="1">
      <c r="A272" s="31"/>
      <c r="B272" s="142"/>
      <c r="C272" s="174" t="s">
        <v>641</v>
      </c>
      <c r="D272" s="174" t="s">
        <v>234</v>
      </c>
      <c r="E272" s="175" t="s">
        <v>2332</v>
      </c>
      <c r="F272" s="176" t="s">
        <v>2333</v>
      </c>
      <c r="G272" s="177" t="s">
        <v>256</v>
      </c>
      <c r="H272" s="178">
        <v>12</v>
      </c>
      <c r="I272" s="179"/>
      <c r="J272" s="180">
        <f t="shared" ref="J272:J278" si="35">ROUND(I272*H272,2)</f>
        <v>0</v>
      </c>
      <c r="K272" s="181"/>
      <c r="L272" s="32"/>
      <c r="M272" s="182" t="s">
        <v>1</v>
      </c>
      <c r="N272" s="183" t="s">
        <v>43</v>
      </c>
      <c r="O272" s="60"/>
      <c r="P272" s="184">
        <f t="shared" ref="P272:P278" si="36">O272*H272</f>
        <v>0</v>
      </c>
      <c r="Q272" s="184">
        <v>0</v>
      </c>
      <c r="R272" s="184">
        <f t="shared" ref="R272:R278" si="37">Q272*H272</f>
        <v>0</v>
      </c>
      <c r="S272" s="184">
        <v>0</v>
      </c>
      <c r="T272" s="185">
        <f t="shared" ref="T272:T278" si="38">S272*H272</f>
        <v>0</v>
      </c>
      <c r="U272" s="31"/>
      <c r="V272" s="31"/>
      <c r="W272" s="31"/>
      <c r="X272" s="31"/>
      <c r="Y272" s="31"/>
      <c r="Z272" s="31"/>
      <c r="AA272" s="31"/>
      <c r="AB272" s="31"/>
      <c r="AC272" s="31"/>
      <c r="AD272" s="31"/>
      <c r="AE272" s="31"/>
      <c r="AR272" s="186" t="s">
        <v>463</v>
      </c>
      <c r="AT272" s="186" t="s">
        <v>234</v>
      </c>
      <c r="AU272" s="186" t="s">
        <v>88</v>
      </c>
      <c r="AY272" s="14" t="s">
        <v>232</v>
      </c>
      <c r="BE272" s="104">
        <f t="shared" ref="BE272:BE278" si="39">IF(N272="základná",J272,0)</f>
        <v>0</v>
      </c>
      <c r="BF272" s="104">
        <f t="shared" ref="BF272:BF278" si="40">IF(N272="znížená",J272,0)</f>
        <v>0</v>
      </c>
      <c r="BG272" s="104">
        <f t="shared" ref="BG272:BG278" si="41">IF(N272="zákl. prenesená",J272,0)</f>
        <v>0</v>
      </c>
      <c r="BH272" s="104">
        <f t="shared" ref="BH272:BH278" si="42">IF(N272="zníž. prenesená",J272,0)</f>
        <v>0</v>
      </c>
      <c r="BI272" s="104">
        <f t="shared" ref="BI272:BI278" si="43">IF(N272="nulová",J272,0)</f>
        <v>0</v>
      </c>
      <c r="BJ272" s="14" t="s">
        <v>88</v>
      </c>
      <c r="BK272" s="104">
        <f t="shared" ref="BK272:BK278" si="44">ROUND(I272*H272,2)</f>
        <v>0</v>
      </c>
      <c r="BL272" s="14" t="s">
        <v>463</v>
      </c>
      <c r="BM272" s="186" t="s">
        <v>2949</v>
      </c>
    </row>
    <row r="273" spans="1:65" s="2" customFormat="1" ht="33" customHeight="1">
      <c r="A273" s="31"/>
      <c r="B273" s="142"/>
      <c r="C273" s="174" t="s">
        <v>645</v>
      </c>
      <c r="D273" s="174" t="s">
        <v>234</v>
      </c>
      <c r="E273" s="175" t="s">
        <v>2335</v>
      </c>
      <c r="F273" s="176" t="s">
        <v>2336</v>
      </c>
      <c r="G273" s="177" t="s">
        <v>256</v>
      </c>
      <c r="H273" s="178">
        <v>12</v>
      </c>
      <c r="I273" s="179"/>
      <c r="J273" s="180">
        <f t="shared" si="35"/>
        <v>0</v>
      </c>
      <c r="K273" s="181"/>
      <c r="L273" s="32"/>
      <c r="M273" s="182" t="s">
        <v>1</v>
      </c>
      <c r="N273" s="183" t="s">
        <v>43</v>
      </c>
      <c r="O273" s="60"/>
      <c r="P273" s="184">
        <f t="shared" si="36"/>
        <v>0</v>
      </c>
      <c r="Q273" s="184">
        <v>0</v>
      </c>
      <c r="R273" s="184">
        <f t="shared" si="37"/>
        <v>0</v>
      </c>
      <c r="S273" s="184">
        <v>0</v>
      </c>
      <c r="T273" s="185">
        <f t="shared" si="38"/>
        <v>0</v>
      </c>
      <c r="U273" s="31"/>
      <c r="V273" s="31"/>
      <c r="W273" s="31"/>
      <c r="X273" s="31"/>
      <c r="Y273" s="31"/>
      <c r="Z273" s="31"/>
      <c r="AA273" s="31"/>
      <c r="AB273" s="31"/>
      <c r="AC273" s="31"/>
      <c r="AD273" s="31"/>
      <c r="AE273" s="31"/>
      <c r="AR273" s="186" t="s">
        <v>463</v>
      </c>
      <c r="AT273" s="186" t="s">
        <v>234</v>
      </c>
      <c r="AU273" s="186" t="s">
        <v>88</v>
      </c>
      <c r="AY273" s="14" t="s">
        <v>232</v>
      </c>
      <c r="BE273" s="104">
        <f t="shared" si="39"/>
        <v>0</v>
      </c>
      <c r="BF273" s="104">
        <f t="shared" si="40"/>
        <v>0</v>
      </c>
      <c r="BG273" s="104">
        <f t="shared" si="41"/>
        <v>0</v>
      </c>
      <c r="BH273" s="104">
        <f t="shared" si="42"/>
        <v>0</v>
      </c>
      <c r="BI273" s="104">
        <f t="shared" si="43"/>
        <v>0</v>
      </c>
      <c r="BJ273" s="14" t="s">
        <v>88</v>
      </c>
      <c r="BK273" s="104">
        <f t="shared" si="44"/>
        <v>0</v>
      </c>
      <c r="BL273" s="14" t="s">
        <v>463</v>
      </c>
      <c r="BM273" s="186" t="s">
        <v>2951</v>
      </c>
    </row>
    <row r="274" spans="1:65" s="2" customFormat="1" ht="16.5" customHeight="1">
      <c r="A274" s="31"/>
      <c r="B274" s="142"/>
      <c r="C274" s="187" t="s">
        <v>649</v>
      </c>
      <c r="D274" s="187" t="s">
        <v>357</v>
      </c>
      <c r="E274" s="188" t="s">
        <v>2338</v>
      </c>
      <c r="F274" s="189" t="s">
        <v>2339</v>
      </c>
      <c r="G274" s="190" t="s">
        <v>360</v>
      </c>
      <c r="H274" s="191">
        <v>3.69</v>
      </c>
      <c r="I274" s="192"/>
      <c r="J274" s="193">
        <f t="shared" si="35"/>
        <v>0</v>
      </c>
      <c r="K274" s="194"/>
      <c r="L274" s="195"/>
      <c r="M274" s="196" t="s">
        <v>1</v>
      </c>
      <c r="N274" s="197" t="s">
        <v>43</v>
      </c>
      <c r="O274" s="60"/>
      <c r="P274" s="184">
        <f t="shared" si="36"/>
        <v>0</v>
      </c>
      <c r="Q274" s="184">
        <v>0</v>
      </c>
      <c r="R274" s="184">
        <f t="shared" si="37"/>
        <v>0</v>
      </c>
      <c r="S274" s="184">
        <v>0</v>
      </c>
      <c r="T274" s="185">
        <f t="shared" si="38"/>
        <v>0</v>
      </c>
      <c r="U274" s="31"/>
      <c r="V274" s="31"/>
      <c r="W274" s="31"/>
      <c r="X274" s="31"/>
      <c r="Y274" s="31"/>
      <c r="Z274" s="31"/>
      <c r="AA274" s="31"/>
      <c r="AB274" s="31"/>
      <c r="AC274" s="31"/>
      <c r="AD274" s="31"/>
      <c r="AE274" s="31"/>
      <c r="AR274" s="186" t="s">
        <v>1292</v>
      </c>
      <c r="AT274" s="186" t="s">
        <v>357</v>
      </c>
      <c r="AU274" s="186" t="s">
        <v>88</v>
      </c>
      <c r="AY274" s="14" t="s">
        <v>232</v>
      </c>
      <c r="BE274" s="104">
        <f t="shared" si="39"/>
        <v>0</v>
      </c>
      <c r="BF274" s="104">
        <f t="shared" si="40"/>
        <v>0</v>
      </c>
      <c r="BG274" s="104">
        <f t="shared" si="41"/>
        <v>0</v>
      </c>
      <c r="BH274" s="104">
        <f t="shared" si="42"/>
        <v>0</v>
      </c>
      <c r="BI274" s="104">
        <f t="shared" si="43"/>
        <v>0</v>
      </c>
      <c r="BJ274" s="14" t="s">
        <v>88</v>
      </c>
      <c r="BK274" s="104">
        <f t="shared" si="44"/>
        <v>0</v>
      </c>
      <c r="BL274" s="14" t="s">
        <v>463</v>
      </c>
      <c r="BM274" s="186" t="s">
        <v>2953</v>
      </c>
    </row>
    <row r="275" spans="1:65" s="2" customFormat="1" ht="24.2" customHeight="1">
      <c r="A275" s="31"/>
      <c r="B275" s="142"/>
      <c r="C275" s="174" t="s">
        <v>653</v>
      </c>
      <c r="D275" s="174" t="s">
        <v>234</v>
      </c>
      <c r="E275" s="175" t="s">
        <v>2341</v>
      </c>
      <c r="F275" s="176" t="s">
        <v>2342</v>
      </c>
      <c r="G275" s="177" t="s">
        <v>256</v>
      </c>
      <c r="H275" s="178">
        <v>12</v>
      </c>
      <c r="I275" s="179"/>
      <c r="J275" s="180">
        <f t="shared" si="35"/>
        <v>0</v>
      </c>
      <c r="K275" s="181"/>
      <c r="L275" s="32"/>
      <c r="M275" s="182" t="s">
        <v>1</v>
      </c>
      <c r="N275" s="183" t="s">
        <v>43</v>
      </c>
      <c r="O275" s="60"/>
      <c r="P275" s="184">
        <f t="shared" si="36"/>
        <v>0</v>
      </c>
      <c r="Q275" s="184">
        <v>0</v>
      </c>
      <c r="R275" s="184">
        <f t="shared" si="37"/>
        <v>0</v>
      </c>
      <c r="S275" s="184">
        <v>0</v>
      </c>
      <c r="T275" s="185">
        <f t="shared" si="38"/>
        <v>0</v>
      </c>
      <c r="U275" s="31"/>
      <c r="V275" s="31"/>
      <c r="W275" s="31"/>
      <c r="X275" s="31"/>
      <c r="Y275" s="31"/>
      <c r="Z275" s="31"/>
      <c r="AA275" s="31"/>
      <c r="AB275" s="31"/>
      <c r="AC275" s="31"/>
      <c r="AD275" s="31"/>
      <c r="AE275" s="31"/>
      <c r="AR275" s="186" t="s">
        <v>463</v>
      </c>
      <c r="AT275" s="186" t="s">
        <v>234</v>
      </c>
      <c r="AU275" s="186" t="s">
        <v>88</v>
      </c>
      <c r="AY275" s="14" t="s">
        <v>232</v>
      </c>
      <c r="BE275" s="104">
        <f t="shared" si="39"/>
        <v>0</v>
      </c>
      <c r="BF275" s="104">
        <f t="shared" si="40"/>
        <v>0</v>
      </c>
      <c r="BG275" s="104">
        <f t="shared" si="41"/>
        <v>0</v>
      </c>
      <c r="BH275" s="104">
        <f t="shared" si="42"/>
        <v>0</v>
      </c>
      <c r="BI275" s="104">
        <f t="shared" si="43"/>
        <v>0</v>
      </c>
      <c r="BJ275" s="14" t="s">
        <v>88</v>
      </c>
      <c r="BK275" s="104">
        <f t="shared" si="44"/>
        <v>0</v>
      </c>
      <c r="BL275" s="14" t="s">
        <v>463</v>
      </c>
      <c r="BM275" s="186" t="s">
        <v>2955</v>
      </c>
    </row>
    <row r="276" spans="1:65" s="2" customFormat="1" ht="16.5" customHeight="1">
      <c r="A276" s="31"/>
      <c r="B276" s="142"/>
      <c r="C276" s="187" t="s">
        <v>657</v>
      </c>
      <c r="D276" s="187" t="s">
        <v>357</v>
      </c>
      <c r="E276" s="188" t="s">
        <v>2344</v>
      </c>
      <c r="F276" s="189" t="s">
        <v>2345</v>
      </c>
      <c r="G276" s="190" t="s">
        <v>256</v>
      </c>
      <c r="H276" s="191">
        <v>12</v>
      </c>
      <c r="I276" s="192"/>
      <c r="J276" s="193">
        <f t="shared" si="35"/>
        <v>0</v>
      </c>
      <c r="K276" s="194"/>
      <c r="L276" s="195"/>
      <c r="M276" s="196" t="s">
        <v>1</v>
      </c>
      <c r="N276" s="197" t="s">
        <v>43</v>
      </c>
      <c r="O276" s="60"/>
      <c r="P276" s="184">
        <f t="shared" si="36"/>
        <v>0</v>
      </c>
      <c r="Q276" s="184">
        <v>0</v>
      </c>
      <c r="R276" s="184">
        <f t="shared" si="37"/>
        <v>0</v>
      </c>
      <c r="S276" s="184">
        <v>0</v>
      </c>
      <c r="T276" s="185">
        <f t="shared" si="38"/>
        <v>0</v>
      </c>
      <c r="U276" s="31"/>
      <c r="V276" s="31"/>
      <c r="W276" s="31"/>
      <c r="X276" s="31"/>
      <c r="Y276" s="31"/>
      <c r="Z276" s="31"/>
      <c r="AA276" s="31"/>
      <c r="AB276" s="31"/>
      <c r="AC276" s="31"/>
      <c r="AD276" s="31"/>
      <c r="AE276" s="31"/>
      <c r="AR276" s="186" t="s">
        <v>1292</v>
      </c>
      <c r="AT276" s="186" t="s">
        <v>357</v>
      </c>
      <c r="AU276" s="186" t="s">
        <v>88</v>
      </c>
      <c r="AY276" s="14" t="s">
        <v>232</v>
      </c>
      <c r="BE276" s="104">
        <f t="shared" si="39"/>
        <v>0</v>
      </c>
      <c r="BF276" s="104">
        <f t="shared" si="40"/>
        <v>0</v>
      </c>
      <c r="BG276" s="104">
        <f t="shared" si="41"/>
        <v>0</v>
      </c>
      <c r="BH276" s="104">
        <f t="shared" si="42"/>
        <v>0</v>
      </c>
      <c r="BI276" s="104">
        <f t="shared" si="43"/>
        <v>0</v>
      </c>
      <c r="BJ276" s="14" t="s">
        <v>88</v>
      </c>
      <c r="BK276" s="104">
        <f t="shared" si="44"/>
        <v>0</v>
      </c>
      <c r="BL276" s="14" t="s">
        <v>463</v>
      </c>
      <c r="BM276" s="186" t="s">
        <v>2957</v>
      </c>
    </row>
    <row r="277" spans="1:65" s="2" customFormat="1" ht="33" customHeight="1">
      <c r="A277" s="31"/>
      <c r="B277" s="142"/>
      <c r="C277" s="174" t="s">
        <v>661</v>
      </c>
      <c r="D277" s="174" t="s">
        <v>234</v>
      </c>
      <c r="E277" s="175" t="s">
        <v>2347</v>
      </c>
      <c r="F277" s="176" t="s">
        <v>2348</v>
      </c>
      <c r="G277" s="177" t="s">
        <v>256</v>
      </c>
      <c r="H277" s="178">
        <v>12</v>
      </c>
      <c r="I277" s="179"/>
      <c r="J277" s="180">
        <f t="shared" si="35"/>
        <v>0</v>
      </c>
      <c r="K277" s="181"/>
      <c r="L277" s="32"/>
      <c r="M277" s="182" t="s">
        <v>1</v>
      </c>
      <c r="N277" s="183" t="s">
        <v>43</v>
      </c>
      <c r="O277" s="60"/>
      <c r="P277" s="184">
        <f t="shared" si="36"/>
        <v>0</v>
      </c>
      <c r="Q277" s="184">
        <v>0</v>
      </c>
      <c r="R277" s="184">
        <f t="shared" si="37"/>
        <v>0</v>
      </c>
      <c r="S277" s="184">
        <v>0</v>
      </c>
      <c r="T277" s="185">
        <f t="shared" si="38"/>
        <v>0</v>
      </c>
      <c r="U277" s="31"/>
      <c r="V277" s="31"/>
      <c r="W277" s="31"/>
      <c r="X277" s="31"/>
      <c r="Y277" s="31"/>
      <c r="Z277" s="31"/>
      <c r="AA277" s="31"/>
      <c r="AB277" s="31"/>
      <c r="AC277" s="31"/>
      <c r="AD277" s="31"/>
      <c r="AE277" s="31"/>
      <c r="AR277" s="186" t="s">
        <v>463</v>
      </c>
      <c r="AT277" s="186" t="s">
        <v>234</v>
      </c>
      <c r="AU277" s="186" t="s">
        <v>88</v>
      </c>
      <c r="AY277" s="14" t="s">
        <v>232</v>
      </c>
      <c r="BE277" s="104">
        <f t="shared" si="39"/>
        <v>0</v>
      </c>
      <c r="BF277" s="104">
        <f t="shared" si="40"/>
        <v>0</v>
      </c>
      <c r="BG277" s="104">
        <f t="shared" si="41"/>
        <v>0</v>
      </c>
      <c r="BH277" s="104">
        <f t="shared" si="42"/>
        <v>0</v>
      </c>
      <c r="BI277" s="104">
        <f t="shared" si="43"/>
        <v>0</v>
      </c>
      <c r="BJ277" s="14" t="s">
        <v>88</v>
      </c>
      <c r="BK277" s="104">
        <f t="shared" si="44"/>
        <v>0</v>
      </c>
      <c r="BL277" s="14" t="s">
        <v>463</v>
      </c>
      <c r="BM277" s="186" t="s">
        <v>2959</v>
      </c>
    </row>
    <row r="278" spans="1:65" s="2" customFormat="1" ht="33" customHeight="1">
      <c r="A278" s="31"/>
      <c r="B278" s="142"/>
      <c r="C278" s="174" t="s">
        <v>665</v>
      </c>
      <c r="D278" s="174" t="s">
        <v>234</v>
      </c>
      <c r="E278" s="175" t="s">
        <v>2350</v>
      </c>
      <c r="F278" s="176" t="s">
        <v>2107</v>
      </c>
      <c r="G278" s="177" t="s">
        <v>237</v>
      </c>
      <c r="H278" s="178">
        <v>8.4</v>
      </c>
      <c r="I278" s="179"/>
      <c r="J278" s="180">
        <f t="shared" si="35"/>
        <v>0</v>
      </c>
      <c r="K278" s="181"/>
      <c r="L278" s="32"/>
      <c r="M278" s="182" t="s">
        <v>1</v>
      </c>
      <c r="N278" s="183" t="s">
        <v>43</v>
      </c>
      <c r="O278" s="60"/>
      <c r="P278" s="184">
        <f t="shared" si="36"/>
        <v>0</v>
      </c>
      <c r="Q278" s="184">
        <v>0</v>
      </c>
      <c r="R278" s="184">
        <f t="shared" si="37"/>
        <v>0</v>
      </c>
      <c r="S278" s="184">
        <v>0</v>
      </c>
      <c r="T278" s="185">
        <f t="shared" si="38"/>
        <v>0</v>
      </c>
      <c r="U278" s="31"/>
      <c r="V278" s="31"/>
      <c r="W278" s="31"/>
      <c r="X278" s="31"/>
      <c r="Y278" s="31"/>
      <c r="Z278" s="31"/>
      <c r="AA278" s="31"/>
      <c r="AB278" s="31"/>
      <c r="AC278" s="31"/>
      <c r="AD278" s="31"/>
      <c r="AE278" s="31"/>
      <c r="AR278" s="186" t="s">
        <v>463</v>
      </c>
      <c r="AT278" s="186" t="s">
        <v>234</v>
      </c>
      <c r="AU278" s="186" t="s">
        <v>88</v>
      </c>
      <c r="AY278" s="14" t="s">
        <v>232</v>
      </c>
      <c r="BE278" s="104">
        <f t="shared" si="39"/>
        <v>0</v>
      </c>
      <c r="BF278" s="104">
        <f t="shared" si="40"/>
        <v>0</v>
      </c>
      <c r="BG278" s="104">
        <f t="shared" si="41"/>
        <v>0</v>
      </c>
      <c r="BH278" s="104">
        <f t="shared" si="42"/>
        <v>0</v>
      </c>
      <c r="BI278" s="104">
        <f t="shared" si="43"/>
        <v>0</v>
      </c>
      <c r="BJ278" s="14" t="s">
        <v>88</v>
      </c>
      <c r="BK278" s="104">
        <f t="shared" si="44"/>
        <v>0</v>
      </c>
      <c r="BL278" s="14" t="s">
        <v>463</v>
      </c>
      <c r="BM278" s="186" t="s">
        <v>2961</v>
      </c>
    </row>
    <row r="279" spans="1:65" s="12" customFormat="1" ht="25.9" customHeight="1">
      <c r="B279" s="161"/>
      <c r="D279" s="162" t="s">
        <v>76</v>
      </c>
      <c r="E279" s="163" t="s">
        <v>2117</v>
      </c>
      <c r="F279" s="163" t="s">
        <v>2118</v>
      </c>
      <c r="I279" s="164"/>
      <c r="J279" s="165">
        <f>BK279</f>
        <v>0</v>
      </c>
      <c r="L279" s="161"/>
      <c r="M279" s="166"/>
      <c r="N279" s="167"/>
      <c r="O279" s="167"/>
      <c r="P279" s="168">
        <f>P280</f>
        <v>0</v>
      </c>
      <c r="Q279" s="167"/>
      <c r="R279" s="168">
        <f>R280</f>
        <v>0</v>
      </c>
      <c r="S279" s="167"/>
      <c r="T279" s="169">
        <f>T280</f>
        <v>0</v>
      </c>
      <c r="AR279" s="162" t="s">
        <v>238</v>
      </c>
      <c r="AT279" s="170" t="s">
        <v>76</v>
      </c>
      <c r="AU279" s="170" t="s">
        <v>77</v>
      </c>
      <c r="AY279" s="162" t="s">
        <v>232</v>
      </c>
      <c r="BK279" s="171">
        <f>BK280</f>
        <v>0</v>
      </c>
    </row>
    <row r="280" spans="1:65" s="2" customFormat="1" ht="33" customHeight="1">
      <c r="A280" s="31"/>
      <c r="B280" s="142"/>
      <c r="C280" s="174" t="s">
        <v>669</v>
      </c>
      <c r="D280" s="174" t="s">
        <v>234</v>
      </c>
      <c r="E280" s="175" t="s">
        <v>2120</v>
      </c>
      <c r="F280" s="176" t="s">
        <v>2121</v>
      </c>
      <c r="G280" s="177" t="s">
        <v>261</v>
      </c>
      <c r="H280" s="178">
        <v>36</v>
      </c>
      <c r="I280" s="179"/>
      <c r="J280" s="180">
        <f>ROUND(I280*H280,2)</f>
        <v>0</v>
      </c>
      <c r="K280" s="181"/>
      <c r="L280" s="32"/>
      <c r="M280" s="182" t="s">
        <v>1</v>
      </c>
      <c r="N280" s="183" t="s">
        <v>43</v>
      </c>
      <c r="O280" s="60"/>
      <c r="P280" s="184">
        <f>O280*H280</f>
        <v>0</v>
      </c>
      <c r="Q280" s="184">
        <v>0</v>
      </c>
      <c r="R280" s="184">
        <f>Q280*H280</f>
        <v>0</v>
      </c>
      <c r="S280" s="184">
        <v>0</v>
      </c>
      <c r="T280" s="185">
        <f>S280*H280</f>
        <v>0</v>
      </c>
      <c r="U280" s="31"/>
      <c r="V280" s="31"/>
      <c r="W280" s="31"/>
      <c r="X280" s="31"/>
      <c r="Y280" s="31"/>
      <c r="Z280" s="31"/>
      <c r="AA280" s="31"/>
      <c r="AB280" s="31"/>
      <c r="AC280" s="31"/>
      <c r="AD280" s="31"/>
      <c r="AE280" s="31"/>
      <c r="AR280" s="186" t="s">
        <v>2122</v>
      </c>
      <c r="AT280" s="186" t="s">
        <v>234</v>
      </c>
      <c r="AU280" s="186" t="s">
        <v>81</v>
      </c>
      <c r="AY280" s="14" t="s">
        <v>232</v>
      </c>
      <c r="BE280" s="104">
        <f>IF(N280="základná",J280,0)</f>
        <v>0</v>
      </c>
      <c r="BF280" s="104">
        <f>IF(N280="znížená",J280,0)</f>
        <v>0</v>
      </c>
      <c r="BG280" s="104">
        <f>IF(N280="zákl. prenesená",J280,0)</f>
        <v>0</v>
      </c>
      <c r="BH280" s="104">
        <f>IF(N280="zníž. prenesená",J280,0)</f>
        <v>0</v>
      </c>
      <c r="BI280" s="104">
        <f>IF(N280="nulová",J280,0)</f>
        <v>0</v>
      </c>
      <c r="BJ280" s="14" t="s">
        <v>88</v>
      </c>
      <c r="BK280" s="104">
        <f>ROUND(I280*H280,2)</f>
        <v>0</v>
      </c>
      <c r="BL280" s="14" t="s">
        <v>2122</v>
      </c>
      <c r="BM280" s="186" t="s">
        <v>2963</v>
      </c>
    </row>
    <row r="281" spans="1:65" s="12" customFormat="1" ht="25.9" customHeight="1">
      <c r="B281" s="161"/>
      <c r="D281" s="162" t="s">
        <v>76</v>
      </c>
      <c r="E281" s="163" t="s">
        <v>2124</v>
      </c>
      <c r="F281" s="163" t="s">
        <v>2125</v>
      </c>
      <c r="I281" s="164"/>
      <c r="J281" s="165">
        <f>BK281</f>
        <v>0</v>
      </c>
      <c r="L281" s="161"/>
      <c r="M281" s="166"/>
      <c r="N281" s="167"/>
      <c r="O281" s="167"/>
      <c r="P281" s="168">
        <f>P282</f>
        <v>0</v>
      </c>
      <c r="Q281" s="167"/>
      <c r="R281" s="168">
        <f>R282</f>
        <v>0</v>
      </c>
      <c r="S281" s="167"/>
      <c r="T281" s="169">
        <f>T282</f>
        <v>0</v>
      </c>
      <c r="AR281" s="162" t="s">
        <v>238</v>
      </c>
      <c r="AT281" s="170" t="s">
        <v>76</v>
      </c>
      <c r="AU281" s="170" t="s">
        <v>77</v>
      </c>
      <c r="AY281" s="162" t="s">
        <v>232</v>
      </c>
      <c r="BK281" s="171">
        <f>BK282</f>
        <v>0</v>
      </c>
    </row>
    <row r="282" spans="1:65" s="2" customFormat="1" ht="21.75" customHeight="1">
      <c r="A282" s="31"/>
      <c r="B282" s="142"/>
      <c r="C282" s="174" t="s">
        <v>673</v>
      </c>
      <c r="D282" s="174" t="s">
        <v>234</v>
      </c>
      <c r="E282" s="175" t="s">
        <v>2127</v>
      </c>
      <c r="F282" s="176" t="s">
        <v>2128</v>
      </c>
      <c r="G282" s="177" t="s">
        <v>394</v>
      </c>
      <c r="H282" s="178">
        <v>1</v>
      </c>
      <c r="I282" s="179"/>
      <c r="J282" s="180">
        <f>ROUND(I282*H282,2)</f>
        <v>0</v>
      </c>
      <c r="K282" s="181"/>
      <c r="L282" s="32"/>
      <c r="M282" s="198" t="s">
        <v>1</v>
      </c>
      <c r="N282" s="199" t="s">
        <v>43</v>
      </c>
      <c r="O282" s="200"/>
      <c r="P282" s="201">
        <f>O282*H282</f>
        <v>0</v>
      </c>
      <c r="Q282" s="201">
        <v>0</v>
      </c>
      <c r="R282" s="201">
        <f>Q282*H282</f>
        <v>0</v>
      </c>
      <c r="S282" s="201">
        <v>0</v>
      </c>
      <c r="T282" s="202">
        <f>S282*H282</f>
        <v>0</v>
      </c>
      <c r="U282" s="31"/>
      <c r="V282" s="31"/>
      <c r="W282" s="31"/>
      <c r="X282" s="31"/>
      <c r="Y282" s="31"/>
      <c r="Z282" s="31"/>
      <c r="AA282" s="31"/>
      <c r="AB282" s="31"/>
      <c r="AC282" s="31"/>
      <c r="AD282" s="31"/>
      <c r="AE282" s="31"/>
      <c r="AR282" s="186" t="s">
        <v>2129</v>
      </c>
      <c r="AT282" s="186" t="s">
        <v>234</v>
      </c>
      <c r="AU282" s="186" t="s">
        <v>81</v>
      </c>
      <c r="AY282" s="14" t="s">
        <v>232</v>
      </c>
      <c r="BE282" s="104">
        <f>IF(N282="základná",J282,0)</f>
        <v>0</v>
      </c>
      <c r="BF282" s="104">
        <f>IF(N282="znížená",J282,0)</f>
        <v>0</v>
      </c>
      <c r="BG282" s="104">
        <f>IF(N282="zákl. prenesená",J282,0)</f>
        <v>0</v>
      </c>
      <c r="BH282" s="104">
        <f>IF(N282="zníž. prenesená",J282,0)</f>
        <v>0</v>
      </c>
      <c r="BI282" s="104">
        <f>IF(N282="nulová",J282,0)</f>
        <v>0</v>
      </c>
      <c r="BJ282" s="14" t="s">
        <v>88</v>
      </c>
      <c r="BK282" s="104">
        <f>ROUND(I282*H282,2)</f>
        <v>0</v>
      </c>
      <c r="BL282" s="14" t="s">
        <v>2129</v>
      </c>
      <c r="BM282" s="186" t="s">
        <v>2965</v>
      </c>
    </row>
    <row r="283" spans="1:65" s="2" customFormat="1" ht="6.95" customHeight="1">
      <c r="A283" s="31"/>
      <c r="B283" s="49"/>
      <c r="C283" s="50"/>
      <c r="D283" s="50"/>
      <c r="E283" s="50"/>
      <c r="F283" s="50"/>
      <c r="G283" s="50"/>
      <c r="H283" s="50"/>
      <c r="I283" s="50"/>
      <c r="J283" s="50"/>
      <c r="K283" s="50"/>
      <c r="L283" s="32"/>
      <c r="M283" s="31"/>
      <c r="O283" s="31"/>
      <c r="P283" s="31"/>
      <c r="Q283" s="31"/>
      <c r="R283" s="31"/>
      <c r="S283" s="31"/>
      <c r="T283" s="31"/>
      <c r="U283" s="31"/>
      <c r="V283" s="31"/>
      <c r="W283" s="31"/>
      <c r="X283" s="31"/>
      <c r="Y283" s="31"/>
      <c r="Z283" s="31"/>
      <c r="AA283" s="31"/>
      <c r="AB283" s="31"/>
      <c r="AC283" s="31"/>
      <c r="AD283" s="31"/>
      <c r="AE283" s="31"/>
    </row>
  </sheetData>
  <autoFilter ref="C152:K282"/>
  <mergeCells count="20">
    <mergeCell ref="E139:H139"/>
    <mergeCell ref="E143:H143"/>
    <mergeCell ref="E141:H141"/>
    <mergeCell ref="E145:H145"/>
    <mergeCell ref="L2:V2"/>
    <mergeCell ref="D123:F123"/>
    <mergeCell ref="D124:F124"/>
    <mergeCell ref="D125:F125"/>
    <mergeCell ref="D126:F126"/>
    <mergeCell ref="D127:F127"/>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7.xml><?xml version="1.0" encoding="utf-8"?>
<worksheet xmlns="http://schemas.openxmlformats.org/spreadsheetml/2006/main" xmlns:r="http://schemas.openxmlformats.org/officeDocument/2006/relationships">
  <sheetPr>
    <pageSetUpPr fitToPage="1"/>
  </sheetPr>
  <dimension ref="A2:BM39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151</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2677</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3098</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J126</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ROUND((SUM(BE126:BE133) + SUM(BE157:BE391)),  2)</f>
        <v>0</v>
      </c>
      <c r="G39" s="118"/>
      <c r="H39" s="118"/>
      <c r="I39" s="119">
        <v>0.23</v>
      </c>
      <c r="J39" s="117">
        <f>ROUND(((SUM(BE126:BE133) + SUM(BE157:BE391))*I39),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ROUND((SUM(BF126:BF133) + SUM(BF157:BF391)),  2)</f>
        <v>0</v>
      </c>
      <c r="G40" s="118"/>
      <c r="H40" s="118"/>
      <c r="I40" s="119">
        <v>0.23</v>
      </c>
      <c r="J40" s="117">
        <f>ROUND(((SUM(BF126:BF133) + SUM(BF157:BF391))*I40),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ROUND((SUM(BG126:BG133) + SUM(BG157:BG391)),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ROUND((SUM(BH126:BH133) + SUM(BH157:BH391)),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ROUND((SUM(BI126:BI133) + SUM(BI157:BI391)),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2677</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03.5 - Čerpacia stanica ČS B5</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J157</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J158</f>
        <v>0</v>
      </c>
      <c r="L101" s="132"/>
    </row>
    <row r="102" spans="1:47" s="10" customFormat="1" ht="19.899999999999999" customHeight="1">
      <c r="B102" s="136"/>
      <c r="D102" s="137" t="s">
        <v>197</v>
      </c>
      <c r="E102" s="138"/>
      <c r="F102" s="138"/>
      <c r="G102" s="138"/>
      <c r="H102" s="138"/>
      <c r="I102" s="138"/>
      <c r="J102" s="139">
        <f>J159</f>
        <v>0</v>
      </c>
      <c r="L102" s="136"/>
    </row>
    <row r="103" spans="1:47" s="10" customFormat="1" ht="19.899999999999999" customHeight="1">
      <c r="B103" s="136"/>
      <c r="D103" s="137" t="s">
        <v>893</v>
      </c>
      <c r="E103" s="138"/>
      <c r="F103" s="138"/>
      <c r="G103" s="138"/>
      <c r="H103" s="138"/>
      <c r="I103" s="138"/>
      <c r="J103" s="139">
        <f>J200</f>
        <v>0</v>
      </c>
      <c r="L103" s="136"/>
    </row>
    <row r="104" spans="1:47" s="10" customFormat="1" ht="19.899999999999999" customHeight="1">
      <c r="B104" s="136"/>
      <c r="D104" s="137" t="s">
        <v>199</v>
      </c>
      <c r="E104" s="138"/>
      <c r="F104" s="138"/>
      <c r="G104" s="138"/>
      <c r="H104" s="138"/>
      <c r="I104" s="138"/>
      <c r="J104" s="139">
        <f>J211</f>
        <v>0</v>
      </c>
      <c r="L104" s="136"/>
    </row>
    <row r="105" spans="1:47" s="10" customFormat="1" ht="19.899999999999999" customHeight="1">
      <c r="B105" s="136"/>
      <c r="D105" s="137" t="s">
        <v>200</v>
      </c>
      <c r="E105" s="138"/>
      <c r="F105" s="138"/>
      <c r="G105" s="138"/>
      <c r="H105" s="138"/>
      <c r="I105" s="138"/>
      <c r="J105" s="139">
        <f>J218</f>
        <v>0</v>
      </c>
      <c r="L105" s="136"/>
    </row>
    <row r="106" spans="1:47" s="10" customFormat="1" ht="19.899999999999999" customHeight="1">
      <c r="B106" s="136"/>
      <c r="D106" s="137" t="s">
        <v>202</v>
      </c>
      <c r="E106" s="138"/>
      <c r="F106" s="138"/>
      <c r="G106" s="138"/>
      <c r="H106" s="138"/>
      <c r="I106" s="138"/>
      <c r="J106" s="139">
        <f>J222</f>
        <v>0</v>
      </c>
      <c r="L106" s="136"/>
    </row>
    <row r="107" spans="1:47" s="10" customFormat="1" ht="19.899999999999999" customHeight="1">
      <c r="B107" s="136"/>
      <c r="D107" s="137" t="s">
        <v>203</v>
      </c>
      <c r="E107" s="138"/>
      <c r="F107" s="138"/>
      <c r="G107" s="138"/>
      <c r="H107" s="138"/>
      <c r="I107" s="138"/>
      <c r="J107" s="139">
        <f>J253</f>
        <v>0</v>
      </c>
      <c r="L107" s="136"/>
    </row>
    <row r="108" spans="1:47" s="10" customFormat="1" ht="19.899999999999999" customHeight="1">
      <c r="B108" s="136"/>
      <c r="D108" s="137" t="s">
        <v>204</v>
      </c>
      <c r="E108" s="138"/>
      <c r="F108" s="138"/>
      <c r="G108" s="138"/>
      <c r="H108" s="138"/>
      <c r="I108" s="138"/>
      <c r="J108" s="139">
        <f>J264</f>
        <v>0</v>
      </c>
      <c r="L108" s="136"/>
    </row>
    <row r="109" spans="1:47" s="9" customFormat="1" ht="24.95" customHeight="1">
      <c r="B109" s="132"/>
      <c r="D109" s="133" t="s">
        <v>196</v>
      </c>
      <c r="E109" s="134"/>
      <c r="F109" s="134"/>
      <c r="G109" s="134"/>
      <c r="H109" s="134"/>
      <c r="I109" s="134"/>
      <c r="J109" s="135">
        <f>J267</f>
        <v>0</v>
      </c>
      <c r="L109" s="132"/>
    </row>
    <row r="110" spans="1:47" s="10" customFormat="1" ht="19.899999999999999" customHeight="1">
      <c r="B110" s="136"/>
      <c r="D110" s="137" t="s">
        <v>198</v>
      </c>
      <c r="E110" s="138"/>
      <c r="F110" s="138"/>
      <c r="G110" s="138"/>
      <c r="H110" s="138"/>
      <c r="I110" s="138"/>
      <c r="J110" s="139">
        <f>J268</f>
        <v>0</v>
      </c>
      <c r="L110" s="136"/>
    </row>
    <row r="111" spans="1:47" s="9" customFormat="1" ht="24.95" customHeight="1">
      <c r="B111" s="132"/>
      <c r="D111" s="133" t="s">
        <v>205</v>
      </c>
      <c r="E111" s="134"/>
      <c r="F111" s="134"/>
      <c r="G111" s="134"/>
      <c r="H111" s="134"/>
      <c r="I111" s="134"/>
      <c r="J111" s="135">
        <f>J271</f>
        <v>0</v>
      </c>
      <c r="L111" s="132"/>
    </row>
    <row r="112" spans="1:47" s="10" customFormat="1" ht="19.899999999999999" customHeight="1">
      <c r="B112" s="136"/>
      <c r="D112" s="137" t="s">
        <v>894</v>
      </c>
      <c r="E112" s="138"/>
      <c r="F112" s="138"/>
      <c r="G112" s="138"/>
      <c r="H112" s="138"/>
      <c r="I112" s="138"/>
      <c r="J112" s="139">
        <f>J272</f>
        <v>0</v>
      </c>
      <c r="L112" s="136"/>
    </row>
    <row r="113" spans="1:65" s="10" customFormat="1" ht="19.899999999999999" customHeight="1">
      <c r="B113" s="136"/>
      <c r="D113" s="137" t="s">
        <v>2136</v>
      </c>
      <c r="E113" s="138"/>
      <c r="F113" s="138"/>
      <c r="G113" s="138"/>
      <c r="H113" s="138"/>
      <c r="I113" s="138"/>
      <c r="J113" s="139">
        <f>J281</f>
        <v>0</v>
      </c>
      <c r="L113" s="136"/>
    </row>
    <row r="114" spans="1:65" s="10" customFormat="1" ht="19.899999999999999" customHeight="1">
      <c r="B114" s="136"/>
      <c r="D114" s="137" t="s">
        <v>206</v>
      </c>
      <c r="E114" s="138"/>
      <c r="F114" s="138"/>
      <c r="G114" s="138"/>
      <c r="H114" s="138"/>
      <c r="I114" s="138"/>
      <c r="J114" s="139">
        <f>J312</f>
        <v>0</v>
      </c>
      <c r="L114" s="136"/>
    </row>
    <row r="115" spans="1:65" s="9" customFormat="1" ht="24.95" customHeight="1">
      <c r="B115" s="132"/>
      <c r="D115" s="133" t="s">
        <v>207</v>
      </c>
      <c r="E115" s="134"/>
      <c r="F115" s="134"/>
      <c r="G115" s="134"/>
      <c r="H115" s="134"/>
      <c r="I115" s="134"/>
      <c r="J115" s="135">
        <f>J316</f>
        <v>0</v>
      </c>
      <c r="L115" s="132"/>
    </row>
    <row r="116" spans="1:65" s="10" customFormat="1" ht="19.899999999999999" customHeight="1">
      <c r="B116" s="136"/>
      <c r="D116" s="137" t="s">
        <v>2137</v>
      </c>
      <c r="E116" s="138"/>
      <c r="F116" s="138"/>
      <c r="G116" s="138"/>
      <c r="H116" s="138"/>
      <c r="I116" s="138"/>
      <c r="J116" s="139">
        <f>J317</f>
        <v>0</v>
      </c>
      <c r="L116" s="136"/>
    </row>
    <row r="117" spans="1:65" s="10" customFormat="1" ht="19.899999999999999" customHeight="1">
      <c r="B117" s="136"/>
      <c r="D117" s="137" t="s">
        <v>2138</v>
      </c>
      <c r="E117" s="138"/>
      <c r="F117" s="138"/>
      <c r="G117" s="138"/>
      <c r="H117" s="138"/>
      <c r="I117" s="138"/>
      <c r="J117" s="139">
        <f>J358</f>
        <v>0</v>
      </c>
      <c r="L117" s="136"/>
    </row>
    <row r="118" spans="1:65" s="10" customFormat="1" ht="19.899999999999999" customHeight="1">
      <c r="B118" s="136"/>
      <c r="D118" s="137" t="s">
        <v>208</v>
      </c>
      <c r="E118" s="138"/>
      <c r="F118" s="138"/>
      <c r="G118" s="138"/>
      <c r="H118" s="138"/>
      <c r="I118" s="138"/>
      <c r="J118" s="139">
        <f>J361</f>
        <v>0</v>
      </c>
      <c r="L118" s="136"/>
    </row>
    <row r="119" spans="1:65" s="10" customFormat="1" ht="19.899999999999999" customHeight="1">
      <c r="B119" s="136"/>
      <c r="D119" s="137" t="s">
        <v>1560</v>
      </c>
      <c r="E119" s="138"/>
      <c r="F119" s="138"/>
      <c r="G119" s="138"/>
      <c r="H119" s="138"/>
      <c r="I119" s="138"/>
      <c r="J119" s="139">
        <f>J363</f>
        <v>0</v>
      </c>
      <c r="L119" s="136"/>
    </row>
    <row r="120" spans="1:65" s="10" customFormat="1" ht="19.899999999999999" customHeight="1">
      <c r="B120" s="136"/>
      <c r="D120" s="137" t="s">
        <v>1562</v>
      </c>
      <c r="E120" s="138"/>
      <c r="F120" s="138"/>
      <c r="G120" s="138"/>
      <c r="H120" s="138"/>
      <c r="I120" s="138"/>
      <c r="J120" s="139">
        <f>J374</f>
        <v>0</v>
      </c>
      <c r="L120" s="136"/>
    </row>
    <row r="121" spans="1:65" s="10" customFormat="1" ht="19.899999999999999" customHeight="1">
      <c r="B121" s="136"/>
      <c r="D121" s="137" t="s">
        <v>2139</v>
      </c>
      <c r="E121" s="138"/>
      <c r="F121" s="138"/>
      <c r="G121" s="138"/>
      <c r="H121" s="138"/>
      <c r="I121" s="138"/>
      <c r="J121" s="139">
        <f>J380</f>
        <v>0</v>
      </c>
      <c r="L121" s="136"/>
    </row>
    <row r="122" spans="1:65" s="9" customFormat="1" ht="24.95" customHeight="1">
      <c r="B122" s="132"/>
      <c r="D122" s="133" t="s">
        <v>1564</v>
      </c>
      <c r="E122" s="134"/>
      <c r="F122" s="134"/>
      <c r="G122" s="134"/>
      <c r="H122" s="134"/>
      <c r="I122" s="134"/>
      <c r="J122" s="135">
        <f>J388</f>
        <v>0</v>
      </c>
      <c r="L122" s="132"/>
    </row>
    <row r="123" spans="1:65" s="9" customFormat="1" ht="24.95" customHeight="1">
      <c r="B123" s="132"/>
      <c r="D123" s="133" t="s">
        <v>1565</v>
      </c>
      <c r="E123" s="134"/>
      <c r="F123" s="134"/>
      <c r="G123" s="134"/>
      <c r="H123" s="134"/>
      <c r="I123" s="134"/>
      <c r="J123" s="135">
        <f>J390</f>
        <v>0</v>
      </c>
      <c r="L123" s="132"/>
    </row>
    <row r="124" spans="1:65" s="2" customFormat="1" ht="21.75" customHeight="1">
      <c r="A124" s="31"/>
      <c r="B124" s="32"/>
      <c r="C124" s="31"/>
      <c r="D124" s="31"/>
      <c r="E124" s="31"/>
      <c r="F124" s="31"/>
      <c r="G124" s="31"/>
      <c r="H124" s="31"/>
      <c r="I124" s="31"/>
      <c r="J124" s="31"/>
      <c r="K124" s="31"/>
      <c r="L124" s="44"/>
      <c r="S124" s="31"/>
      <c r="T124" s="31"/>
      <c r="U124" s="31"/>
      <c r="V124" s="31"/>
      <c r="W124" s="31"/>
      <c r="X124" s="31"/>
      <c r="Y124" s="31"/>
      <c r="Z124" s="31"/>
      <c r="AA124" s="31"/>
      <c r="AB124" s="31"/>
      <c r="AC124" s="31"/>
      <c r="AD124" s="31"/>
      <c r="AE124" s="31"/>
    </row>
    <row r="125" spans="1:65" s="2" customFormat="1" ht="6.95" customHeight="1">
      <c r="A125" s="31"/>
      <c r="B125" s="32"/>
      <c r="C125" s="31"/>
      <c r="D125" s="31"/>
      <c r="E125" s="31"/>
      <c r="F125" s="31"/>
      <c r="G125" s="31"/>
      <c r="H125" s="31"/>
      <c r="I125" s="31"/>
      <c r="J125" s="31"/>
      <c r="K125" s="31"/>
      <c r="L125" s="44"/>
      <c r="S125" s="31"/>
      <c r="T125" s="31"/>
      <c r="U125" s="31"/>
      <c r="V125" s="31"/>
      <c r="W125" s="31"/>
      <c r="X125" s="31"/>
      <c r="Y125" s="31"/>
      <c r="Z125" s="31"/>
      <c r="AA125" s="31"/>
      <c r="AB125" s="31"/>
      <c r="AC125" s="31"/>
      <c r="AD125" s="31"/>
      <c r="AE125" s="31"/>
    </row>
    <row r="126" spans="1:65" s="2" customFormat="1" ht="29.25" customHeight="1">
      <c r="A126" s="31"/>
      <c r="B126" s="32"/>
      <c r="C126" s="131" t="s">
        <v>209</v>
      </c>
      <c r="D126" s="31"/>
      <c r="E126" s="31"/>
      <c r="F126" s="31"/>
      <c r="G126" s="31"/>
      <c r="H126" s="31"/>
      <c r="I126" s="31"/>
      <c r="J126" s="140">
        <f>ROUND(J127 + J128 + J129 + J130 + J131 + J132,2)</f>
        <v>0</v>
      </c>
      <c r="K126" s="31"/>
      <c r="L126" s="44"/>
      <c r="N126" s="141" t="s">
        <v>41</v>
      </c>
      <c r="S126" s="31"/>
      <c r="T126" s="31"/>
      <c r="U126" s="31"/>
      <c r="V126" s="31"/>
      <c r="W126" s="31"/>
      <c r="X126" s="31"/>
      <c r="Y126" s="31"/>
      <c r="Z126" s="31"/>
      <c r="AA126" s="31"/>
      <c r="AB126" s="31"/>
      <c r="AC126" s="31"/>
      <c r="AD126" s="31"/>
      <c r="AE126" s="31"/>
    </row>
    <row r="127" spans="1:65" s="2" customFormat="1" ht="18" customHeight="1">
      <c r="A127" s="31"/>
      <c r="B127" s="142"/>
      <c r="C127" s="143"/>
      <c r="D127" s="257" t="s">
        <v>210</v>
      </c>
      <c r="E127" s="263"/>
      <c r="F127" s="263"/>
      <c r="G127" s="143"/>
      <c r="H127" s="143"/>
      <c r="I127" s="143"/>
      <c r="J127" s="101">
        <v>0</v>
      </c>
      <c r="K127" s="143"/>
      <c r="L127" s="145"/>
      <c r="M127" s="146"/>
      <c r="N127" s="147" t="s">
        <v>43</v>
      </c>
      <c r="O127" s="146"/>
      <c r="P127" s="146"/>
      <c r="Q127" s="146"/>
      <c r="R127" s="146"/>
      <c r="S127" s="143"/>
      <c r="T127" s="143"/>
      <c r="U127" s="143"/>
      <c r="V127" s="143"/>
      <c r="W127" s="143"/>
      <c r="X127" s="143"/>
      <c r="Y127" s="143"/>
      <c r="Z127" s="143"/>
      <c r="AA127" s="143"/>
      <c r="AB127" s="143"/>
      <c r="AC127" s="143"/>
      <c r="AD127" s="143"/>
      <c r="AE127" s="143"/>
      <c r="AF127" s="146"/>
      <c r="AG127" s="146"/>
      <c r="AH127" s="146"/>
      <c r="AI127" s="146"/>
      <c r="AJ127" s="146"/>
      <c r="AK127" s="146"/>
      <c r="AL127" s="146"/>
      <c r="AM127" s="146"/>
      <c r="AN127" s="146"/>
      <c r="AO127" s="146"/>
      <c r="AP127" s="146"/>
      <c r="AQ127" s="146"/>
      <c r="AR127" s="146"/>
      <c r="AS127" s="146"/>
      <c r="AT127" s="146"/>
      <c r="AU127" s="146"/>
      <c r="AV127" s="146"/>
      <c r="AW127" s="146"/>
      <c r="AX127" s="146"/>
      <c r="AY127" s="148" t="s">
        <v>211</v>
      </c>
      <c r="AZ127" s="146"/>
      <c r="BA127" s="146"/>
      <c r="BB127" s="146"/>
      <c r="BC127" s="146"/>
      <c r="BD127" s="146"/>
      <c r="BE127" s="149">
        <f t="shared" ref="BE127:BE132" si="0">IF(N127="základná",J127,0)</f>
        <v>0</v>
      </c>
      <c r="BF127" s="149">
        <f t="shared" ref="BF127:BF132" si="1">IF(N127="znížená",J127,0)</f>
        <v>0</v>
      </c>
      <c r="BG127" s="149">
        <f t="shared" ref="BG127:BG132" si="2">IF(N127="zákl. prenesená",J127,0)</f>
        <v>0</v>
      </c>
      <c r="BH127" s="149">
        <f t="shared" ref="BH127:BH132" si="3">IF(N127="zníž. prenesená",J127,0)</f>
        <v>0</v>
      </c>
      <c r="BI127" s="149">
        <f t="shared" ref="BI127:BI132" si="4">IF(N127="nulová",J127,0)</f>
        <v>0</v>
      </c>
      <c r="BJ127" s="148" t="s">
        <v>88</v>
      </c>
      <c r="BK127" s="146"/>
      <c r="BL127" s="146"/>
      <c r="BM127" s="146"/>
    </row>
    <row r="128" spans="1:65" s="2" customFormat="1" ht="18" customHeight="1">
      <c r="A128" s="31"/>
      <c r="B128" s="142"/>
      <c r="C128" s="143"/>
      <c r="D128" s="257" t="s">
        <v>212</v>
      </c>
      <c r="E128" s="263"/>
      <c r="F128" s="263"/>
      <c r="G128" s="143"/>
      <c r="H128" s="143"/>
      <c r="I128" s="143"/>
      <c r="J128" s="101">
        <v>0</v>
      </c>
      <c r="K128" s="143"/>
      <c r="L128" s="145"/>
      <c r="M128" s="146"/>
      <c r="N128" s="147" t="s">
        <v>43</v>
      </c>
      <c r="O128" s="146"/>
      <c r="P128" s="146"/>
      <c r="Q128" s="146"/>
      <c r="R128" s="146"/>
      <c r="S128" s="143"/>
      <c r="T128" s="143"/>
      <c r="U128" s="143"/>
      <c r="V128" s="143"/>
      <c r="W128" s="143"/>
      <c r="X128" s="143"/>
      <c r="Y128" s="143"/>
      <c r="Z128" s="143"/>
      <c r="AA128" s="143"/>
      <c r="AB128" s="143"/>
      <c r="AC128" s="143"/>
      <c r="AD128" s="143"/>
      <c r="AE128" s="143"/>
      <c r="AF128" s="146"/>
      <c r="AG128" s="146"/>
      <c r="AH128" s="146"/>
      <c r="AI128" s="146"/>
      <c r="AJ128" s="146"/>
      <c r="AK128" s="146"/>
      <c r="AL128" s="146"/>
      <c r="AM128" s="146"/>
      <c r="AN128" s="146"/>
      <c r="AO128" s="146"/>
      <c r="AP128" s="146"/>
      <c r="AQ128" s="146"/>
      <c r="AR128" s="146"/>
      <c r="AS128" s="146"/>
      <c r="AT128" s="146"/>
      <c r="AU128" s="146"/>
      <c r="AV128" s="146"/>
      <c r="AW128" s="146"/>
      <c r="AX128" s="146"/>
      <c r="AY128" s="148" t="s">
        <v>211</v>
      </c>
      <c r="AZ128" s="146"/>
      <c r="BA128" s="146"/>
      <c r="BB128" s="146"/>
      <c r="BC128" s="146"/>
      <c r="BD128" s="146"/>
      <c r="BE128" s="149">
        <f t="shared" si="0"/>
        <v>0</v>
      </c>
      <c r="BF128" s="149">
        <f t="shared" si="1"/>
        <v>0</v>
      </c>
      <c r="BG128" s="149">
        <f t="shared" si="2"/>
        <v>0</v>
      </c>
      <c r="BH128" s="149">
        <f t="shared" si="3"/>
        <v>0</v>
      </c>
      <c r="BI128" s="149">
        <f t="shared" si="4"/>
        <v>0</v>
      </c>
      <c r="BJ128" s="148" t="s">
        <v>88</v>
      </c>
      <c r="BK128" s="146"/>
      <c r="BL128" s="146"/>
      <c r="BM128" s="146"/>
    </row>
    <row r="129" spans="1:65" s="2" customFormat="1" ht="18" customHeight="1">
      <c r="A129" s="31"/>
      <c r="B129" s="142"/>
      <c r="C129" s="143"/>
      <c r="D129" s="257" t="s">
        <v>213</v>
      </c>
      <c r="E129" s="263"/>
      <c r="F129" s="263"/>
      <c r="G129" s="143"/>
      <c r="H129" s="143"/>
      <c r="I129" s="143"/>
      <c r="J129" s="101">
        <v>0</v>
      </c>
      <c r="K129" s="143"/>
      <c r="L129" s="145"/>
      <c r="M129" s="146"/>
      <c r="N129" s="147" t="s">
        <v>43</v>
      </c>
      <c r="O129" s="146"/>
      <c r="P129" s="146"/>
      <c r="Q129" s="146"/>
      <c r="R129" s="146"/>
      <c r="S129" s="143"/>
      <c r="T129" s="143"/>
      <c r="U129" s="143"/>
      <c r="V129" s="143"/>
      <c r="W129" s="143"/>
      <c r="X129" s="143"/>
      <c r="Y129" s="143"/>
      <c r="Z129" s="143"/>
      <c r="AA129" s="143"/>
      <c r="AB129" s="143"/>
      <c r="AC129" s="143"/>
      <c r="AD129" s="143"/>
      <c r="AE129" s="143"/>
      <c r="AF129" s="146"/>
      <c r="AG129" s="146"/>
      <c r="AH129" s="146"/>
      <c r="AI129" s="146"/>
      <c r="AJ129" s="146"/>
      <c r="AK129" s="146"/>
      <c r="AL129" s="146"/>
      <c r="AM129" s="146"/>
      <c r="AN129" s="146"/>
      <c r="AO129" s="146"/>
      <c r="AP129" s="146"/>
      <c r="AQ129" s="146"/>
      <c r="AR129" s="146"/>
      <c r="AS129" s="146"/>
      <c r="AT129" s="146"/>
      <c r="AU129" s="146"/>
      <c r="AV129" s="146"/>
      <c r="AW129" s="146"/>
      <c r="AX129" s="146"/>
      <c r="AY129" s="148" t="s">
        <v>211</v>
      </c>
      <c r="AZ129" s="146"/>
      <c r="BA129" s="146"/>
      <c r="BB129" s="146"/>
      <c r="BC129" s="146"/>
      <c r="BD129" s="146"/>
      <c r="BE129" s="149">
        <f t="shared" si="0"/>
        <v>0</v>
      </c>
      <c r="BF129" s="149">
        <f t="shared" si="1"/>
        <v>0</v>
      </c>
      <c r="BG129" s="149">
        <f t="shared" si="2"/>
        <v>0</v>
      </c>
      <c r="BH129" s="149">
        <f t="shared" si="3"/>
        <v>0</v>
      </c>
      <c r="BI129" s="149">
        <f t="shared" si="4"/>
        <v>0</v>
      </c>
      <c r="BJ129" s="148" t="s">
        <v>88</v>
      </c>
      <c r="BK129" s="146"/>
      <c r="BL129" s="146"/>
      <c r="BM129" s="146"/>
    </row>
    <row r="130" spans="1:65" s="2" customFormat="1" ht="18" customHeight="1">
      <c r="A130" s="31"/>
      <c r="B130" s="142"/>
      <c r="C130" s="143"/>
      <c r="D130" s="257" t="s">
        <v>214</v>
      </c>
      <c r="E130" s="263"/>
      <c r="F130" s="263"/>
      <c r="G130" s="143"/>
      <c r="H130" s="143"/>
      <c r="I130" s="143"/>
      <c r="J130" s="101">
        <v>0</v>
      </c>
      <c r="K130" s="143"/>
      <c r="L130" s="145"/>
      <c r="M130" s="146"/>
      <c r="N130" s="147" t="s">
        <v>43</v>
      </c>
      <c r="O130" s="146"/>
      <c r="P130" s="146"/>
      <c r="Q130" s="146"/>
      <c r="R130" s="146"/>
      <c r="S130" s="143"/>
      <c r="T130" s="143"/>
      <c r="U130" s="143"/>
      <c r="V130" s="143"/>
      <c r="W130" s="143"/>
      <c r="X130" s="143"/>
      <c r="Y130" s="143"/>
      <c r="Z130" s="143"/>
      <c r="AA130" s="143"/>
      <c r="AB130" s="143"/>
      <c r="AC130" s="143"/>
      <c r="AD130" s="143"/>
      <c r="AE130" s="143"/>
      <c r="AF130" s="146"/>
      <c r="AG130" s="146"/>
      <c r="AH130" s="146"/>
      <c r="AI130" s="146"/>
      <c r="AJ130" s="146"/>
      <c r="AK130" s="146"/>
      <c r="AL130" s="146"/>
      <c r="AM130" s="146"/>
      <c r="AN130" s="146"/>
      <c r="AO130" s="146"/>
      <c r="AP130" s="146"/>
      <c r="AQ130" s="146"/>
      <c r="AR130" s="146"/>
      <c r="AS130" s="146"/>
      <c r="AT130" s="146"/>
      <c r="AU130" s="146"/>
      <c r="AV130" s="146"/>
      <c r="AW130" s="146"/>
      <c r="AX130" s="146"/>
      <c r="AY130" s="148" t="s">
        <v>211</v>
      </c>
      <c r="AZ130" s="146"/>
      <c r="BA130" s="146"/>
      <c r="BB130" s="146"/>
      <c r="BC130" s="146"/>
      <c r="BD130" s="146"/>
      <c r="BE130" s="149">
        <f t="shared" si="0"/>
        <v>0</v>
      </c>
      <c r="BF130" s="149">
        <f t="shared" si="1"/>
        <v>0</v>
      </c>
      <c r="BG130" s="149">
        <f t="shared" si="2"/>
        <v>0</v>
      </c>
      <c r="BH130" s="149">
        <f t="shared" si="3"/>
        <v>0</v>
      </c>
      <c r="BI130" s="149">
        <f t="shared" si="4"/>
        <v>0</v>
      </c>
      <c r="BJ130" s="148" t="s">
        <v>88</v>
      </c>
      <c r="BK130" s="146"/>
      <c r="BL130" s="146"/>
      <c r="BM130" s="146"/>
    </row>
    <row r="131" spans="1:65" s="2" customFormat="1" ht="18" customHeight="1">
      <c r="A131" s="31"/>
      <c r="B131" s="142"/>
      <c r="C131" s="143"/>
      <c r="D131" s="257" t="s">
        <v>215</v>
      </c>
      <c r="E131" s="263"/>
      <c r="F131" s="263"/>
      <c r="G131" s="143"/>
      <c r="H131" s="143"/>
      <c r="I131" s="143"/>
      <c r="J131" s="101">
        <v>0</v>
      </c>
      <c r="K131" s="143"/>
      <c r="L131" s="145"/>
      <c r="M131" s="146"/>
      <c r="N131" s="147" t="s">
        <v>43</v>
      </c>
      <c r="O131" s="146"/>
      <c r="P131" s="146"/>
      <c r="Q131" s="146"/>
      <c r="R131" s="146"/>
      <c r="S131" s="143"/>
      <c r="T131" s="143"/>
      <c r="U131" s="143"/>
      <c r="V131" s="143"/>
      <c r="W131" s="143"/>
      <c r="X131" s="143"/>
      <c r="Y131" s="143"/>
      <c r="Z131" s="143"/>
      <c r="AA131" s="143"/>
      <c r="AB131" s="143"/>
      <c r="AC131" s="143"/>
      <c r="AD131" s="143"/>
      <c r="AE131" s="143"/>
      <c r="AF131" s="146"/>
      <c r="AG131" s="146"/>
      <c r="AH131" s="146"/>
      <c r="AI131" s="146"/>
      <c r="AJ131" s="146"/>
      <c r="AK131" s="146"/>
      <c r="AL131" s="146"/>
      <c r="AM131" s="146"/>
      <c r="AN131" s="146"/>
      <c r="AO131" s="146"/>
      <c r="AP131" s="146"/>
      <c r="AQ131" s="146"/>
      <c r="AR131" s="146"/>
      <c r="AS131" s="146"/>
      <c r="AT131" s="146"/>
      <c r="AU131" s="146"/>
      <c r="AV131" s="146"/>
      <c r="AW131" s="146"/>
      <c r="AX131" s="146"/>
      <c r="AY131" s="148" t="s">
        <v>211</v>
      </c>
      <c r="AZ131" s="146"/>
      <c r="BA131" s="146"/>
      <c r="BB131" s="146"/>
      <c r="BC131" s="146"/>
      <c r="BD131" s="146"/>
      <c r="BE131" s="149">
        <f t="shared" si="0"/>
        <v>0</v>
      </c>
      <c r="BF131" s="149">
        <f t="shared" si="1"/>
        <v>0</v>
      </c>
      <c r="BG131" s="149">
        <f t="shared" si="2"/>
        <v>0</v>
      </c>
      <c r="BH131" s="149">
        <f t="shared" si="3"/>
        <v>0</v>
      </c>
      <c r="BI131" s="149">
        <f t="shared" si="4"/>
        <v>0</v>
      </c>
      <c r="BJ131" s="148" t="s">
        <v>88</v>
      </c>
      <c r="BK131" s="146"/>
      <c r="BL131" s="146"/>
      <c r="BM131" s="146"/>
    </row>
    <row r="132" spans="1:65" s="2" customFormat="1" ht="18" customHeight="1">
      <c r="A132" s="31"/>
      <c r="B132" s="142"/>
      <c r="C132" s="143"/>
      <c r="D132" s="144" t="s">
        <v>216</v>
      </c>
      <c r="E132" s="143"/>
      <c r="F132" s="143"/>
      <c r="G132" s="143"/>
      <c r="H132" s="143"/>
      <c r="I132" s="143"/>
      <c r="J132" s="101">
        <f>ROUND(J34*T132,2)</f>
        <v>0</v>
      </c>
      <c r="K132" s="143"/>
      <c r="L132" s="145"/>
      <c r="M132" s="146"/>
      <c r="N132" s="147" t="s">
        <v>43</v>
      </c>
      <c r="O132" s="146"/>
      <c r="P132" s="146"/>
      <c r="Q132" s="146"/>
      <c r="R132" s="146"/>
      <c r="S132" s="143"/>
      <c r="T132" s="143"/>
      <c r="U132" s="143"/>
      <c r="V132" s="143"/>
      <c r="W132" s="143"/>
      <c r="X132" s="143"/>
      <c r="Y132" s="143"/>
      <c r="Z132" s="143"/>
      <c r="AA132" s="143"/>
      <c r="AB132" s="143"/>
      <c r="AC132" s="143"/>
      <c r="AD132" s="143"/>
      <c r="AE132" s="143"/>
      <c r="AF132" s="146"/>
      <c r="AG132" s="146"/>
      <c r="AH132" s="146"/>
      <c r="AI132" s="146"/>
      <c r="AJ132" s="146"/>
      <c r="AK132" s="146"/>
      <c r="AL132" s="146"/>
      <c r="AM132" s="146"/>
      <c r="AN132" s="146"/>
      <c r="AO132" s="146"/>
      <c r="AP132" s="146"/>
      <c r="AQ132" s="146"/>
      <c r="AR132" s="146"/>
      <c r="AS132" s="146"/>
      <c r="AT132" s="146"/>
      <c r="AU132" s="146"/>
      <c r="AV132" s="146"/>
      <c r="AW132" s="146"/>
      <c r="AX132" s="146"/>
      <c r="AY132" s="148" t="s">
        <v>217</v>
      </c>
      <c r="AZ132" s="146"/>
      <c r="BA132" s="146"/>
      <c r="BB132" s="146"/>
      <c r="BC132" s="146"/>
      <c r="BD132" s="146"/>
      <c r="BE132" s="149">
        <f t="shared" si="0"/>
        <v>0</v>
      </c>
      <c r="BF132" s="149">
        <f t="shared" si="1"/>
        <v>0</v>
      </c>
      <c r="BG132" s="149">
        <f t="shared" si="2"/>
        <v>0</v>
      </c>
      <c r="BH132" s="149">
        <f t="shared" si="3"/>
        <v>0</v>
      </c>
      <c r="BI132" s="149">
        <f t="shared" si="4"/>
        <v>0</v>
      </c>
      <c r="BJ132" s="148" t="s">
        <v>88</v>
      </c>
      <c r="BK132" s="146"/>
      <c r="BL132" s="146"/>
      <c r="BM132" s="146"/>
    </row>
    <row r="133" spans="1:65" s="2" customFormat="1" ht="11.25">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2" customFormat="1" ht="29.25" customHeight="1">
      <c r="A134" s="31"/>
      <c r="B134" s="32"/>
      <c r="C134" s="108" t="s">
        <v>182</v>
      </c>
      <c r="D134" s="109"/>
      <c r="E134" s="109"/>
      <c r="F134" s="109"/>
      <c r="G134" s="109"/>
      <c r="H134" s="109"/>
      <c r="I134" s="109"/>
      <c r="J134" s="110">
        <f>ROUND(J100+J126,2)</f>
        <v>0</v>
      </c>
      <c r="K134" s="109"/>
      <c r="L134" s="44"/>
      <c r="S134" s="31"/>
      <c r="T134" s="31"/>
      <c r="U134" s="31"/>
      <c r="V134" s="31"/>
      <c r="W134" s="31"/>
      <c r="X134" s="31"/>
      <c r="Y134" s="31"/>
      <c r="Z134" s="31"/>
      <c r="AA134" s="31"/>
      <c r="AB134" s="31"/>
      <c r="AC134" s="31"/>
      <c r="AD134" s="31"/>
      <c r="AE134" s="31"/>
    </row>
    <row r="135" spans="1:65" s="2" customFormat="1" ht="6.95" customHeight="1">
      <c r="A135" s="31"/>
      <c r="B135" s="49"/>
      <c r="C135" s="50"/>
      <c r="D135" s="50"/>
      <c r="E135" s="50"/>
      <c r="F135" s="50"/>
      <c r="G135" s="50"/>
      <c r="H135" s="50"/>
      <c r="I135" s="50"/>
      <c r="J135" s="50"/>
      <c r="K135" s="50"/>
      <c r="L135" s="44"/>
      <c r="S135" s="31"/>
      <c r="T135" s="31"/>
      <c r="U135" s="31"/>
      <c r="V135" s="31"/>
      <c r="W135" s="31"/>
      <c r="X135" s="31"/>
      <c r="Y135" s="31"/>
      <c r="Z135" s="31"/>
      <c r="AA135" s="31"/>
      <c r="AB135" s="31"/>
      <c r="AC135" s="31"/>
      <c r="AD135" s="31"/>
      <c r="AE135" s="31"/>
    </row>
    <row r="139" spans="1:65" s="2" customFormat="1" ht="6.95" customHeight="1">
      <c r="A139" s="31"/>
      <c r="B139" s="51"/>
      <c r="C139" s="52"/>
      <c r="D139" s="52"/>
      <c r="E139" s="52"/>
      <c r="F139" s="52"/>
      <c r="G139" s="52"/>
      <c r="H139" s="52"/>
      <c r="I139" s="52"/>
      <c r="J139" s="52"/>
      <c r="K139" s="52"/>
      <c r="L139" s="44"/>
      <c r="S139" s="31"/>
      <c r="T139" s="31"/>
      <c r="U139" s="31"/>
      <c r="V139" s="31"/>
      <c r="W139" s="31"/>
      <c r="X139" s="31"/>
      <c r="Y139" s="31"/>
      <c r="Z139" s="31"/>
      <c r="AA139" s="31"/>
      <c r="AB139" s="31"/>
      <c r="AC139" s="31"/>
      <c r="AD139" s="31"/>
      <c r="AE139" s="31"/>
    </row>
    <row r="140" spans="1:65" s="2" customFormat="1" ht="24.95" customHeight="1">
      <c r="A140" s="31"/>
      <c r="B140" s="32"/>
      <c r="C140" s="18" t="s">
        <v>218</v>
      </c>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65" s="2" customFormat="1" ht="6.95" customHeight="1">
      <c r="A141" s="31"/>
      <c r="B141" s="32"/>
      <c r="C141" s="31"/>
      <c r="D141" s="31"/>
      <c r="E141" s="31"/>
      <c r="F141" s="31"/>
      <c r="G141" s="31"/>
      <c r="H141" s="31"/>
      <c r="I141" s="31"/>
      <c r="J141" s="31"/>
      <c r="K141" s="31"/>
      <c r="L141" s="44"/>
      <c r="S141" s="31"/>
      <c r="T141" s="31"/>
      <c r="U141" s="31"/>
      <c r="V141" s="31"/>
      <c r="W141" s="31"/>
      <c r="X141" s="31"/>
      <c r="Y141" s="31"/>
      <c r="Z141" s="31"/>
      <c r="AA141" s="31"/>
      <c r="AB141" s="31"/>
      <c r="AC141" s="31"/>
      <c r="AD141" s="31"/>
      <c r="AE141" s="31"/>
    </row>
    <row r="142" spans="1:65" s="2" customFormat="1" ht="12" customHeight="1">
      <c r="A142" s="31"/>
      <c r="B142" s="32"/>
      <c r="C142" s="24" t="s">
        <v>15</v>
      </c>
      <c r="D142" s="31"/>
      <c r="E142" s="31"/>
      <c r="F142" s="31"/>
      <c r="G142" s="31"/>
      <c r="H142" s="31"/>
      <c r="I142" s="31"/>
      <c r="J142" s="31"/>
      <c r="K142" s="31"/>
      <c r="L142" s="44"/>
      <c r="S142" s="31"/>
      <c r="T142" s="31"/>
      <c r="U142" s="31"/>
      <c r="V142" s="31"/>
      <c r="W142" s="31"/>
      <c r="X142" s="31"/>
      <c r="Y142" s="31"/>
      <c r="Z142" s="31"/>
      <c r="AA142" s="31"/>
      <c r="AB142" s="31"/>
      <c r="AC142" s="31"/>
      <c r="AD142" s="31"/>
      <c r="AE142" s="31"/>
    </row>
    <row r="143" spans="1:65" s="2" customFormat="1" ht="16.5" customHeight="1">
      <c r="A143" s="31"/>
      <c r="B143" s="32"/>
      <c r="C143" s="31"/>
      <c r="D143" s="31"/>
      <c r="E143" s="258" t="str">
        <f>E7</f>
        <v>Kanalizácia a ČOV Nacina Ves</v>
      </c>
      <c r="F143" s="259"/>
      <c r="G143" s="259"/>
      <c r="H143" s="259"/>
      <c r="I143" s="31"/>
      <c r="J143" s="31"/>
      <c r="K143" s="31"/>
      <c r="L143" s="44"/>
      <c r="S143" s="31"/>
      <c r="T143" s="31"/>
      <c r="U143" s="31"/>
      <c r="V143" s="31"/>
      <c r="W143" s="31"/>
      <c r="X143" s="31"/>
      <c r="Y143" s="31"/>
      <c r="Z143" s="31"/>
      <c r="AA143" s="31"/>
      <c r="AB143" s="31"/>
      <c r="AC143" s="31"/>
      <c r="AD143" s="31"/>
      <c r="AE143" s="31"/>
    </row>
    <row r="144" spans="1:65" s="1" customFormat="1" ht="12" customHeight="1">
      <c r="B144" s="17"/>
      <c r="C144" s="24" t="s">
        <v>184</v>
      </c>
      <c r="L144" s="17"/>
    </row>
    <row r="145" spans="1:65" s="1" customFormat="1" ht="16.5" customHeight="1">
      <c r="B145" s="17"/>
      <c r="E145" s="258" t="s">
        <v>2354</v>
      </c>
      <c r="F145" s="210"/>
      <c r="G145" s="210"/>
      <c r="H145" s="210"/>
      <c r="L145" s="17"/>
    </row>
    <row r="146" spans="1:65" s="1" customFormat="1" ht="12" customHeight="1">
      <c r="B146" s="17"/>
      <c r="C146" s="24" t="s">
        <v>186</v>
      </c>
      <c r="L146" s="17"/>
    </row>
    <row r="147" spans="1:65" s="2" customFormat="1" ht="16.5" customHeight="1">
      <c r="A147" s="31"/>
      <c r="B147" s="32"/>
      <c r="C147" s="31"/>
      <c r="D147" s="31"/>
      <c r="E147" s="260" t="s">
        <v>2677</v>
      </c>
      <c r="F147" s="261"/>
      <c r="G147" s="261"/>
      <c r="H147" s="261"/>
      <c r="I147" s="31"/>
      <c r="J147" s="31"/>
      <c r="K147" s="31"/>
      <c r="L147" s="44"/>
      <c r="S147" s="31"/>
      <c r="T147" s="31"/>
      <c r="U147" s="31"/>
      <c r="V147" s="31"/>
      <c r="W147" s="31"/>
      <c r="X147" s="31"/>
      <c r="Y147" s="31"/>
      <c r="Z147" s="31"/>
      <c r="AA147" s="31"/>
      <c r="AB147" s="31"/>
      <c r="AC147" s="31"/>
      <c r="AD147" s="31"/>
      <c r="AE147" s="31"/>
    </row>
    <row r="148" spans="1:65" s="2" customFormat="1" ht="12" customHeight="1">
      <c r="A148" s="31"/>
      <c r="B148" s="32"/>
      <c r="C148" s="24" t="s">
        <v>188</v>
      </c>
      <c r="D148" s="31"/>
      <c r="E148" s="31"/>
      <c r="F148" s="31"/>
      <c r="G148" s="31"/>
      <c r="H148" s="31"/>
      <c r="I148" s="31"/>
      <c r="J148" s="31"/>
      <c r="K148" s="31"/>
      <c r="L148" s="44"/>
      <c r="S148" s="31"/>
      <c r="T148" s="31"/>
      <c r="U148" s="31"/>
      <c r="V148" s="31"/>
      <c r="W148" s="31"/>
      <c r="X148" s="31"/>
      <c r="Y148" s="31"/>
      <c r="Z148" s="31"/>
      <c r="AA148" s="31"/>
      <c r="AB148" s="31"/>
      <c r="AC148" s="31"/>
      <c r="AD148" s="31"/>
      <c r="AE148" s="31"/>
    </row>
    <row r="149" spans="1:65" s="2" customFormat="1" ht="16.5" customHeight="1">
      <c r="A149" s="31"/>
      <c r="B149" s="32"/>
      <c r="C149" s="31"/>
      <c r="D149" s="31"/>
      <c r="E149" s="239" t="str">
        <f>E13</f>
        <v>SO 03.5 - Čerpacia stanica ČS B5</v>
      </c>
      <c r="F149" s="261"/>
      <c r="G149" s="261"/>
      <c r="H149" s="261"/>
      <c r="I149" s="31"/>
      <c r="J149" s="31"/>
      <c r="K149" s="31"/>
      <c r="L149" s="44"/>
      <c r="S149" s="31"/>
      <c r="T149" s="31"/>
      <c r="U149" s="31"/>
      <c r="V149" s="31"/>
      <c r="W149" s="31"/>
      <c r="X149" s="31"/>
      <c r="Y149" s="31"/>
      <c r="Z149" s="31"/>
      <c r="AA149" s="31"/>
      <c r="AB149" s="31"/>
      <c r="AC149" s="31"/>
      <c r="AD149" s="31"/>
      <c r="AE149" s="31"/>
    </row>
    <row r="150" spans="1:65" s="2" customFormat="1" ht="6.95" customHeight="1">
      <c r="A150" s="31"/>
      <c r="B150" s="32"/>
      <c r="C150" s="31"/>
      <c r="D150" s="31"/>
      <c r="E150" s="31"/>
      <c r="F150" s="31"/>
      <c r="G150" s="31"/>
      <c r="H150" s="31"/>
      <c r="I150" s="31"/>
      <c r="J150" s="31"/>
      <c r="K150" s="31"/>
      <c r="L150" s="44"/>
      <c r="S150" s="31"/>
      <c r="T150" s="31"/>
      <c r="U150" s="31"/>
      <c r="V150" s="31"/>
      <c r="W150" s="31"/>
      <c r="X150" s="31"/>
      <c r="Y150" s="31"/>
      <c r="Z150" s="31"/>
      <c r="AA150" s="31"/>
      <c r="AB150" s="31"/>
      <c r="AC150" s="31"/>
      <c r="AD150" s="31"/>
      <c r="AE150" s="31"/>
    </row>
    <row r="151" spans="1:65" s="2" customFormat="1" ht="12" customHeight="1">
      <c r="A151" s="31"/>
      <c r="B151" s="32"/>
      <c r="C151" s="24" t="s">
        <v>19</v>
      </c>
      <c r="D151" s="31"/>
      <c r="E151" s="31"/>
      <c r="F151" s="22" t="str">
        <f>F16</f>
        <v>Nacina Ves</v>
      </c>
      <c r="G151" s="31"/>
      <c r="H151" s="31"/>
      <c r="I151" s="24" t="s">
        <v>21</v>
      </c>
      <c r="J151" s="57" t="str">
        <f>IF(J16="","",J16)</f>
        <v>7. 4. 2025</v>
      </c>
      <c r="K151" s="31"/>
      <c r="L151" s="44"/>
      <c r="S151" s="31"/>
      <c r="T151" s="31"/>
      <c r="U151" s="31"/>
      <c r="V151" s="31"/>
      <c r="W151" s="31"/>
      <c r="X151" s="31"/>
      <c r="Y151" s="31"/>
      <c r="Z151" s="31"/>
      <c r="AA151" s="31"/>
      <c r="AB151" s="31"/>
      <c r="AC151" s="31"/>
      <c r="AD151" s="31"/>
      <c r="AE151" s="31"/>
    </row>
    <row r="152" spans="1:65" s="2" customFormat="1" ht="6.95" customHeight="1">
      <c r="A152" s="31"/>
      <c r="B152" s="32"/>
      <c r="C152" s="31"/>
      <c r="D152" s="31"/>
      <c r="E152" s="31"/>
      <c r="F152" s="31"/>
      <c r="G152" s="31"/>
      <c r="H152" s="31"/>
      <c r="I152" s="31"/>
      <c r="J152" s="31"/>
      <c r="K152" s="31"/>
      <c r="L152" s="44"/>
      <c r="S152" s="31"/>
      <c r="T152" s="31"/>
      <c r="U152" s="31"/>
      <c r="V152" s="31"/>
      <c r="W152" s="31"/>
      <c r="X152" s="31"/>
      <c r="Y152" s="31"/>
      <c r="Z152" s="31"/>
      <c r="AA152" s="31"/>
      <c r="AB152" s="31"/>
      <c r="AC152" s="31"/>
      <c r="AD152" s="31"/>
      <c r="AE152" s="31"/>
    </row>
    <row r="153" spans="1:65" s="2" customFormat="1" ht="15.2" customHeight="1">
      <c r="A153" s="31"/>
      <c r="B153" s="32"/>
      <c r="C153" s="24" t="s">
        <v>23</v>
      </c>
      <c r="D153" s="31"/>
      <c r="E153" s="31"/>
      <c r="F153" s="22" t="str">
        <f>E19</f>
        <v>Obec Nacina Ves</v>
      </c>
      <c r="G153" s="31"/>
      <c r="H153" s="31"/>
      <c r="I153" s="24" t="s">
        <v>29</v>
      </c>
      <c r="J153" s="27" t="str">
        <f>E25</f>
        <v>Ing. Štefan Čižmár</v>
      </c>
      <c r="K153" s="31"/>
      <c r="L153" s="44"/>
      <c r="S153" s="31"/>
      <c r="T153" s="31"/>
      <c r="U153" s="31"/>
      <c r="V153" s="31"/>
      <c r="W153" s="31"/>
      <c r="X153" s="31"/>
      <c r="Y153" s="31"/>
      <c r="Z153" s="31"/>
      <c r="AA153" s="31"/>
      <c r="AB153" s="31"/>
      <c r="AC153" s="31"/>
      <c r="AD153" s="31"/>
      <c r="AE153" s="31"/>
    </row>
    <row r="154" spans="1:65" s="2" customFormat="1" ht="15.2" customHeight="1">
      <c r="A154" s="31"/>
      <c r="B154" s="32"/>
      <c r="C154" s="24" t="s">
        <v>27</v>
      </c>
      <c r="D154" s="31"/>
      <c r="E154" s="31"/>
      <c r="F154" s="22" t="str">
        <f>IF(E22="","",E22)</f>
        <v>Vyplň údaj</v>
      </c>
      <c r="G154" s="31"/>
      <c r="H154" s="31"/>
      <c r="I154" s="24" t="s">
        <v>32</v>
      </c>
      <c r="J154" s="27" t="str">
        <f>E28</f>
        <v xml:space="preserve"> </v>
      </c>
      <c r="K154" s="31"/>
      <c r="L154" s="44"/>
      <c r="S154" s="31"/>
      <c r="T154" s="31"/>
      <c r="U154" s="31"/>
      <c r="V154" s="31"/>
      <c r="W154" s="31"/>
      <c r="X154" s="31"/>
      <c r="Y154" s="31"/>
      <c r="Z154" s="31"/>
      <c r="AA154" s="31"/>
      <c r="AB154" s="31"/>
      <c r="AC154" s="31"/>
      <c r="AD154" s="31"/>
      <c r="AE154" s="31"/>
    </row>
    <row r="155" spans="1:65" s="2" customFormat="1" ht="10.35" customHeight="1">
      <c r="A155" s="31"/>
      <c r="B155" s="32"/>
      <c r="C155" s="31"/>
      <c r="D155" s="31"/>
      <c r="E155" s="31"/>
      <c r="F155" s="31"/>
      <c r="G155" s="31"/>
      <c r="H155" s="31"/>
      <c r="I155" s="31"/>
      <c r="J155" s="31"/>
      <c r="K155" s="31"/>
      <c r="L155" s="44"/>
      <c r="S155" s="31"/>
      <c r="T155" s="31"/>
      <c r="U155" s="31"/>
      <c r="V155" s="31"/>
      <c r="W155" s="31"/>
      <c r="X155" s="31"/>
      <c r="Y155" s="31"/>
      <c r="Z155" s="31"/>
      <c r="AA155" s="31"/>
      <c r="AB155" s="31"/>
      <c r="AC155" s="31"/>
      <c r="AD155" s="31"/>
      <c r="AE155" s="31"/>
    </row>
    <row r="156" spans="1:65" s="11" customFormat="1" ht="29.25" customHeight="1">
      <c r="A156" s="150"/>
      <c r="B156" s="151"/>
      <c r="C156" s="152" t="s">
        <v>219</v>
      </c>
      <c r="D156" s="153" t="s">
        <v>62</v>
      </c>
      <c r="E156" s="153" t="s">
        <v>58</v>
      </c>
      <c r="F156" s="153" t="s">
        <v>59</v>
      </c>
      <c r="G156" s="153" t="s">
        <v>220</v>
      </c>
      <c r="H156" s="153" t="s">
        <v>221</v>
      </c>
      <c r="I156" s="153" t="s">
        <v>222</v>
      </c>
      <c r="J156" s="154" t="s">
        <v>193</v>
      </c>
      <c r="K156" s="155" t="s">
        <v>223</v>
      </c>
      <c r="L156" s="156"/>
      <c r="M156" s="64" t="s">
        <v>1</v>
      </c>
      <c r="N156" s="65" t="s">
        <v>41</v>
      </c>
      <c r="O156" s="65" t="s">
        <v>224</v>
      </c>
      <c r="P156" s="65" t="s">
        <v>225</v>
      </c>
      <c r="Q156" s="65" t="s">
        <v>226</v>
      </c>
      <c r="R156" s="65" t="s">
        <v>227</v>
      </c>
      <c r="S156" s="65" t="s">
        <v>228</v>
      </c>
      <c r="T156" s="66" t="s">
        <v>229</v>
      </c>
      <c r="U156" s="150"/>
      <c r="V156" s="150"/>
      <c r="W156" s="150"/>
      <c r="X156" s="150"/>
      <c r="Y156" s="150"/>
      <c r="Z156" s="150"/>
      <c r="AA156" s="150"/>
      <c r="AB156" s="150"/>
      <c r="AC156" s="150"/>
      <c r="AD156" s="150"/>
      <c r="AE156" s="150"/>
    </row>
    <row r="157" spans="1:65" s="2" customFormat="1" ht="22.9" customHeight="1">
      <c r="A157" s="31"/>
      <c r="B157" s="32"/>
      <c r="C157" s="71" t="s">
        <v>190</v>
      </c>
      <c r="D157" s="31"/>
      <c r="E157" s="31"/>
      <c r="F157" s="31"/>
      <c r="G157" s="31"/>
      <c r="H157" s="31"/>
      <c r="I157" s="31"/>
      <c r="J157" s="157">
        <f>BK157</f>
        <v>0</v>
      </c>
      <c r="K157" s="31"/>
      <c r="L157" s="32"/>
      <c r="M157" s="67"/>
      <c r="N157" s="58"/>
      <c r="O157" s="68"/>
      <c r="P157" s="158">
        <f>P158+P267+P271+P316+P388+P390</f>
        <v>0</v>
      </c>
      <c r="Q157" s="68"/>
      <c r="R157" s="158">
        <f>R158+R267+R271+R316+R388+R390</f>
        <v>126.4069314025742</v>
      </c>
      <c r="S157" s="68"/>
      <c r="T157" s="159">
        <f>T158+T267+T271+T316+T388+T390</f>
        <v>0</v>
      </c>
      <c r="U157" s="31"/>
      <c r="V157" s="31"/>
      <c r="W157" s="31"/>
      <c r="X157" s="31"/>
      <c r="Y157" s="31"/>
      <c r="Z157" s="31"/>
      <c r="AA157" s="31"/>
      <c r="AB157" s="31"/>
      <c r="AC157" s="31"/>
      <c r="AD157" s="31"/>
      <c r="AE157" s="31"/>
      <c r="AT157" s="14" t="s">
        <v>76</v>
      </c>
      <c r="AU157" s="14" t="s">
        <v>195</v>
      </c>
      <c r="BK157" s="160">
        <f>BK158+BK267+BK271+BK316+BK388+BK390</f>
        <v>0</v>
      </c>
    </row>
    <row r="158" spans="1:65" s="12" customFormat="1" ht="25.9" customHeight="1">
      <c r="B158" s="161"/>
      <c r="D158" s="162" t="s">
        <v>76</v>
      </c>
      <c r="E158" s="163" t="s">
        <v>897</v>
      </c>
      <c r="F158" s="163" t="s">
        <v>231</v>
      </c>
      <c r="I158" s="164"/>
      <c r="J158" s="165">
        <f>BK158</f>
        <v>0</v>
      </c>
      <c r="L158" s="161"/>
      <c r="M158" s="166"/>
      <c r="N158" s="167"/>
      <c r="O158" s="167"/>
      <c r="P158" s="168">
        <f>P159+P200+P211+P218+P222+P253+P264</f>
        <v>0</v>
      </c>
      <c r="Q158" s="167"/>
      <c r="R158" s="168">
        <f>R159+R200+R211+R218+R222+R253+R264</f>
        <v>123.33112204557419</v>
      </c>
      <c r="S158" s="167"/>
      <c r="T158" s="169">
        <f>T159+T200+T211+T218+T222+T253+T264</f>
        <v>0</v>
      </c>
      <c r="AR158" s="162" t="s">
        <v>81</v>
      </c>
      <c r="AT158" s="170" t="s">
        <v>76</v>
      </c>
      <c r="AU158" s="170" t="s">
        <v>77</v>
      </c>
      <c r="AY158" s="162" t="s">
        <v>232</v>
      </c>
      <c r="BK158" s="171">
        <f>BK159+BK200+BK211+BK218+BK222+BK253+BK264</f>
        <v>0</v>
      </c>
    </row>
    <row r="159" spans="1:65" s="12" customFormat="1" ht="22.9" customHeight="1">
      <c r="B159" s="161"/>
      <c r="D159" s="162" t="s">
        <v>76</v>
      </c>
      <c r="E159" s="172" t="s">
        <v>81</v>
      </c>
      <c r="F159" s="172" t="s">
        <v>233</v>
      </c>
      <c r="I159" s="164"/>
      <c r="J159" s="173">
        <f>BK159</f>
        <v>0</v>
      </c>
      <c r="L159" s="161"/>
      <c r="M159" s="166"/>
      <c r="N159" s="167"/>
      <c r="O159" s="167"/>
      <c r="P159" s="168">
        <f>SUM(P160:P199)</f>
        <v>0</v>
      </c>
      <c r="Q159" s="167"/>
      <c r="R159" s="168">
        <f>SUM(R160:R199)</f>
        <v>33.274985510839997</v>
      </c>
      <c r="S159" s="167"/>
      <c r="T159" s="169">
        <f>SUM(T160:T199)</f>
        <v>0</v>
      </c>
      <c r="AR159" s="162" t="s">
        <v>81</v>
      </c>
      <c r="AT159" s="170" t="s">
        <v>76</v>
      </c>
      <c r="AU159" s="170" t="s">
        <v>81</v>
      </c>
      <c r="AY159" s="162" t="s">
        <v>232</v>
      </c>
      <c r="BK159" s="171">
        <f>SUM(BK160:BK199)</f>
        <v>0</v>
      </c>
    </row>
    <row r="160" spans="1:65" s="2" customFormat="1" ht="24.2" customHeight="1">
      <c r="A160" s="31"/>
      <c r="B160" s="142"/>
      <c r="C160" s="174" t="s">
        <v>81</v>
      </c>
      <c r="D160" s="174" t="s">
        <v>234</v>
      </c>
      <c r="E160" s="175" t="s">
        <v>898</v>
      </c>
      <c r="F160" s="176" t="s">
        <v>899</v>
      </c>
      <c r="G160" s="177" t="s">
        <v>256</v>
      </c>
      <c r="H160" s="178">
        <v>100</v>
      </c>
      <c r="I160" s="179"/>
      <c r="J160" s="180">
        <f t="shared" ref="J160:J199" si="5">ROUND(I160*H160,2)</f>
        <v>0</v>
      </c>
      <c r="K160" s="181"/>
      <c r="L160" s="32"/>
      <c r="M160" s="182" t="s">
        <v>1</v>
      </c>
      <c r="N160" s="183" t="s">
        <v>43</v>
      </c>
      <c r="O160" s="60"/>
      <c r="P160" s="184">
        <f t="shared" ref="P160:P199" si="6">O160*H160</f>
        <v>0</v>
      </c>
      <c r="Q160" s="184">
        <v>1.2562714000000001E-2</v>
      </c>
      <c r="R160" s="184">
        <f t="shared" ref="R160:R199" si="7">Q160*H160</f>
        <v>1.2562714000000001</v>
      </c>
      <c r="S160" s="184">
        <v>0</v>
      </c>
      <c r="T160" s="185">
        <f t="shared" ref="T160:T199" si="8">S160*H160</f>
        <v>0</v>
      </c>
      <c r="U160" s="31"/>
      <c r="V160" s="31"/>
      <c r="W160" s="31"/>
      <c r="X160" s="31"/>
      <c r="Y160" s="31"/>
      <c r="Z160" s="31"/>
      <c r="AA160" s="31"/>
      <c r="AB160" s="31"/>
      <c r="AC160" s="31"/>
      <c r="AD160" s="31"/>
      <c r="AE160" s="31"/>
      <c r="AR160" s="186" t="s">
        <v>238</v>
      </c>
      <c r="AT160" s="186" t="s">
        <v>234</v>
      </c>
      <c r="AU160" s="186" t="s">
        <v>88</v>
      </c>
      <c r="AY160" s="14" t="s">
        <v>232</v>
      </c>
      <c r="BE160" s="104">
        <f t="shared" ref="BE160:BE199" si="9">IF(N160="základná",J160,0)</f>
        <v>0</v>
      </c>
      <c r="BF160" s="104">
        <f t="shared" ref="BF160:BF199" si="10">IF(N160="znížená",J160,0)</f>
        <v>0</v>
      </c>
      <c r="BG160" s="104">
        <f t="shared" ref="BG160:BG199" si="11">IF(N160="zákl. prenesená",J160,0)</f>
        <v>0</v>
      </c>
      <c r="BH160" s="104">
        <f t="shared" ref="BH160:BH199" si="12">IF(N160="zníž. prenesená",J160,0)</f>
        <v>0</v>
      </c>
      <c r="BI160" s="104">
        <f t="shared" ref="BI160:BI199" si="13">IF(N160="nulová",J160,0)</f>
        <v>0</v>
      </c>
      <c r="BJ160" s="14" t="s">
        <v>88</v>
      </c>
      <c r="BK160" s="104">
        <f t="shared" ref="BK160:BK199" si="14">ROUND(I160*H160,2)</f>
        <v>0</v>
      </c>
      <c r="BL160" s="14" t="s">
        <v>238</v>
      </c>
      <c r="BM160" s="186" t="s">
        <v>2679</v>
      </c>
    </row>
    <row r="161" spans="1:65" s="2" customFormat="1" ht="33" customHeight="1">
      <c r="A161" s="31"/>
      <c r="B161" s="142"/>
      <c r="C161" s="174" t="s">
        <v>88</v>
      </c>
      <c r="D161" s="174" t="s">
        <v>234</v>
      </c>
      <c r="E161" s="175" t="s">
        <v>259</v>
      </c>
      <c r="F161" s="176" t="s">
        <v>260</v>
      </c>
      <c r="G161" s="177" t="s">
        <v>261</v>
      </c>
      <c r="H161" s="178">
        <v>240</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2680</v>
      </c>
    </row>
    <row r="162" spans="1:65" s="2" customFormat="1" ht="33" customHeight="1">
      <c r="A162" s="31"/>
      <c r="B162" s="142"/>
      <c r="C162" s="174" t="s">
        <v>93</v>
      </c>
      <c r="D162" s="174" t="s">
        <v>234</v>
      </c>
      <c r="E162" s="175" t="s">
        <v>264</v>
      </c>
      <c r="F162" s="176" t="s">
        <v>265</v>
      </c>
      <c r="G162" s="177" t="s">
        <v>266</v>
      </c>
      <c r="H162" s="178">
        <v>10</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2681</v>
      </c>
    </row>
    <row r="163" spans="1:65" s="2" customFormat="1" ht="37.9" customHeight="1">
      <c r="A163" s="31"/>
      <c r="B163" s="142"/>
      <c r="C163" s="174" t="s">
        <v>238</v>
      </c>
      <c r="D163" s="174" t="s">
        <v>234</v>
      </c>
      <c r="E163" s="175" t="s">
        <v>2682</v>
      </c>
      <c r="F163" s="176" t="s">
        <v>2683</v>
      </c>
      <c r="G163" s="177" t="s">
        <v>256</v>
      </c>
      <c r="H163" s="178">
        <v>300.8</v>
      </c>
      <c r="I163" s="179"/>
      <c r="J163" s="180">
        <f t="shared" si="5"/>
        <v>0</v>
      </c>
      <c r="K163" s="181"/>
      <c r="L163" s="32"/>
      <c r="M163" s="182" t="s">
        <v>1</v>
      </c>
      <c r="N163" s="183" t="s">
        <v>43</v>
      </c>
      <c r="O163" s="60"/>
      <c r="P163" s="184">
        <f t="shared" si="6"/>
        <v>0</v>
      </c>
      <c r="Q163" s="184">
        <v>9.9633698E-3</v>
      </c>
      <c r="R163" s="184">
        <f t="shared" si="7"/>
        <v>2.9969816358400001</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3099</v>
      </c>
    </row>
    <row r="164" spans="1:65" s="2" customFormat="1" ht="24.2" customHeight="1">
      <c r="A164" s="31"/>
      <c r="B164" s="142"/>
      <c r="C164" s="174" t="s">
        <v>249</v>
      </c>
      <c r="D164" s="174" t="s">
        <v>234</v>
      </c>
      <c r="E164" s="175" t="s">
        <v>2685</v>
      </c>
      <c r="F164" s="176" t="s">
        <v>2686</v>
      </c>
      <c r="G164" s="177" t="s">
        <v>256</v>
      </c>
      <c r="H164" s="178">
        <v>300.8</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3100</v>
      </c>
    </row>
    <row r="165" spans="1:65" s="2" customFormat="1" ht="16.5" customHeight="1">
      <c r="A165" s="31"/>
      <c r="B165" s="142"/>
      <c r="C165" s="174" t="s">
        <v>253</v>
      </c>
      <c r="D165" s="174" t="s">
        <v>234</v>
      </c>
      <c r="E165" s="175" t="s">
        <v>2688</v>
      </c>
      <c r="F165" s="176" t="s">
        <v>2689</v>
      </c>
      <c r="G165" s="177" t="s">
        <v>394</v>
      </c>
      <c r="H165" s="178">
        <v>1</v>
      </c>
      <c r="I165" s="179"/>
      <c r="J165" s="180">
        <f t="shared" si="5"/>
        <v>0</v>
      </c>
      <c r="K165" s="181"/>
      <c r="L165" s="32"/>
      <c r="M165" s="182" t="s">
        <v>1</v>
      </c>
      <c r="N165" s="183" t="s">
        <v>43</v>
      </c>
      <c r="O165" s="60"/>
      <c r="P165" s="184">
        <f t="shared" si="6"/>
        <v>0</v>
      </c>
      <c r="Q165" s="184">
        <v>0.88016380000000005</v>
      </c>
      <c r="R165" s="184">
        <f t="shared" si="7"/>
        <v>0.88016380000000005</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3101</v>
      </c>
    </row>
    <row r="166" spans="1:65" s="2" customFormat="1" ht="16.5" customHeight="1">
      <c r="A166" s="31"/>
      <c r="B166" s="142"/>
      <c r="C166" s="174" t="s">
        <v>258</v>
      </c>
      <c r="D166" s="174" t="s">
        <v>234</v>
      </c>
      <c r="E166" s="175" t="s">
        <v>2691</v>
      </c>
      <c r="F166" s="176" t="s">
        <v>2692</v>
      </c>
      <c r="G166" s="177" t="s">
        <v>394</v>
      </c>
      <c r="H166" s="178">
        <v>1</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3102</v>
      </c>
    </row>
    <row r="167" spans="1:65" s="2" customFormat="1" ht="21.75" customHeight="1">
      <c r="A167" s="31"/>
      <c r="B167" s="142"/>
      <c r="C167" s="174" t="s">
        <v>263</v>
      </c>
      <c r="D167" s="174" t="s">
        <v>234</v>
      </c>
      <c r="E167" s="175" t="s">
        <v>2694</v>
      </c>
      <c r="F167" s="176" t="s">
        <v>2695</v>
      </c>
      <c r="G167" s="177" t="s">
        <v>256</v>
      </c>
      <c r="H167" s="178">
        <v>10</v>
      </c>
      <c r="I167" s="179"/>
      <c r="J167" s="180">
        <f t="shared" si="5"/>
        <v>0</v>
      </c>
      <c r="K167" s="181"/>
      <c r="L167" s="32"/>
      <c r="M167" s="182" t="s">
        <v>1</v>
      </c>
      <c r="N167" s="183" t="s">
        <v>43</v>
      </c>
      <c r="O167" s="60"/>
      <c r="P167" s="184">
        <f t="shared" si="6"/>
        <v>0</v>
      </c>
      <c r="Q167" s="184">
        <v>8.2583171499999997E-2</v>
      </c>
      <c r="R167" s="184">
        <f t="shared" si="7"/>
        <v>0.82583171499999997</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3103</v>
      </c>
    </row>
    <row r="168" spans="1:65" s="2" customFormat="1" ht="24.2" customHeight="1">
      <c r="A168" s="31"/>
      <c r="B168" s="142"/>
      <c r="C168" s="174" t="s">
        <v>268</v>
      </c>
      <c r="D168" s="174" t="s">
        <v>234</v>
      </c>
      <c r="E168" s="175" t="s">
        <v>2697</v>
      </c>
      <c r="F168" s="176" t="s">
        <v>2698</v>
      </c>
      <c r="G168" s="177" t="s">
        <v>256</v>
      </c>
      <c r="H168" s="178">
        <v>10</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3104</v>
      </c>
    </row>
    <row r="169" spans="1:65" s="2" customFormat="1" ht="24.2" customHeight="1">
      <c r="A169" s="31"/>
      <c r="B169" s="142"/>
      <c r="C169" s="174" t="s">
        <v>272</v>
      </c>
      <c r="D169" s="174" t="s">
        <v>234</v>
      </c>
      <c r="E169" s="175" t="s">
        <v>2700</v>
      </c>
      <c r="F169" s="176" t="s">
        <v>2701</v>
      </c>
      <c r="G169" s="177" t="s">
        <v>261</v>
      </c>
      <c r="H169" s="178">
        <v>168</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3105</v>
      </c>
    </row>
    <row r="170" spans="1:65" s="2" customFormat="1" ht="33" customHeight="1">
      <c r="A170" s="31"/>
      <c r="B170" s="142"/>
      <c r="C170" s="174" t="s">
        <v>276</v>
      </c>
      <c r="D170" s="174" t="s">
        <v>234</v>
      </c>
      <c r="E170" s="175" t="s">
        <v>3062</v>
      </c>
      <c r="F170" s="176" t="s">
        <v>3063</v>
      </c>
      <c r="G170" s="177" t="s">
        <v>261</v>
      </c>
      <c r="H170" s="178">
        <v>48</v>
      </c>
      <c r="I170" s="179"/>
      <c r="J170" s="180">
        <f t="shared" si="5"/>
        <v>0</v>
      </c>
      <c r="K170" s="181"/>
      <c r="L170" s="32"/>
      <c r="M170" s="182" t="s">
        <v>1</v>
      </c>
      <c r="N170" s="183"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3106</v>
      </c>
    </row>
    <row r="171" spans="1:65" s="2" customFormat="1" ht="24.2" customHeight="1">
      <c r="A171" s="31"/>
      <c r="B171" s="142"/>
      <c r="C171" s="174" t="s">
        <v>280</v>
      </c>
      <c r="D171" s="174" t="s">
        <v>234</v>
      </c>
      <c r="E171" s="175" t="s">
        <v>281</v>
      </c>
      <c r="F171" s="176" t="s">
        <v>282</v>
      </c>
      <c r="G171" s="177" t="s">
        <v>256</v>
      </c>
      <c r="H171" s="178">
        <v>20</v>
      </c>
      <c r="I171" s="179"/>
      <c r="J171" s="180">
        <f t="shared" si="5"/>
        <v>0</v>
      </c>
      <c r="K171" s="181"/>
      <c r="L171" s="32"/>
      <c r="M171" s="182" t="s">
        <v>1</v>
      </c>
      <c r="N171" s="183" t="s">
        <v>43</v>
      </c>
      <c r="O171" s="60"/>
      <c r="P171" s="184">
        <f t="shared" si="6"/>
        <v>0</v>
      </c>
      <c r="Q171" s="184">
        <v>3.3070000000000002E-2</v>
      </c>
      <c r="R171" s="184">
        <f t="shared" si="7"/>
        <v>0.66139999999999999</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2703</v>
      </c>
    </row>
    <row r="172" spans="1:65" s="2" customFormat="1" ht="33" customHeight="1">
      <c r="A172" s="31"/>
      <c r="B172" s="142"/>
      <c r="C172" s="174" t="s">
        <v>284</v>
      </c>
      <c r="D172" s="174" t="s">
        <v>234</v>
      </c>
      <c r="E172" s="175" t="s">
        <v>2704</v>
      </c>
      <c r="F172" s="176" t="s">
        <v>2705</v>
      </c>
      <c r="G172" s="177" t="s">
        <v>287</v>
      </c>
      <c r="H172" s="178">
        <v>32.4</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2706</v>
      </c>
    </row>
    <row r="173" spans="1:65" s="2" customFormat="1" ht="37.9" customHeight="1">
      <c r="A173" s="31"/>
      <c r="B173" s="142"/>
      <c r="C173" s="174" t="s">
        <v>289</v>
      </c>
      <c r="D173" s="174" t="s">
        <v>234</v>
      </c>
      <c r="E173" s="175" t="s">
        <v>290</v>
      </c>
      <c r="F173" s="176" t="s">
        <v>291</v>
      </c>
      <c r="G173" s="177" t="s">
        <v>287</v>
      </c>
      <c r="H173" s="178">
        <v>32.718000000000004</v>
      </c>
      <c r="I173" s="179"/>
      <c r="J173" s="180">
        <f t="shared" si="5"/>
        <v>0</v>
      </c>
      <c r="K173" s="181"/>
      <c r="L173" s="32"/>
      <c r="M173" s="182" t="s">
        <v>1</v>
      </c>
      <c r="N173" s="183"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2707</v>
      </c>
    </row>
    <row r="174" spans="1:65" s="2" customFormat="1" ht="24.2" customHeight="1">
      <c r="A174" s="31"/>
      <c r="B174" s="142"/>
      <c r="C174" s="174" t="s">
        <v>293</v>
      </c>
      <c r="D174" s="174" t="s">
        <v>234</v>
      </c>
      <c r="E174" s="175" t="s">
        <v>302</v>
      </c>
      <c r="F174" s="176" t="s">
        <v>303</v>
      </c>
      <c r="G174" s="177" t="s">
        <v>287</v>
      </c>
      <c r="H174" s="178">
        <v>32.4</v>
      </c>
      <c r="I174" s="179"/>
      <c r="J174" s="180">
        <f t="shared" si="5"/>
        <v>0</v>
      </c>
      <c r="K174" s="181"/>
      <c r="L174" s="32"/>
      <c r="M174" s="182" t="s">
        <v>1</v>
      </c>
      <c r="N174" s="183" t="s">
        <v>43</v>
      </c>
      <c r="O174" s="60"/>
      <c r="P174" s="184">
        <f t="shared" si="6"/>
        <v>0</v>
      </c>
      <c r="Q174" s="184">
        <v>0</v>
      </c>
      <c r="R174" s="184">
        <f t="shared" si="7"/>
        <v>0</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2708</v>
      </c>
    </row>
    <row r="175" spans="1:65" s="2" customFormat="1" ht="37.9" customHeight="1">
      <c r="A175" s="31"/>
      <c r="B175" s="142"/>
      <c r="C175" s="174" t="s">
        <v>297</v>
      </c>
      <c r="D175" s="174" t="s">
        <v>234</v>
      </c>
      <c r="E175" s="175" t="s">
        <v>306</v>
      </c>
      <c r="F175" s="176" t="s">
        <v>307</v>
      </c>
      <c r="G175" s="177" t="s">
        <v>287</v>
      </c>
      <c r="H175" s="178">
        <v>16.2</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2709</v>
      </c>
    </row>
    <row r="176" spans="1:65" s="2" customFormat="1" ht="16.5" customHeight="1">
      <c r="A176" s="31"/>
      <c r="B176" s="142"/>
      <c r="C176" s="174" t="s">
        <v>301</v>
      </c>
      <c r="D176" s="174" t="s">
        <v>234</v>
      </c>
      <c r="E176" s="175" t="s">
        <v>910</v>
      </c>
      <c r="F176" s="176" t="s">
        <v>911</v>
      </c>
      <c r="G176" s="177" t="s">
        <v>287</v>
      </c>
      <c r="H176" s="178">
        <v>131.19200000000001</v>
      </c>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2710</v>
      </c>
    </row>
    <row r="177" spans="1:65" s="2" customFormat="1" ht="24.2" customHeight="1">
      <c r="A177" s="31"/>
      <c r="B177" s="142"/>
      <c r="C177" s="174" t="s">
        <v>305</v>
      </c>
      <c r="D177" s="174" t="s">
        <v>234</v>
      </c>
      <c r="E177" s="175" t="s">
        <v>913</v>
      </c>
      <c r="F177" s="176" t="s">
        <v>914</v>
      </c>
      <c r="G177" s="177" t="s">
        <v>287</v>
      </c>
      <c r="H177" s="178">
        <v>65.596000000000004</v>
      </c>
      <c r="I177" s="179"/>
      <c r="J177" s="180">
        <f t="shared" si="5"/>
        <v>0</v>
      </c>
      <c r="K177" s="181"/>
      <c r="L177" s="32"/>
      <c r="M177" s="182" t="s">
        <v>1</v>
      </c>
      <c r="N177" s="183" t="s">
        <v>43</v>
      </c>
      <c r="O177" s="60"/>
      <c r="P177" s="184">
        <f t="shared" si="6"/>
        <v>0</v>
      </c>
      <c r="Q177" s="184">
        <v>0</v>
      </c>
      <c r="R177" s="184">
        <f t="shared" si="7"/>
        <v>0</v>
      </c>
      <c r="S177" s="184">
        <v>0</v>
      </c>
      <c r="T177" s="185">
        <f t="shared" si="8"/>
        <v>0</v>
      </c>
      <c r="U177" s="31"/>
      <c r="V177" s="31"/>
      <c r="W177" s="31"/>
      <c r="X177" s="31"/>
      <c r="Y177" s="31"/>
      <c r="Z177" s="31"/>
      <c r="AA177" s="31"/>
      <c r="AB177" s="31"/>
      <c r="AC177" s="31"/>
      <c r="AD177" s="31"/>
      <c r="AE177" s="31"/>
      <c r="AR177" s="186" t="s">
        <v>238</v>
      </c>
      <c r="AT177" s="186" t="s">
        <v>234</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2711</v>
      </c>
    </row>
    <row r="178" spans="1:65" s="2" customFormat="1" ht="24.2" customHeight="1">
      <c r="A178" s="31"/>
      <c r="B178" s="142"/>
      <c r="C178" s="174" t="s">
        <v>309</v>
      </c>
      <c r="D178" s="174" t="s">
        <v>234</v>
      </c>
      <c r="E178" s="175" t="s">
        <v>318</v>
      </c>
      <c r="F178" s="176" t="s">
        <v>319</v>
      </c>
      <c r="G178" s="177" t="s">
        <v>237</v>
      </c>
      <c r="H178" s="178">
        <v>72</v>
      </c>
      <c r="I178" s="179"/>
      <c r="J178" s="180">
        <f t="shared" si="5"/>
        <v>0</v>
      </c>
      <c r="K178" s="181"/>
      <c r="L178" s="32"/>
      <c r="M178" s="182" t="s">
        <v>1</v>
      </c>
      <c r="N178" s="183" t="s">
        <v>43</v>
      </c>
      <c r="O178" s="60"/>
      <c r="P178" s="184">
        <f t="shared" si="6"/>
        <v>0</v>
      </c>
      <c r="Q178" s="184">
        <v>2.6516999999999999E-2</v>
      </c>
      <c r="R178" s="184">
        <f t="shared" si="7"/>
        <v>1.909224</v>
      </c>
      <c r="S178" s="184">
        <v>0</v>
      </c>
      <c r="T178" s="185">
        <f t="shared" si="8"/>
        <v>0</v>
      </c>
      <c r="U178" s="31"/>
      <c r="V178" s="31"/>
      <c r="W178" s="31"/>
      <c r="X178" s="31"/>
      <c r="Y178" s="31"/>
      <c r="Z178" s="31"/>
      <c r="AA178" s="31"/>
      <c r="AB178" s="31"/>
      <c r="AC178" s="31"/>
      <c r="AD178" s="31"/>
      <c r="AE178" s="31"/>
      <c r="AR178" s="186" t="s">
        <v>238</v>
      </c>
      <c r="AT178" s="186" t="s">
        <v>234</v>
      </c>
      <c r="AU178" s="186" t="s">
        <v>88</v>
      </c>
      <c r="AY178" s="14" t="s">
        <v>232</v>
      </c>
      <c r="BE178" s="104">
        <f t="shared" si="9"/>
        <v>0</v>
      </c>
      <c r="BF178" s="104">
        <f t="shared" si="10"/>
        <v>0</v>
      </c>
      <c r="BG178" s="104">
        <f t="shared" si="11"/>
        <v>0</v>
      </c>
      <c r="BH178" s="104">
        <f t="shared" si="12"/>
        <v>0</v>
      </c>
      <c r="BI178" s="104">
        <f t="shared" si="13"/>
        <v>0</v>
      </c>
      <c r="BJ178" s="14" t="s">
        <v>88</v>
      </c>
      <c r="BK178" s="104">
        <f t="shared" si="14"/>
        <v>0</v>
      </c>
      <c r="BL178" s="14" t="s">
        <v>238</v>
      </c>
      <c r="BM178" s="186" t="s">
        <v>2712</v>
      </c>
    </row>
    <row r="179" spans="1:65" s="2" customFormat="1" ht="24.2" customHeight="1">
      <c r="A179" s="31"/>
      <c r="B179" s="142"/>
      <c r="C179" s="174" t="s">
        <v>313</v>
      </c>
      <c r="D179" s="174" t="s">
        <v>234</v>
      </c>
      <c r="E179" s="175" t="s">
        <v>1151</v>
      </c>
      <c r="F179" s="176" t="s">
        <v>1152</v>
      </c>
      <c r="G179" s="177" t="s">
        <v>237</v>
      </c>
      <c r="H179" s="178">
        <v>114.08</v>
      </c>
      <c r="I179" s="179"/>
      <c r="J179" s="180">
        <f t="shared" si="5"/>
        <v>0</v>
      </c>
      <c r="K179" s="181"/>
      <c r="L179" s="32"/>
      <c r="M179" s="182" t="s">
        <v>1</v>
      </c>
      <c r="N179" s="183" t="s">
        <v>43</v>
      </c>
      <c r="O179" s="60"/>
      <c r="P179" s="184">
        <f t="shared" si="6"/>
        <v>0</v>
      </c>
      <c r="Q179" s="184">
        <v>4.5171999999999997E-2</v>
      </c>
      <c r="R179" s="184">
        <f t="shared" si="7"/>
        <v>5.1532217599999992</v>
      </c>
      <c r="S179" s="184">
        <v>0</v>
      </c>
      <c r="T179" s="185">
        <f t="shared" si="8"/>
        <v>0</v>
      </c>
      <c r="U179" s="31"/>
      <c r="V179" s="31"/>
      <c r="W179" s="31"/>
      <c r="X179" s="31"/>
      <c r="Y179" s="31"/>
      <c r="Z179" s="31"/>
      <c r="AA179" s="31"/>
      <c r="AB179" s="31"/>
      <c r="AC179" s="31"/>
      <c r="AD179" s="31"/>
      <c r="AE179" s="31"/>
      <c r="AR179" s="186" t="s">
        <v>238</v>
      </c>
      <c r="AT179" s="186" t="s">
        <v>234</v>
      </c>
      <c r="AU179" s="186" t="s">
        <v>88</v>
      </c>
      <c r="AY179" s="14" t="s">
        <v>232</v>
      </c>
      <c r="BE179" s="104">
        <f t="shared" si="9"/>
        <v>0</v>
      </c>
      <c r="BF179" s="104">
        <f t="shared" si="10"/>
        <v>0</v>
      </c>
      <c r="BG179" s="104">
        <f t="shared" si="11"/>
        <v>0</v>
      </c>
      <c r="BH179" s="104">
        <f t="shared" si="12"/>
        <v>0</v>
      </c>
      <c r="BI179" s="104">
        <f t="shared" si="13"/>
        <v>0</v>
      </c>
      <c r="BJ179" s="14" t="s">
        <v>88</v>
      </c>
      <c r="BK179" s="104">
        <f t="shared" si="14"/>
        <v>0</v>
      </c>
      <c r="BL179" s="14" t="s">
        <v>238</v>
      </c>
      <c r="BM179" s="186" t="s">
        <v>2713</v>
      </c>
    </row>
    <row r="180" spans="1:65" s="2" customFormat="1" ht="24.2" customHeight="1">
      <c r="A180" s="31"/>
      <c r="B180" s="142"/>
      <c r="C180" s="174" t="s">
        <v>317</v>
      </c>
      <c r="D180" s="174" t="s">
        <v>234</v>
      </c>
      <c r="E180" s="175" t="s">
        <v>322</v>
      </c>
      <c r="F180" s="176" t="s">
        <v>323</v>
      </c>
      <c r="G180" s="177" t="s">
        <v>237</v>
      </c>
      <c r="H180" s="178">
        <v>72</v>
      </c>
      <c r="I180" s="179"/>
      <c r="J180" s="180">
        <f t="shared" si="5"/>
        <v>0</v>
      </c>
      <c r="K180" s="181"/>
      <c r="L180" s="32"/>
      <c r="M180" s="182" t="s">
        <v>1</v>
      </c>
      <c r="N180" s="183" t="s">
        <v>43</v>
      </c>
      <c r="O180" s="60"/>
      <c r="P180" s="184">
        <f t="shared" si="6"/>
        <v>0</v>
      </c>
      <c r="Q180" s="184">
        <v>0</v>
      </c>
      <c r="R180" s="184">
        <f t="shared" si="7"/>
        <v>0</v>
      </c>
      <c r="S180" s="184">
        <v>0</v>
      </c>
      <c r="T180" s="185">
        <f t="shared" si="8"/>
        <v>0</v>
      </c>
      <c r="U180" s="31"/>
      <c r="V180" s="31"/>
      <c r="W180" s="31"/>
      <c r="X180" s="31"/>
      <c r="Y180" s="31"/>
      <c r="Z180" s="31"/>
      <c r="AA180" s="31"/>
      <c r="AB180" s="31"/>
      <c r="AC180" s="31"/>
      <c r="AD180" s="31"/>
      <c r="AE180" s="31"/>
      <c r="AR180" s="186" t="s">
        <v>238</v>
      </c>
      <c r="AT180" s="186" t="s">
        <v>234</v>
      </c>
      <c r="AU180" s="186" t="s">
        <v>88</v>
      </c>
      <c r="AY180" s="14" t="s">
        <v>232</v>
      </c>
      <c r="BE180" s="104">
        <f t="shared" si="9"/>
        <v>0</v>
      </c>
      <c r="BF180" s="104">
        <f t="shared" si="10"/>
        <v>0</v>
      </c>
      <c r="BG180" s="104">
        <f t="shared" si="11"/>
        <v>0</v>
      </c>
      <c r="BH180" s="104">
        <f t="shared" si="12"/>
        <v>0</v>
      </c>
      <c r="BI180" s="104">
        <f t="shared" si="13"/>
        <v>0</v>
      </c>
      <c r="BJ180" s="14" t="s">
        <v>88</v>
      </c>
      <c r="BK180" s="104">
        <f t="shared" si="14"/>
        <v>0</v>
      </c>
      <c r="BL180" s="14" t="s">
        <v>238</v>
      </c>
      <c r="BM180" s="186" t="s">
        <v>2714</v>
      </c>
    </row>
    <row r="181" spans="1:65" s="2" customFormat="1" ht="24.2" customHeight="1">
      <c r="A181" s="31"/>
      <c r="B181" s="142"/>
      <c r="C181" s="174" t="s">
        <v>321</v>
      </c>
      <c r="D181" s="174" t="s">
        <v>234</v>
      </c>
      <c r="E181" s="175" t="s">
        <v>1154</v>
      </c>
      <c r="F181" s="176" t="s">
        <v>1155</v>
      </c>
      <c r="G181" s="177" t="s">
        <v>237</v>
      </c>
      <c r="H181" s="178">
        <v>114.08</v>
      </c>
      <c r="I181" s="179"/>
      <c r="J181" s="180">
        <f t="shared" si="5"/>
        <v>0</v>
      </c>
      <c r="K181" s="181"/>
      <c r="L181" s="32"/>
      <c r="M181" s="182" t="s">
        <v>1</v>
      </c>
      <c r="N181" s="183" t="s">
        <v>43</v>
      </c>
      <c r="O181" s="60"/>
      <c r="P181" s="184">
        <f t="shared" si="6"/>
        <v>0</v>
      </c>
      <c r="Q181" s="184">
        <v>0</v>
      </c>
      <c r="R181" s="184">
        <f t="shared" si="7"/>
        <v>0</v>
      </c>
      <c r="S181" s="184">
        <v>0</v>
      </c>
      <c r="T181" s="185">
        <f t="shared" si="8"/>
        <v>0</v>
      </c>
      <c r="U181" s="31"/>
      <c r="V181" s="31"/>
      <c r="W181" s="31"/>
      <c r="X181" s="31"/>
      <c r="Y181" s="31"/>
      <c r="Z181" s="31"/>
      <c r="AA181" s="31"/>
      <c r="AB181" s="31"/>
      <c r="AC181" s="31"/>
      <c r="AD181" s="31"/>
      <c r="AE181" s="31"/>
      <c r="AR181" s="186" t="s">
        <v>238</v>
      </c>
      <c r="AT181" s="186" t="s">
        <v>234</v>
      </c>
      <c r="AU181" s="186" t="s">
        <v>88</v>
      </c>
      <c r="AY181" s="14" t="s">
        <v>232</v>
      </c>
      <c r="BE181" s="104">
        <f t="shared" si="9"/>
        <v>0</v>
      </c>
      <c r="BF181" s="104">
        <f t="shared" si="10"/>
        <v>0</v>
      </c>
      <c r="BG181" s="104">
        <f t="shared" si="11"/>
        <v>0</v>
      </c>
      <c r="BH181" s="104">
        <f t="shared" si="12"/>
        <v>0</v>
      </c>
      <c r="BI181" s="104">
        <f t="shared" si="13"/>
        <v>0</v>
      </c>
      <c r="BJ181" s="14" t="s">
        <v>88</v>
      </c>
      <c r="BK181" s="104">
        <f t="shared" si="14"/>
        <v>0</v>
      </c>
      <c r="BL181" s="14" t="s">
        <v>238</v>
      </c>
      <c r="BM181" s="186" t="s">
        <v>2715</v>
      </c>
    </row>
    <row r="182" spans="1:65" s="2" customFormat="1" ht="24.2" customHeight="1">
      <c r="A182" s="31"/>
      <c r="B182" s="142"/>
      <c r="C182" s="174" t="s">
        <v>7</v>
      </c>
      <c r="D182" s="174" t="s">
        <v>234</v>
      </c>
      <c r="E182" s="175" t="s">
        <v>1157</v>
      </c>
      <c r="F182" s="176" t="s">
        <v>1158</v>
      </c>
      <c r="G182" s="177" t="s">
        <v>237</v>
      </c>
      <c r="H182" s="178">
        <v>114.08</v>
      </c>
      <c r="I182" s="179"/>
      <c r="J182" s="180">
        <f t="shared" si="5"/>
        <v>0</v>
      </c>
      <c r="K182" s="181"/>
      <c r="L182" s="32"/>
      <c r="M182" s="182" t="s">
        <v>1</v>
      </c>
      <c r="N182" s="183" t="s">
        <v>43</v>
      </c>
      <c r="O182" s="60"/>
      <c r="P182" s="184">
        <f t="shared" si="6"/>
        <v>0</v>
      </c>
      <c r="Q182" s="184">
        <v>2.2589999999999999E-2</v>
      </c>
      <c r="R182" s="184">
        <f t="shared" si="7"/>
        <v>2.5770671999999997</v>
      </c>
      <c r="S182" s="184">
        <v>0</v>
      </c>
      <c r="T182" s="185">
        <f t="shared" si="8"/>
        <v>0</v>
      </c>
      <c r="U182" s="31"/>
      <c r="V182" s="31"/>
      <c r="W182" s="31"/>
      <c r="X182" s="31"/>
      <c r="Y182" s="31"/>
      <c r="Z182" s="31"/>
      <c r="AA182" s="31"/>
      <c r="AB182" s="31"/>
      <c r="AC182" s="31"/>
      <c r="AD182" s="31"/>
      <c r="AE182" s="31"/>
      <c r="AR182" s="186" t="s">
        <v>238</v>
      </c>
      <c r="AT182" s="186" t="s">
        <v>234</v>
      </c>
      <c r="AU182" s="186" t="s">
        <v>88</v>
      </c>
      <c r="AY182" s="14" t="s">
        <v>232</v>
      </c>
      <c r="BE182" s="104">
        <f t="shared" si="9"/>
        <v>0</v>
      </c>
      <c r="BF182" s="104">
        <f t="shared" si="10"/>
        <v>0</v>
      </c>
      <c r="BG182" s="104">
        <f t="shared" si="11"/>
        <v>0</v>
      </c>
      <c r="BH182" s="104">
        <f t="shared" si="12"/>
        <v>0</v>
      </c>
      <c r="BI182" s="104">
        <f t="shared" si="13"/>
        <v>0</v>
      </c>
      <c r="BJ182" s="14" t="s">
        <v>88</v>
      </c>
      <c r="BK182" s="104">
        <f t="shared" si="14"/>
        <v>0</v>
      </c>
      <c r="BL182" s="14" t="s">
        <v>238</v>
      </c>
      <c r="BM182" s="186" t="s">
        <v>2716</v>
      </c>
    </row>
    <row r="183" spans="1:65" s="2" customFormat="1" ht="24.2" customHeight="1">
      <c r="A183" s="31"/>
      <c r="B183" s="142"/>
      <c r="C183" s="174" t="s">
        <v>328</v>
      </c>
      <c r="D183" s="174" t="s">
        <v>234</v>
      </c>
      <c r="E183" s="175" t="s">
        <v>1160</v>
      </c>
      <c r="F183" s="176" t="s">
        <v>1161</v>
      </c>
      <c r="G183" s="177" t="s">
        <v>237</v>
      </c>
      <c r="H183" s="178">
        <v>114.08</v>
      </c>
      <c r="I183" s="179"/>
      <c r="J183" s="180">
        <f t="shared" si="5"/>
        <v>0</v>
      </c>
      <c r="K183" s="181"/>
      <c r="L183" s="32"/>
      <c r="M183" s="182" t="s">
        <v>1</v>
      </c>
      <c r="N183" s="183" t="s">
        <v>43</v>
      </c>
      <c r="O183" s="60"/>
      <c r="P183" s="184">
        <f t="shared" si="6"/>
        <v>0</v>
      </c>
      <c r="Q183" s="184">
        <v>0</v>
      </c>
      <c r="R183" s="184">
        <f t="shared" si="7"/>
        <v>0</v>
      </c>
      <c r="S183" s="184">
        <v>0</v>
      </c>
      <c r="T183" s="185">
        <f t="shared" si="8"/>
        <v>0</v>
      </c>
      <c r="U183" s="31"/>
      <c r="V183" s="31"/>
      <c r="W183" s="31"/>
      <c r="X183" s="31"/>
      <c r="Y183" s="31"/>
      <c r="Z183" s="31"/>
      <c r="AA183" s="31"/>
      <c r="AB183" s="31"/>
      <c r="AC183" s="31"/>
      <c r="AD183" s="31"/>
      <c r="AE183" s="31"/>
      <c r="AR183" s="186" t="s">
        <v>238</v>
      </c>
      <c r="AT183" s="186" t="s">
        <v>234</v>
      </c>
      <c r="AU183" s="186" t="s">
        <v>88</v>
      </c>
      <c r="AY183" s="14" t="s">
        <v>232</v>
      </c>
      <c r="BE183" s="104">
        <f t="shared" si="9"/>
        <v>0</v>
      </c>
      <c r="BF183" s="104">
        <f t="shared" si="10"/>
        <v>0</v>
      </c>
      <c r="BG183" s="104">
        <f t="shared" si="11"/>
        <v>0</v>
      </c>
      <c r="BH183" s="104">
        <f t="shared" si="12"/>
        <v>0</v>
      </c>
      <c r="BI183" s="104">
        <f t="shared" si="13"/>
        <v>0</v>
      </c>
      <c r="BJ183" s="14" t="s">
        <v>88</v>
      </c>
      <c r="BK183" s="104">
        <f t="shared" si="14"/>
        <v>0</v>
      </c>
      <c r="BL183" s="14" t="s">
        <v>238</v>
      </c>
      <c r="BM183" s="186" t="s">
        <v>2717</v>
      </c>
    </row>
    <row r="184" spans="1:65" s="2" customFormat="1" ht="16.5" customHeight="1">
      <c r="A184" s="31"/>
      <c r="B184" s="142"/>
      <c r="C184" s="174" t="s">
        <v>332</v>
      </c>
      <c r="D184" s="174" t="s">
        <v>234</v>
      </c>
      <c r="E184" s="175" t="s">
        <v>916</v>
      </c>
      <c r="F184" s="176" t="s">
        <v>917</v>
      </c>
      <c r="G184" s="177" t="s">
        <v>287</v>
      </c>
      <c r="H184" s="178">
        <v>65.596000000000004</v>
      </c>
      <c r="I184" s="179"/>
      <c r="J184" s="180">
        <f t="shared" si="5"/>
        <v>0</v>
      </c>
      <c r="K184" s="181"/>
      <c r="L184" s="32"/>
      <c r="M184" s="182" t="s">
        <v>1</v>
      </c>
      <c r="N184" s="183" t="s">
        <v>43</v>
      </c>
      <c r="O184" s="60"/>
      <c r="P184" s="184">
        <f t="shared" si="6"/>
        <v>0</v>
      </c>
      <c r="Q184" s="184">
        <v>0</v>
      </c>
      <c r="R184" s="184">
        <f t="shared" si="7"/>
        <v>0</v>
      </c>
      <c r="S184" s="184">
        <v>0</v>
      </c>
      <c r="T184" s="185">
        <f t="shared" si="8"/>
        <v>0</v>
      </c>
      <c r="U184" s="31"/>
      <c r="V184" s="31"/>
      <c r="W184" s="31"/>
      <c r="X184" s="31"/>
      <c r="Y184" s="31"/>
      <c r="Z184" s="31"/>
      <c r="AA184" s="31"/>
      <c r="AB184" s="31"/>
      <c r="AC184" s="31"/>
      <c r="AD184" s="31"/>
      <c r="AE184" s="31"/>
      <c r="AR184" s="186" t="s">
        <v>238</v>
      </c>
      <c r="AT184" s="186" t="s">
        <v>234</v>
      </c>
      <c r="AU184" s="186" t="s">
        <v>88</v>
      </c>
      <c r="AY184" s="14" t="s">
        <v>232</v>
      </c>
      <c r="BE184" s="104">
        <f t="shared" si="9"/>
        <v>0</v>
      </c>
      <c r="BF184" s="104">
        <f t="shared" si="10"/>
        <v>0</v>
      </c>
      <c r="BG184" s="104">
        <f t="shared" si="11"/>
        <v>0</v>
      </c>
      <c r="BH184" s="104">
        <f t="shared" si="12"/>
        <v>0</v>
      </c>
      <c r="BI184" s="104">
        <f t="shared" si="13"/>
        <v>0</v>
      </c>
      <c r="BJ184" s="14" t="s">
        <v>88</v>
      </c>
      <c r="BK184" s="104">
        <f t="shared" si="14"/>
        <v>0</v>
      </c>
      <c r="BL184" s="14" t="s">
        <v>238</v>
      </c>
      <c r="BM184" s="186" t="s">
        <v>2718</v>
      </c>
    </row>
    <row r="185" spans="1:65" s="2" customFormat="1" ht="33" customHeight="1">
      <c r="A185" s="31"/>
      <c r="B185" s="142"/>
      <c r="C185" s="174" t="s">
        <v>336</v>
      </c>
      <c r="D185" s="174" t="s">
        <v>234</v>
      </c>
      <c r="E185" s="175" t="s">
        <v>333</v>
      </c>
      <c r="F185" s="176" t="s">
        <v>922</v>
      </c>
      <c r="G185" s="177" t="s">
        <v>287</v>
      </c>
      <c r="H185" s="178">
        <v>58.021000000000001</v>
      </c>
      <c r="I185" s="179"/>
      <c r="J185" s="180">
        <f t="shared" si="5"/>
        <v>0</v>
      </c>
      <c r="K185" s="181"/>
      <c r="L185" s="32"/>
      <c r="M185" s="182" t="s">
        <v>1</v>
      </c>
      <c r="N185" s="183" t="s">
        <v>43</v>
      </c>
      <c r="O185" s="60"/>
      <c r="P185" s="184">
        <f t="shared" si="6"/>
        <v>0</v>
      </c>
      <c r="Q185" s="184">
        <v>0</v>
      </c>
      <c r="R185" s="184">
        <f t="shared" si="7"/>
        <v>0</v>
      </c>
      <c r="S185" s="184">
        <v>0</v>
      </c>
      <c r="T185" s="185">
        <f t="shared" si="8"/>
        <v>0</v>
      </c>
      <c r="U185" s="31"/>
      <c r="V185" s="31"/>
      <c r="W185" s="31"/>
      <c r="X185" s="31"/>
      <c r="Y185" s="31"/>
      <c r="Z185" s="31"/>
      <c r="AA185" s="31"/>
      <c r="AB185" s="31"/>
      <c r="AC185" s="31"/>
      <c r="AD185" s="31"/>
      <c r="AE185" s="31"/>
      <c r="AR185" s="186" t="s">
        <v>238</v>
      </c>
      <c r="AT185" s="186" t="s">
        <v>234</v>
      </c>
      <c r="AU185" s="186" t="s">
        <v>88</v>
      </c>
      <c r="AY185" s="14" t="s">
        <v>232</v>
      </c>
      <c r="BE185" s="104">
        <f t="shared" si="9"/>
        <v>0</v>
      </c>
      <c r="BF185" s="104">
        <f t="shared" si="10"/>
        <v>0</v>
      </c>
      <c r="BG185" s="104">
        <f t="shared" si="11"/>
        <v>0</v>
      </c>
      <c r="BH185" s="104">
        <f t="shared" si="12"/>
        <v>0</v>
      </c>
      <c r="BI185" s="104">
        <f t="shared" si="13"/>
        <v>0</v>
      </c>
      <c r="BJ185" s="14" t="s">
        <v>88</v>
      </c>
      <c r="BK185" s="104">
        <f t="shared" si="14"/>
        <v>0</v>
      </c>
      <c r="BL185" s="14" t="s">
        <v>238</v>
      </c>
      <c r="BM185" s="186" t="s">
        <v>2719</v>
      </c>
    </row>
    <row r="186" spans="1:65" s="2" customFormat="1" ht="21.75" customHeight="1">
      <c r="A186" s="31"/>
      <c r="B186" s="142"/>
      <c r="C186" s="174" t="s">
        <v>340</v>
      </c>
      <c r="D186" s="174" t="s">
        <v>234</v>
      </c>
      <c r="E186" s="175" t="s">
        <v>337</v>
      </c>
      <c r="F186" s="176" t="s">
        <v>338</v>
      </c>
      <c r="G186" s="177" t="s">
        <v>287</v>
      </c>
      <c r="H186" s="178">
        <v>81.796000000000006</v>
      </c>
      <c r="I186" s="179"/>
      <c r="J186" s="180">
        <f t="shared" si="5"/>
        <v>0</v>
      </c>
      <c r="K186" s="181"/>
      <c r="L186" s="32"/>
      <c r="M186" s="182" t="s">
        <v>1</v>
      </c>
      <c r="N186" s="183" t="s">
        <v>43</v>
      </c>
      <c r="O186" s="60"/>
      <c r="P186" s="184">
        <f t="shared" si="6"/>
        <v>0</v>
      </c>
      <c r="Q186" s="184">
        <v>0</v>
      </c>
      <c r="R186" s="184">
        <f t="shared" si="7"/>
        <v>0</v>
      </c>
      <c r="S186" s="184">
        <v>0</v>
      </c>
      <c r="T186" s="185">
        <f t="shared" si="8"/>
        <v>0</v>
      </c>
      <c r="U186" s="31"/>
      <c r="V186" s="31"/>
      <c r="W186" s="31"/>
      <c r="X186" s="31"/>
      <c r="Y186" s="31"/>
      <c r="Z186" s="31"/>
      <c r="AA186" s="31"/>
      <c r="AB186" s="31"/>
      <c r="AC186" s="31"/>
      <c r="AD186" s="31"/>
      <c r="AE186" s="31"/>
      <c r="AR186" s="186" t="s">
        <v>238</v>
      </c>
      <c r="AT186" s="186" t="s">
        <v>234</v>
      </c>
      <c r="AU186" s="186" t="s">
        <v>88</v>
      </c>
      <c r="AY186" s="14" t="s">
        <v>232</v>
      </c>
      <c r="BE186" s="104">
        <f t="shared" si="9"/>
        <v>0</v>
      </c>
      <c r="BF186" s="104">
        <f t="shared" si="10"/>
        <v>0</v>
      </c>
      <c r="BG186" s="104">
        <f t="shared" si="11"/>
        <v>0</v>
      </c>
      <c r="BH186" s="104">
        <f t="shared" si="12"/>
        <v>0</v>
      </c>
      <c r="BI186" s="104">
        <f t="shared" si="13"/>
        <v>0</v>
      </c>
      <c r="BJ186" s="14" t="s">
        <v>88</v>
      </c>
      <c r="BK186" s="104">
        <f t="shared" si="14"/>
        <v>0</v>
      </c>
      <c r="BL186" s="14" t="s">
        <v>238</v>
      </c>
      <c r="BM186" s="186" t="s">
        <v>2720</v>
      </c>
    </row>
    <row r="187" spans="1:65" s="2" customFormat="1" ht="24.2" customHeight="1">
      <c r="A187" s="31"/>
      <c r="B187" s="142"/>
      <c r="C187" s="174" t="s">
        <v>344</v>
      </c>
      <c r="D187" s="174" t="s">
        <v>234</v>
      </c>
      <c r="E187" s="175" t="s">
        <v>341</v>
      </c>
      <c r="F187" s="176" t="s">
        <v>925</v>
      </c>
      <c r="G187" s="177" t="s">
        <v>287</v>
      </c>
      <c r="H187" s="178">
        <v>58.021000000000001</v>
      </c>
      <c r="I187" s="179"/>
      <c r="J187" s="180">
        <f t="shared" si="5"/>
        <v>0</v>
      </c>
      <c r="K187" s="181"/>
      <c r="L187" s="32"/>
      <c r="M187" s="182" t="s">
        <v>1</v>
      </c>
      <c r="N187" s="183" t="s">
        <v>43</v>
      </c>
      <c r="O187" s="60"/>
      <c r="P187" s="184">
        <f t="shared" si="6"/>
        <v>0</v>
      </c>
      <c r="Q187" s="184">
        <v>0</v>
      </c>
      <c r="R187" s="184">
        <f t="shared" si="7"/>
        <v>0</v>
      </c>
      <c r="S187" s="184">
        <v>0</v>
      </c>
      <c r="T187" s="185">
        <f t="shared" si="8"/>
        <v>0</v>
      </c>
      <c r="U187" s="31"/>
      <c r="V187" s="31"/>
      <c r="W187" s="31"/>
      <c r="X187" s="31"/>
      <c r="Y187" s="31"/>
      <c r="Z187" s="31"/>
      <c r="AA187" s="31"/>
      <c r="AB187" s="31"/>
      <c r="AC187" s="31"/>
      <c r="AD187" s="31"/>
      <c r="AE187" s="31"/>
      <c r="AR187" s="186" t="s">
        <v>238</v>
      </c>
      <c r="AT187" s="186" t="s">
        <v>234</v>
      </c>
      <c r="AU187" s="186" t="s">
        <v>88</v>
      </c>
      <c r="AY187" s="14" t="s">
        <v>232</v>
      </c>
      <c r="BE187" s="104">
        <f t="shared" si="9"/>
        <v>0</v>
      </c>
      <c r="BF187" s="104">
        <f t="shared" si="10"/>
        <v>0</v>
      </c>
      <c r="BG187" s="104">
        <f t="shared" si="11"/>
        <v>0</v>
      </c>
      <c r="BH187" s="104">
        <f t="shared" si="12"/>
        <v>0</v>
      </c>
      <c r="BI187" s="104">
        <f t="shared" si="13"/>
        <v>0</v>
      </c>
      <c r="BJ187" s="14" t="s">
        <v>88</v>
      </c>
      <c r="BK187" s="104">
        <f t="shared" si="14"/>
        <v>0</v>
      </c>
      <c r="BL187" s="14" t="s">
        <v>238</v>
      </c>
      <c r="BM187" s="186" t="s">
        <v>2721</v>
      </c>
    </row>
    <row r="188" spans="1:65" s="2" customFormat="1" ht="33" customHeight="1">
      <c r="A188" s="31"/>
      <c r="B188" s="142"/>
      <c r="C188" s="174" t="s">
        <v>348</v>
      </c>
      <c r="D188" s="174" t="s">
        <v>234</v>
      </c>
      <c r="E188" s="175" t="s">
        <v>345</v>
      </c>
      <c r="F188" s="176" t="s">
        <v>346</v>
      </c>
      <c r="G188" s="177" t="s">
        <v>287</v>
      </c>
      <c r="H188" s="178">
        <v>58.021000000000001</v>
      </c>
      <c r="I188" s="179"/>
      <c r="J188" s="180">
        <f t="shared" si="5"/>
        <v>0</v>
      </c>
      <c r="K188" s="181"/>
      <c r="L188" s="32"/>
      <c r="M188" s="182" t="s">
        <v>1</v>
      </c>
      <c r="N188" s="183" t="s">
        <v>43</v>
      </c>
      <c r="O188" s="60"/>
      <c r="P188" s="184">
        <f t="shared" si="6"/>
        <v>0</v>
      </c>
      <c r="Q188" s="184">
        <v>0</v>
      </c>
      <c r="R188" s="184">
        <f t="shared" si="7"/>
        <v>0</v>
      </c>
      <c r="S188" s="184">
        <v>0</v>
      </c>
      <c r="T188" s="185">
        <f t="shared" si="8"/>
        <v>0</v>
      </c>
      <c r="U188" s="31"/>
      <c r="V188" s="31"/>
      <c r="W188" s="31"/>
      <c r="X188" s="31"/>
      <c r="Y188" s="31"/>
      <c r="Z188" s="31"/>
      <c r="AA188" s="31"/>
      <c r="AB188" s="31"/>
      <c r="AC188" s="31"/>
      <c r="AD188" s="31"/>
      <c r="AE188" s="31"/>
      <c r="AR188" s="186" t="s">
        <v>238</v>
      </c>
      <c r="AT188" s="186" t="s">
        <v>234</v>
      </c>
      <c r="AU188" s="186" t="s">
        <v>88</v>
      </c>
      <c r="AY188" s="14" t="s">
        <v>232</v>
      </c>
      <c r="BE188" s="104">
        <f t="shared" si="9"/>
        <v>0</v>
      </c>
      <c r="BF188" s="104">
        <f t="shared" si="10"/>
        <v>0</v>
      </c>
      <c r="BG188" s="104">
        <f t="shared" si="11"/>
        <v>0</v>
      </c>
      <c r="BH188" s="104">
        <f t="shared" si="12"/>
        <v>0</v>
      </c>
      <c r="BI188" s="104">
        <f t="shared" si="13"/>
        <v>0</v>
      </c>
      <c r="BJ188" s="14" t="s">
        <v>88</v>
      </c>
      <c r="BK188" s="104">
        <f t="shared" si="14"/>
        <v>0</v>
      </c>
      <c r="BL188" s="14" t="s">
        <v>238</v>
      </c>
      <c r="BM188" s="186" t="s">
        <v>2722</v>
      </c>
    </row>
    <row r="189" spans="1:65" s="2" customFormat="1" ht="33" customHeight="1">
      <c r="A189" s="31"/>
      <c r="B189" s="142"/>
      <c r="C189" s="174" t="s">
        <v>352</v>
      </c>
      <c r="D189" s="174" t="s">
        <v>234</v>
      </c>
      <c r="E189" s="175" t="s">
        <v>928</v>
      </c>
      <c r="F189" s="176" t="s">
        <v>929</v>
      </c>
      <c r="G189" s="177" t="s">
        <v>287</v>
      </c>
      <c r="H189" s="178">
        <v>105.571</v>
      </c>
      <c r="I189" s="179"/>
      <c r="J189" s="180">
        <f t="shared" si="5"/>
        <v>0</v>
      </c>
      <c r="K189" s="181"/>
      <c r="L189" s="32"/>
      <c r="M189" s="182" t="s">
        <v>1</v>
      </c>
      <c r="N189" s="183" t="s">
        <v>43</v>
      </c>
      <c r="O189" s="60"/>
      <c r="P189" s="184">
        <f t="shared" si="6"/>
        <v>0</v>
      </c>
      <c r="Q189" s="184">
        <v>0</v>
      </c>
      <c r="R189" s="184">
        <f t="shared" si="7"/>
        <v>0</v>
      </c>
      <c r="S189" s="184">
        <v>0</v>
      </c>
      <c r="T189" s="185">
        <f t="shared" si="8"/>
        <v>0</v>
      </c>
      <c r="U189" s="31"/>
      <c r="V189" s="31"/>
      <c r="W189" s="31"/>
      <c r="X189" s="31"/>
      <c r="Y189" s="31"/>
      <c r="Z189" s="31"/>
      <c r="AA189" s="31"/>
      <c r="AB189" s="31"/>
      <c r="AC189" s="31"/>
      <c r="AD189" s="31"/>
      <c r="AE189" s="31"/>
      <c r="AR189" s="186" t="s">
        <v>238</v>
      </c>
      <c r="AT189" s="186" t="s">
        <v>234</v>
      </c>
      <c r="AU189" s="186" t="s">
        <v>88</v>
      </c>
      <c r="AY189" s="14" t="s">
        <v>232</v>
      </c>
      <c r="BE189" s="104">
        <f t="shared" si="9"/>
        <v>0</v>
      </c>
      <c r="BF189" s="104">
        <f t="shared" si="10"/>
        <v>0</v>
      </c>
      <c r="BG189" s="104">
        <f t="shared" si="11"/>
        <v>0</v>
      </c>
      <c r="BH189" s="104">
        <f t="shared" si="12"/>
        <v>0</v>
      </c>
      <c r="BI189" s="104">
        <f t="shared" si="13"/>
        <v>0</v>
      </c>
      <c r="BJ189" s="14" t="s">
        <v>88</v>
      </c>
      <c r="BK189" s="104">
        <f t="shared" si="14"/>
        <v>0</v>
      </c>
      <c r="BL189" s="14" t="s">
        <v>238</v>
      </c>
      <c r="BM189" s="186" t="s">
        <v>2723</v>
      </c>
    </row>
    <row r="190" spans="1:65" s="2" customFormat="1" ht="24.2" customHeight="1">
      <c r="A190" s="31"/>
      <c r="B190" s="142"/>
      <c r="C190" s="174" t="s">
        <v>356</v>
      </c>
      <c r="D190" s="174" t="s">
        <v>234</v>
      </c>
      <c r="E190" s="175" t="s">
        <v>353</v>
      </c>
      <c r="F190" s="176" t="s">
        <v>354</v>
      </c>
      <c r="G190" s="177" t="s">
        <v>287</v>
      </c>
      <c r="H190" s="178">
        <v>9</v>
      </c>
      <c r="I190" s="179"/>
      <c r="J190" s="180">
        <f t="shared" si="5"/>
        <v>0</v>
      </c>
      <c r="K190" s="181"/>
      <c r="L190" s="32"/>
      <c r="M190" s="182" t="s">
        <v>1</v>
      </c>
      <c r="N190" s="183" t="s">
        <v>43</v>
      </c>
      <c r="O190" s="60"/>
      <c r="P190" s="184">
        <f t="shared" si="6"/>
        <v>0</v>
      </c>
      <c r="Q190" s="184">
        <v>0</v>
      </c>
      <c r="R190" s="184">
        <f t="shared" si="7"/>
        <v>0</v>
      </c>
      <c r="S190" s="184">
        <v>0</v>
      </c>
      <c r="T190" s="185">
        <f t="shared" si="8"/>
        <v>0</v>
      </c>
      <c r="U190" s="31"/>
      <c r="V190" s="31"/>
      <c r="W190" s="31"/>
      <c r="X190" s="31"/>
      <c r="Y190" s="31"/>
      <c r="Z190" s="31"/>
      <c r="AA190" s="31"/>
      <c r="AB190" s="31"/>
      <c r="AC190" s="31"/>
      <c r="AD190" s="31"/>
      <c r="AE190" s="31"/>
      <c r="AR190" s="186" t="s">
        <v>238</v>
      </c>
      <c r="AT190" s="186" t="s">
        <v>234</v>
      </c>
      <c r="AU190" s="186" t="s">
        <v>88</v>
      </c>
      <c r="AY190" s="14" t="s">
        <v>232</v>
      </c>
      <c r="BE190" s="104">
        <f t="shared" si="9"/>
        <v>0</v>
      </c>
      <c r="BF190" s="104">
        <f t="shared" si="10"/>
        <v>0</v>
      </c>
      <c r="BG190" s="104">
        <f t="shared" si="11"/>
        <v>0</v>
      </c>
      <c r="BH190" s="104">
        <f t="shared" si="12"/>
        <v>0</v>
      </c>
      <c r="BI190" s="104">
        <f t="shared" si="13"/>
        <v>0</v>
      </c>
      <c r="BJ190" s="14" t="s">
        <v>88</v>
      </c>
      <c r="BK190" s="104">
        <f t="shared" si="14"/>
        <v>0</v>
      </c>
      <c r="BL190" s="14" t="s">
        <v>238</v>
      </c>
      <c r="BM190" s="186" t="s">
        <v>2724</v>
      </c>
    </row>
    <row r="191" spans="1:65" s="2" customFormat="1" ht="16.5" customHeight="1">
      <c r="A191" s="31"/>
      <c r="B191" s="142"/>
      <c r="C191" s="187" t="s">
        <v>362</v>
      </c>
      <c r="D191" s="187" t="s">
        <v>357</v>
      </c>
      <c r="E191" s="188" t="s">
        <v>358</v>
      </c>
      <c r="F191" s="189" t="s">
        <v>359</v>
      </c>
      <c r="G191" s="190" t="s">
        <v>360</v>
      </c>
      <c r="H191" s="191">
        <v>17.010000000000002</v>
      </c>
      <c r="I191" s="192"/>
      <c r="J191" s="193">
        <f t="shared" si="5"/>
        <v>0</v>
      </c>
      <c r="K191" s="194"/>
      <c r="L191" s="195"/>
      <c r="M191" s="196" t="s">
        <v>1</v>
      </c>
      <c r="N191" s="197" t="s">
        <v>43</v>
      </c>
      <c r="O191" s="60"/>
      <c r="P191" s="184">
        <f t="shared" si="6"/>
        <v>0</v>
      </c>
      <c r="Q191" s="184">
        <v>1</v>
      </c>
      <c r="R191" s="184">
        <f t="shared" si="7"/>
        <v>17.010000000000002</v>
      </c>
      <c r="S191" s="184">
        <v>0</v>
      </c>
      <c r="T191" s="185">
        <f t="shared" si="8"/>
        <v>0</v>
      </c>
      <c r="U191" s="31"/>
      <c r="V191" s="31"/>
      <c r="W191" s="31"/>
      <c r="X191" s="31"/>
      <c r="Y191" s="31"/>
      <c r="Z191" s="31"/>
      <c r="AA191" s="31"/>
      <c r="AB191" s="31"/>
      <c r="AC191" s="31"/>
      <c r="AD191" s="31"/>
      <c r="AE191" s="31"/>
      <c r="AR191" s="186" t="s">
        <v>263</v>
      </c>
      <c r="AT191" s="186" t="s">
        <v>357</v>
      </c>
      <c r="AU191" s="186" t="s">
        <v>88</v>
      </c>
      <c r="AY191" s="14" t="s">
        <v>232</v>
      </c>
      <c r="BE191" s="104">
        <f t="shared" si="9"/>
        <v>0</v>
      </c>
      <c r="BF191" s="104">
        <f t="shared" si="10"/>
        <v>0</v>
      </c>
      <c r="BG191" s="104">
        <f t="shared" si="11"/>
        <v>0</v>
      </c>
      <c r="BH191" s="104">
        <f t="shared" si="12"/>
        <v>0</v>
      </c>
      <c r="BI191" s="104">
        <f t="shared" si="13"/>
        <v>0</v>
      </c>
      <c r="BJ191" s="14" t="s">
        <v>88</v>
      </c>
      <c r="BK191" s="104">
        <f t="shared" si="14"/>
        <v>0</v>
      </c>
      <c r="BL191" s="14" t="s">
        <v>238</v>
      </c>
      <c r="BM191" s="186" t="s">
        <v>2725</v>
      </c>
    </row>
    <row r="192" spans="1:65" s="2" customFormat="1" ht="21.75" customHeight="1">
      <c r="A192" s="31"/>
      <c r="B192" s="142"/>
      <c r="C192" s="174" t="s">
        <v>366</v>
      </c>
      <c r="D192" s="174" t="s">
        <v>234</v>
      </c>
      <c r="E192" s="175" t="s">
        <v>1169</v>
      </c>
      <c r="F192" s="176" t="s">
        <v>1170</v>
      </c>
      <c r="G192" s="177" t="s">
        <v>237</v>
      </c>
      <c r="H192" s="178">
        <v>156.107</v>
      </c>
      <c r="I192" s="179"/>
      <c r="J192" s="180">
        <f t="shared" si="5"/>
        <v>0</v>
      </c>
      <c r="K192" s="181"/>
      <c r="L192" s="32"/>
      <c r="M192" s="182" t="s">
        <v>1</v>
      </c>
      <c r="N192" s="183" t="s">
        <v>43</v>
      </c>
      <c r="O192" s="60"/>
      <c r="P192" s="184">
        <f t="shared" si="6"/>
        <v>0</v>
      </c>
      <c r="Q192" s="184">
        <v>0</v>
      </c>
      <c r="R192" s="184">
        <f t="shared" si="7"/>
        <v>0</v>
      </c>
      <c r="S192" s="184">
        <v>0</v>
      </c>
      <c r="T192" s="185">
        <f t="shared" si="8"/>
        <v>0</v>
      </c>
      <c r="U192" s="31"/>
      <c r="V192" s="31"/>
      <c r="W192" s="31"/>
      <c r="X192" s="31"/>
      <c r="Y192" s="31"/>
      <c r="Z192" s="31"/>
      <c r="AA192" s="31"/>
      <c r="AB192" s="31"/>
      <c r="AC192" s="31"/>
      <c r="AD192" s="31"/>
      <c r="AE192" s="31"/>
      <c r="AR192" s="186" t="s">
        <v>238</v>
      </c>
      <c r="AT192" s="186" t="s">
        <v>234</v>
      </c>
      <c r="AU192" s="186" t="s">
        <v>88</v>
      </c>
      <c r="AY192" s="14" t="s">
        <v>232</v>
      </c>
      <c r="BE192" s="104">
        <f t="shared" si="9"/>
        <v>0</v>
      </c>
      <c r="BF192" s="104">
        <f t="shared" si="10"/>
        <v>0</v>
      </c>
      <c r="BG192" s="104">
        <f t="shared" si="11"/>
        <v>0</v>
      </c>
      <c r="BH192" s="104">
        <f t="shared" si="12"/>
        <v>0</v>
      </c>
      <c r="BI192" s="104">
        <f t="shared" si="13"/>
        <v>0</v>
      </c>
      <c r="BJ192" s="14" t="s">
        <v>88</v>
      </c>
      <c r="BK192" s="104">
        <f t="shared" si="14"/>
        <v>0</v>
      </c>
      <c r="BL192" s="14" t="s">
        <v>238</v>
      </c>
      <c r="BM192" s="186" t="s">
        <v>2726</v>
      </c>
    </row>
    <row r="193" spans="1:65" s="2" customFormat="1" ht="16.5" customHeight="1">
      <c r="A193" s="31"/>
      <c r="B193" s="142"/>
      <c r="C193" s="187" t="s">
        <v>370</v>
      </c>
      <c r="D193" s="187" t="s">
        <v>357</v>
      </c>
      <c r="E193" s="188" t="s">
        <v>1172</v>
      </c>
      <c r="F193" s="189" t="s">
        <v>1173</v>
      </c>
      <c r="G193" s="190" t="s">
        <v>1139</v>
      </c>
      <c r="H193" s="191">
        <v>4.8239999999999998</v>
      </c>
      <c r="I193" s="192"/>
      <c r="J193" s="193">
        <f t="shared" si="5"/>
        <v>0</v>
      </c>
      <c r="K193" s="194"/>
      <c r="L193" s="195"/>
      <c r="M193" s="196" t="s">
        <v>1</v>
      </c>
      <c r="N193" s="197" t="s">
        <v>43</v>
      </c>
      <c r="O193" s="60"/>
      <c r="P193" s="184">
        <f t="shared" si="6"/>
        <v>0</v>
      </c>
      <c r="Q193" s="184">
        <v>1E-3</v>
      </c>
      <c r="R193" s="184">
        <f t="shared" si="7"/>
        <v>4.8240000000000002E-3</v>
      </c>
      <c r="S193" s="184">
        <v>0</v>
      </c>
      <c r="T193" s="185">
        <f t="shared" si="8"/>
        <v>0</v>
      </c>
      <c r="U193" s="31"/>
      <c r="V193" s="31"/>
      <c r="W193" s="31"/>
      <c r="X193" s="31"/>
      <c r="Y193" s="31"/>
      <c r="Z193" s="31"/>
      <c r="AA193" s="31"/>
      <c r="AB193" s="31"/>
      <c r="AC193" s="31"/>
      <c r="AD193" s="31"/>
      <c r="AE193" s="31"/>
      <c r="AR193" s="186" t="s">
        <v>263</v>
      </c>
      <c r="AT193" s="186" t="s">
        <v>357</v>
      </c>
      <c r="AU193" s="186" t="s">
        <v>88</v>
      </c>
      <c r="AY193" s="14" t="s">
        <v>232</v>
      </c>
      <c r="BE193" s="104">
        <f t="shared" si="9"/>
        <v>0</v>
      </c>
      <c r="BF193" s="104">
        <f t="shared" si="10"/>
        <v>0</v>
      </c>
      <c r="BG193" s="104">
        <f t="shared" si="11"/>
        <v>0</v>
      </c>
      <c r="BH193" s="104">
        <f t="shared" si="12"/>
        <v>0</v>
      </c>
      <c r="BI193" s="104">
        <f t="shared" si="13"/>
        <v>0</v>
      </c>
      <c r="BJ193" s="14" t="s">
        <v>88</v>
      </c>
      <c r="BK193" s="104">
        <f t="shared" si="14"/>
        <v>0</v>
      </c>
      <c r="BL193" s="14" t="s">
        <v>238</v>
      </c>
      <c r="BM193" s="186" t="s">
        <v>2727</v>
      </c>
    </row>
    <row r="194" spans="1:65" s="2" customFormat="1" ht="21.75" customHeight="1">
      <c r="A194" s="31"/>
      <c r="B194" s="142"/>
      <c r="C194" s="174" t="s">
        <v>374</v>
      </c>
      <c r="D194" s="174" t="s">
        <v>234</v>
      </c>
      <c r="E194" s="175" t="s">
        <v>931</v>
      </c>
      <c r="F194" s="176" t="s">
        <v>932</v>
      </c>
      <c r="G194" s="177" t="s">
        <v>237</v>
      </c>
      <c r="H194" s="178">
        <v>21.16</v>
      </c>
      <c r="I194" s="179"/>
      <c r="J194" s="180">
        <f t="shared" si="5"/>
        <v>0</v>
      </c>
      <c r="K194" s="181"/>
      <c r="L194" s="32"/>
      <c r="M194" s="182" t="s">
        <v>1</v>
      </c>
      <c r="N194" s="183" t="s">
        <v>43</v>
      </c>
      <c r="O194" s="60"/>
      <c r="P194" s="184">
        <f t="shared" si="6"/>
        <v>0</v>
      </c>
      <c r="Q194" s="184">
        <v>0</v>
      </c>
      <c r="R194" s="184">
        <f t="shared" si="7"/>
        <v>0</v>
      </c>
      <c r="S194" s="184">
        <v>0</v>
      </c>
      <c r="T194" s="185">
        <f t="shared" si="8"/>
        <v>0</v>
      </c>
      <c r="U194" s="31"/>
      <c r="V194" s="31"/>
      <c r="W194" s="31"/>
      <c r="X194" s="31"/>
      <c r="Y194" s="31"/>
      <c r="Z194" s="31"/>
      <c r="AA194" s="31"/>
      <c r="AB194" s="31"/>
      <c r="AC194" s="31"/>
      <c r="AD194" s="31"/>
      <c r="AE194" s="31"/>
      <c r="AR194" s="186" t="s">
        <v>238</v>
      </c>
      <c r="AT194" s="186" t="s">
        <v>234</v>
      </c>
      <c r="AU194" s="186" t="s">
        <v>88</v>
      </c>
      <c r="AY194" s="14" t="s">
        <v>232</v>
      </c>
      <c r="BE194" s="104">
        <f t="shared" si="9"/>
        <v>0</v>
      </c>
      <c r="BF194" s="104">
        <f t="shared" si="10"/>
        <v>0</v>
      </c>
      <c r="BG194" s="104">
        <f t="shared" si="11"/>
        <v>0</v>
      </c>
      <c r="BH194" s="104">
        <f t="shared" si="12"/>
        <v>0</v>
      </c>
      <c r="BI194" s="104">
        <f t="shared" si="13"/>
        <v>0</v>
      </c>
      <c r="BJ194" s="14" t="s">
        <v>88</v>
      </c>
      <c r="BK194" s="104">
        <f t="shared" si="14"/>
        <v>0</v>
      </c>
      <c r="BL194" s="14" t="s">
        <v>238</v>
      </c>
      <c r="BM194" s="186" t="s">
        <v>2728</v>
      </c>
    </row>
    <row r="195" spans="1:65" s="2" customFormat="1" ht="24.2" customHeight="1">
      <c r="A195" s="31"/>
      <c r="B195" s="142"/>
      <c r="C195" s="174" t="s">
        <v>378</v>
      </c>
      <c r="D195" s="174" t="s">
        <v>234</v>
      </c>
      <c r="E195" s="175" t="s">
        <v>375</v>
      </c>
      <c r="F195" s="176" t="s">
        <v>934</v>
      </c>
      <c r="G195" s="177" t="s">
        <v>237</v>
      </c>
      <c r="H195" s="178">
        <v>473.26299999999998</v>
      </c>
      <c r="I195" s="179"/>
      <c r="J195" s="180">
        <f t="shared" si="5"/>
        <v>0</v>
      </c>
      <c r="K195" s="181"/>
      <c r="L195" s="32"/>
      <c r="M195" s="182" t="s">
        <v>1</v>
      </c>
      <c r="N195" s="183" t="s">
        <v>43</v>
      </c>
      <c r="O195" s="60"/>
      <c r="P195" s="184">
        <f t="shared" si="6"/>
        <v>0</v>
      </c>
      <c r="Q195" s="184">
        <v>0</v>
      </c>
      <c r="R195" s="184">
        <f t="shared" si="7"/>
        <v>0</v>
      </c>
      <c r="S195" s="184">
        <v>0</v>
      </c>
      <c r="T195" s="185">
        <f t="shared" si="8"/>
        <v>0</v>
      </c>
      <c r="U195" s="31"/>
      <c r="V195" s="31"/>
      <c r="W195" s="31"/>
      <c r="X195" s="31"/>
      <c r="Y195" s="31"/>
      <c r="Z195" s="31"/>
      <c r="AA195" s="31"/>
      <c r="AB195" s="31"/>
      <c r="AC195" s="31"/>
      <c r="AD195" s="31"/>
      <c r="AE195" s="31"/>
      <c r="AR195" s="186" t="s">
        <v>238</v>
      </c>
      <c r="AT195" s="186" t="s">
        <v>234</v>
      </c>
      <c r="AU195" s="186" t="s">
        <v>88</v>
      </c>
      <c r="AY195" s="14" t="s">
        <v>232</v>
      </c>
      <c r="BE195" s="104">
        <f t="shared" si="9"/>
        <v>0</v>
      </c>
      <c r="BF195" s="104">
        <f t="shared" si="10"/>
        <v>0</v>
      </c>
      <c r="BG195" s="104">
        <f t="shared" si="11"/>
        <v>0</v>
      </c>
      <c r="BH195" s="104">
        <f t="shared" si="12"/>
        <v>0</v>
      </c>
      <c r="BI195" s="104">
        <f t="shared" si="13"/>
        <v>0</v>
      </c>
      <c r="BJ195" s="14" t="s">
        <v>88</v>
      </c>
      <c r="BK195" s="104">
        <f t="shared" si="14"/>
        <v>0</v>
      </c>
      <c r="BL195" s="14" t="s">
        <v>238</v>
      </c>
      <c r="BM195" s="186" t="s">
        <v>2730</v>
      </c>
    </row>
    <row r="196" spans="1:65" s="2" customFormat="1" ht="24.2" customHeight="1">
      <c r="A196" s="31"/>
      <c r="B196" s="142"/>
      <c r="C196" s="174" t="s">
        <v>382</v>
      </c>
      <c r="D196" s="174" t="s">
        <v>234</v>
      </c>
      <c r="E196" s="175" t="s">
        <v>1179</v>
      </c>
      <c r="F196" s="176" t="s">
        <v>1180</v>
      </c>
      <c r="G196" s="177" t="s">
        <v>237</v>
      </c>
      <c r="H196" s="178">
        <v>156.107</v>
      </c>
      <c r="I196" s="179"/>
      <c r="J196" s="180">
        <f t="shared" si="5"/>
        <v>0</v>
      </c>
      <c r="K196" s="181"/>
      <c r="L196" s="32"/>
      <c r="M196" s="182" t="s">
        <v>1</v>
      </c>
      <c r="N196" s="183" t="s">
        <v>43</v>
      </c>
      <c r="O196" s="60"/>
      <c r="P196" s="184">
        <f t="shared" si="6"/>
        <v>0</v>
      </c>
      <c r="Q196" s="184">
        <v>0</v>
      </c>
      <c r="R196" s="184">
        <f t="shared" si="7"/>
        <v>0</v>
      </c>
      <c r="S196" s="184">
        <v>0</v>
      </c>
      <c r="T196" s="185">
        <f t="shared" si="8"/>
        <v>0</v>
      </c>
      <c r="U196" s="31"/>
      <c r="V196" s="31"/>
      <c r="W196" s="31"/>
      <c r="X196" s="31"/>
      <c r="Y196" s="31"/>
      <c r="Z196" s="31"/>
      <c r="AA196" s="31"/>
      <c r="AB196" s="31"/>
      <c r="AC196" s="31"/>
      <c r="AD196" s="31"/>
      <c r="AE196" s="31"/>
      <c r="AR196" s="186" t="s">
        <v>238</v>
      </c>
      <c r="AT196" s="186" t="s">
        <v>234</v>
      </c>
      <c r="AU196" s="186" t="s">
        <v>88</v>
      </c>
      <c r="AY196" s="14" t="s">
        <v>232</v>
      </c>
      <c r="BE196" s="104">
        <f t="shared" si="9"/>
        <v>0</v>
      </c>
      <c r="BF196" s="104">
        <f t="shared" si="10"/>
        <v>0</v>
      </c>
      <c r="BG196" s="104">
        <f t="shared" si="11"/>
        <v>0</v>
      </c>
      <c r="BH196" s="104">
        <f t="shared" si="12"/>
        <v>0</v>
      </c>
      <c r="BI196" s="104">
        <f t="shared" si="13"/>
        <v>0</v>
      </c>
      <c r="BJ196" s="14" t="s">
        <v>88</v>
      </c>
      <c r="BK196" s="104">
        <f t="shared" si="14"/>
        <v>0</v>
      </c>
      <c r="BL196" s="14" t="s">
        <v>238</v>
      </c>
      <c r="BM196" s="186" t="s">
        <v>2731</v>
      </c>
    </row>
    <row r="197" spans="1:65" s="2" customFormat="1" ht="33" customHeight="1">
      <c r="A197" s="31"/>
      <c r="B197" s="142"/>
      <c r="C197" s="174" t="s">
        <v>386</v>
      </c>
      <c r="D197" s="174" t="s">
        <v>234</v>
      </c>
      <c r="E197" s="175" t="s">
        <v>383</v>
      </c>
      <c r="F197" s="176" t="s">
        <v>1182</v>
      </c>
      <c r="G197" s="177" t="s">
        <v>237</v>
      </c>
      <c r="H197" s="178">
        <v>156.107</v>
      </c>
      <c r="I197" s="179"/>
      <c r="J197" s="180">
        <f t="shared" si="5"/>
        <v>0</v>
      </c>
      <c r="K197" s="181"/>
      <c r="L197" s="32"/>
      <c r="M197" s="182" t="s">
        <v>1</v>
      </c>
      <c r="N197" s="183" t="s">
        <v>43</v>
      </c>
      <c r="O197" s="60"/>
      <c r="P197" s="184">
        <f t="shared" si="6"/>
        <v>0</v>
      </c>
      <c r="Q197" s="184">
        <v>0</v>
      </c>
      <c r="R197" s="184">
        <f t="shared" si="7"/>
        <v>0</v>
      </c>
      <c r="S197" s="184">
        <v>0</v>
      </c>
      <c r="T197" s="185">
        <f t="shared" si="8"/>
        <v>0</v>
      </c>
      <c r="U197" s="31"/>
      <c r="V197" s="31"/>
      <c r="W197" s="31"/>
      <c r="X197" s="31"/>
      <c r="Y197" s="31"/>
      <c r="Z197" s="31"/>
      <c r="AA197" s="31"/>
      <c r="AB197" s="31"/>
      <c r="AC197" s="31"/>
      <c r="AD197" s="31"/>
      <c r="AE197" s="31"/>
      <c r="AR197" s="186" t="s">
        <v>238</v>
      </c>
      <c r="AT197" s="186" t="s">
        <v>234</v>
      </c>
      <c r="AU197" s="186" t="s">
        <v>88</v>
      </c>
      <c r="AY197" s="14" t="s">
        <v>232</v>
      </c>
      <c r="BE197" s="104">
        <f t="shared" si="9"/>
        <v>0</v>
      </c>
      <c r="BF197" s="104">
        <f t="shared" si="10"/>
        <v>0</v>
      </c>
      <c r="BG197" s="104">
        <f t="shared" si="11"/>
        <v>0</v>
      </c>
      <c r="BH197" s="104">
        <f t="shared" si="12"/>
        <v>0</v>
      </c>
      <c r="BI197" s="104">
        <f t="shared" si="13"/>
        <v>0</v>
      </c>
      <c r="BJ197" s="14" t="s">
        <v>88</v>
      </c>
      <c r="BK197" s="104">
        <f t="shared" si="14"/>
        <v>0</v>
      </c>
      <c r="BL197" s="14" t="s">
        <v>238</v>
      </c>
      <c r="BM197" s="186" t="s">
        <v>2732</v>
      </c>
    </row>
    <row r="198" spans="1:65" s="2" customFormat="1" ht="24.2" customHeight="1">
      <c r="A198" s="31"/>
      <c r="B198" s="142"/>
      <c r="C198" s="174" t="s">
        <v>391</v>
      </c>
      <c r="D198" s="174" t="s">
        <v>234</v>
      </c>
      <c r="E198" s="175" t="s">
        <v>1184</v>
      </c>
      <c r="F198" s="176" t="s">
        <v>1185</v>
      </c>
      <c r="G198" s="177" t="s">
        <v>237</v>
      </c>
      <c r="H198" s="178">
        <v>156.107</v>
      </c>
      <c r="I198" s="179"/>
      <c r="J198" s="180">
        <f t="shared" si="5"/>
        <v>0</v>
      </c>
      <c r="K198" s="181"/>
      <c r="L198" s="32"/>
      <c r="M198" s="182" t="s">
        <v>1</v>
      </c>
      <c r="N198" s="183" t="s">
        <v>43</v>
      </c>
      <c r="O198" s="60"/>
      <c r="P198" s="184">
        <f t="shared" si="6"/>
        <v>0</v>
      </c>
      <c r="Q198" s="184">
        <v>0</v>
      </c>
      <c r="R198" s="184">
        <f t="shared" si="7"/>
        <v>0</v>
      </c>
      <c r="S198" s="184">
        <v>0</v>
      </c>
      <c r="T198" s="185">
        <f t="shared" si="8"/>
        <v>0</v>
      </c>
      <c r="U198" s="31"/>
      <c r="V198" s="31"/>
      <c r="W198" s="31"/>
      <c r="X198" s="31"/>
      <c r="Y198" s="31"/>
      <c r="Z198" s="31"/>
      <c r="AA198" s="31"/>
      <c r="AB198" s="31"/>
      <c r="AC198" s="31"/>
      <c r="AD198" s="31"/>
      <c r="AE198" s="31"/>
      <c r="AR198" s="186" t="s">
        <v>238</v>
      </c>
      <c r="AT198" s="186" t="s">
        <v>234</v>
      </c>
      <c r="AU198" s="186" t="s">
        <v>88</v>
      </c>
      <c r="AY198" s="14" t="s">
        <v>232</v>
      </c>
      <c r="BE198" s="104">
        <f t="shared" si="9"/>
        <v>0</v>
      </c>
      <c r="BF198" s="104">
        <f t="shared" si="10"/>
        <v>0</v>
      </c>
      <c r="BG198" s="104">
        <f t="shared" si="11"/>
        <v>0</v>
      </c>
      <c r="BH198" s="104">
        <f t="shared" si="12"/>
        <v>0</v>
      </c>
      <c r="BI198" s="104">
        <f t="shared" si="13"/>
        <v>0</v>
      </c>
      <c r="BJ198" s="14" t="s">
        <v>88</v>
      </c>
      <c r="BK198" s="104">
        <f t="shared" si="14"/>
        <v>0</v>
      </c>
      <c r="BL198" s="14" t="s">
        <v>238</v>
      </c>
      <c r="BM198" s="186" t="s">
        <v>2733</v>
      </c>
    </row>
    <row r="199" spans="1:65" s="2" customFormat="1" ht="24.2" customHeight="1">
      <c r="A199" s="31"/>
      <c r="B199" s="142"/>
      <c r="C199" s="174" t="s">
        <v>396</v>
      </c>
      <c r="D199" s="174" t="s">
        <v>234</v>
      </c>
      <c r="E199" s="175" t="s">
        <v>1187</v>
      </c>
      <c r="F199" s="176" t="s">
        <v>1188</v>
      </c>
      <c r="G199" s="177" t="s">
        <v>237</v>
      </c>
      <c r="H199" s="178">
        <v>156.107</v>
      </c>
      <c r="I199" s="179"/>
      <c r="J199" s="180">
        <f t="shared" si="5"/>
        <v>0</v>
      </c>
      <c r="K199" s="181"/>
      <c r="L199" s="32"/>
      <c r="M199" s="182" t="s">
        <v>1</v>
      </c>
      <c r="N199" s="183" t="s">
        <v>43</v>
      </c>
      <c r="O199" s="60"/>
      <c r="P199" s="184">
        <f t="shared" si="6"/>
        <v>0</v>
      </c>
      <c r="Q199" s="184">
        <v>0</v>
      </c>
      <c r="R199" s="184">
        <f t="shared" si="7"/>
        <v>0</v>
      </c>
      <c r="S199" s="184">
        <v>0</v>
      </c>
      <c r="T199" s="185">
        <f t="shared" si="8"/>
        <v>0</v>
      </c>
      <c r="U199" s="31"/>
      <c r="V199" s="31"/>
      <c r="W199" s="31"/>
      <c r="X199" s="31"/>
      <c r="Y199" s="31"/>
      <c r="Z199" s="31"/>
      <c r="AA199" s="31"/>
      <c r="AB199" s="31"/>
      <c r="AC199" s="31"/>
      <c r="AD199" s="31"/>
      <c r="AE199" s="31"/>
      <c r="AR199" s="186" t="s">
        <v>238</v>
      </c>
      <c r="AT199" s="186" t="s">
        <v>234</v>
      </c>
      <c r="AU199" s="186" t="s">
        <v>88</v>
      </c>
      <c r="AY199" s="14" t="s">
        <v>232</v>
      </c>
      <c r="BE199" s="104">
        <f t="shared" si="9"/>
        <v>0</v>
      </c>
      <c r="BF199" s="104">
        <f t="shared" si="10"/>
        <v>0</v>
      </c>
      <c r="BG199" s="104">
        <f t="shared" si="11"/>
        <v>0</v>
      </c>
      <c r="BH199" s="104">
        <f t="shared" si="12"/>
        <v>0</v>
      </c>
      <c r="BI199" s="104">
        <f t="shared" si="13"/>
        <v>0</v>
      </c>
      <c r="BJ199" s="14" t="s">
        <v>88</v>
      </c>
      <c r="BK199" s="104">
        <f t="shared" si="14"/>
        <v>0</v>
      </c>
      <c r="BL199" s="14" t="s">
        <v>238</v>
      </c>
      <c r="BM199" s="186" t="s">
        <v>2734</v>
      </c>
    </row>
    <row r="200" spans="1:65" s="12" customFormat="1" ht="22.9" customHeight="1">
      <c r="B200" s="161"/>
      <c r="D200" s="162" t="s">
        <v>76</v>
      </c>
      <c r="E200" s="172" t="s">
        <v>88</v>
      </c>
      <c r="F200" s="172" t="s">
        <v>936</v>
      </c>
      <c r="I200" s="164"/>
      <c r="J200" s="173">
        <f>BK200</f>
        <v>0</v>
      </c>
      <c r="L200" s="161"/>
      <c r="M200" s="166"/>
      <c r="N200" s="167"/>
      <c r="O200" s="167"/>
      <c r="P200" s="168">
        <f>SUM(P201:P210)</f>
        <v>0</v>
      </c>
      <c r="Q200" s="167"/>
      <c r="R200" s="168">
        <f>SUM(R201:R210)</f>
        <v>20.233631123311994</v>
      </c>
      <c r="S200" s="167"/>
      <c r="T200" s="169">
        <f>SUM(T201:T210)</f>
        <v>0</v>
      </c>
      <c r="AR200" s="162" t="s">
        <v>81</v>
      </c>
      <c r="AT200" s="170" t="s">
        <v>76</v>
      </c>
      <c r="AU200" s="170" t="s">
        <v>81</v>
      </c>
      <c r="AY200" s="162" t="s">
        <v>232</v>
      </c>
      <c r="BK200" s="171">
        <f>SUM(BK201:BK210)</f>
        <v>0</v>
      </c>
    </row>
    <row r="201" spans="1:65" s="2" customFormat="1" ht="24.2" customHeight="1">
      <c r="A201" s="31"/>
      <c r="B201" s="142"/>
      <c r="C201" s="174" t="s">
        <v>401</v>
      </c>
      <c r="D201" s="174" t="s">
        <v>234</v>
      </c>
      <c r="E201" s="175" t="s">
        <v>949</v>
      </c>
      <c r="F201" s="176" t="s">
        <v>950</v>
      </c>
      <c r="G201" s="177" t="s">
        <v>256</v>
      </c>
      <c r="H201" s="178">
        <v>2</v>
      </c>
      <c r="I201" s="179"/>
      <c r="J201" s="180">
        <f t="shared" ref="J201:J210" si="15">ROUND(I201*H201,2)</f>
        <v>0</v>
      </c>
      <c r="K201" s="181"/>
      <c r="L201" s="32"/>
      <c r="M201" s="182" t="s">
        <v>1</v>
      </c>
      <c r="N201" s="183" t="s">
        <v>43</v>
      </c>
      <c r="O201" s="60"/>
      <c r="P201" s="184">
        <f t="shared" ref="P201:P210" si="16">O201*H201</f>
        <v>0</v>
      </c>
      <c r="Q201" s="184">
        <v>1.7198999999999999E-2</v>
      </c>
      <c r="R201" s="184">
        <f t="shared" ref="R201:R210" si="17">Q201*H201</f>
        <v>3.4397999999999998E-2</v>
      </c>
      <c r="S201" s="184">
        <v>0</v>
      </c>
      <c r="T201" s="185">
        <f t="shared" ref="T201:T210" si="18">S201*H201</f>
        <v>0</v>
      </c>
      <c r="U201" s="31"/>
      <c r="V201" s="31"/>
      <c r="W201" s="31"/>
      <c r="X201" s="31"/>
      <c r="Y201" s="31"/>
      <c r="Z201" s="31"/>
      <c r="AA201" s="31"/>
      <c r="AB201" s="31"/>
      <c r="AC201" s="31"/>
      <c r="AD201" s="31"/>
      <c r="AE201" s="31"/>
      <c r="AR201" s="186" t="s">
        <v>238</v>
      </c>
      <c r="AT201" s="186" t="s">
        <v>234</v>
      </c>
      <c r="AU201" s="186" t="s">
        <v>88</v>
      </c>
      <c r="AY201" s="14" t="s">
        <v>232</v>
      </c>
      <c r="BE201" s="104">
        <f t="shared" ref="BE201:BE210" si="19">IF(N201="základná",J201,0)</f>
        <v>0</v>
      </c>
      <c r="BF201" s="104">
        <f t="shared" ref="BF201:BF210" si="20">IF(N201="znížená",J201,0)</f>
        <v>0</v>
      </c>
      <c r="BG201" s="104">
        <f t="shared" ref="BG201:BG210" si="21">IF(N201="zákl. prenesená",J201,0)</f>
        <v>0</v>
      </c>
      <c r="BH201" s="104">
        <f t="shared" ref="BH201:BH210" si="22">IF(N201="zníž. prenesená",J201,0)</f>
        <v>0</v>
      </c>
      <c r="BI201" s="104">
        <f t="shared" ref="BI201:BI210" si="23">IF(N201="nulová",J201,0)</f>
        <v>0</v>
      </c>
      <c r="BJ201" s="14" t="s">
        <v>88</v>
      </c>
      <c r="BK201" s="104">
        <f t="shared" ref="BK201:BK210" si="24">ROUND(I201*H201,2)</f>
        <v>0</v>
      </c>
      <c r="BL201" s="14" t="s">
        <v>238</v>
      </c>
      <c r="BM201" s="186" t="s">
        <v>2735</v>
      </c>
    </row>
    <row r="202" spans="1:65" s="2" customFormat="1" ht="21.75" customHeight="1">
      <c r="A202" s="31"/>
      <c r="B202" s="142"/>
      <c r="C202" s="187" t="s">
        <v>405</v>
      </c>
      <c r="D202" s="187" t="s">
        <v>357</v>
      </c>
      <c r="E202" s="188" t="s">
        <v>952</v>
      </c>
      <c r="F202" s="189" t="s">
        <v>953</v>
      </c>
      <c r="G202" s="190" t="s">
        <v>394</v>
      </c>
      <c r="H202" s="191">
        <v>4</v>
      </c>
      <c r="I202" s="192"/>
      <c r="J202" s="193">
        <f t="shared" si="15"/>
        <v>0</v>
      </c>
      <c r="K202" s="194"/>
      <c r="L202" s="195"/>
      <c r="M202" s="196" t="s">
        <v>1</v>
      </c>
      <c r="N202" s="197" t="s">
        <v>43</v>
      </c>
      <c r="O202" s="60"/>
      <c r="P202" s="184">
        <f t="shared" si="16"/>
        <v>0</v>
      </c>
      <c r="Q202" s="184">
        <v>0.42</v>
      </c>
      <c r="R202" s="184">
        <f t="shared" si="17"/>
        <v>1.68</v>
      </c>
      <c r="S202" s="184">
        <v>0</v>
      </c>
      <c r="T202" s="185">
        <f t="shared" si="18"/>
        <v>0</v>
      </c>
      <c r="U202" s="31"/>
      <c r="V202" s="31"/>
      <c r="W202" s="31"/>
      <c r="X202" s="31"/>
      <c r="Y202" s="31"/>
      <c r="Z202" s="31"/>
      <c r="AA202" s="31"/>
      <c r="AB202" s="31"/>
      <c r="AC202" s="31"/>
      <c r="AD202" s="31"/>
      <c r="AE202" s="31"/>
      <c r="AR202" s="186" t="s">
        <v>263</v>
      </c>
      <c r="AT202" s="186" t="s">
        <v>357</v>
      </c>
      <c r="AU202" s="186" t="s">
        <v>88</v>
      </c>
      <c r="AY202" s="14" t="s">
        <v>232</v>
      </c>
      <c r="BE202" s="104">
        <f t="shared" si="19"/>
        <v>0</v>
      </c>
      <c r="BF202" s="104">
        <f t="shared" si="20"/>
        <v>0</v>
      </c>
      <c r="BG202" s="104">
        <f t="shared" si="21"/>
        <v>0</v>
      </c>
      <c r="BH202" s="104">
        <f t="shared" si="22"/>
        <v>0</v>
      </c>
      <c r="BI202" s="104">
        <f t="shared" si="23"/>
        <v>0</v>
      </c>
      <c r="BJ202" s="14" t="s">
        <v>88</v>
      </c>
      <c r="BK202" s="104">
        <f t="shared" si="24"/>
        <v>0</v>
      </c>
      <c r="BL202" s="14" t="s">
        <v>238</v>
      </c>
      <c r="BM202" s="186" t="s">
        <v>2736</v>
      </c>
    </row>
    <row r="203" spans="1:65" s="2" customFormat="1" ht="24.2" customHeight="1">
      <c r="A203" s="31"/>
      <c r="B203" s="142"/>
      <c r="C203" s="174" t="s">
        <v>409</v>
      </c>
      <c r="D203" s="174" t="s">
        <v>234</v>
      </c>
      <c r="E203" s="175" t="s">
        <v>955</v>
      </c>
      <c r="F203" s="176" t="s">
        <v>956</v>
      </c>
      <c r="G203" s="177" t="s">
        <v>287</v>
      </c>
      <c r="H203" s="178">
        <v>4.2320000000000002</v>
      </c>
      <c r="I203" s="179"/>
      <c r="J203" s="180">
        <f t="shared" si="15"/>
        <v>0</v>
      </c>
      <c r="K203" s="181"/>
      <c r="L203" s="32"/>
      <c r="M203" s="182" t="s">
        <v>1</v>
      </c>
      <c r="N203" s="183" t="s">
        <v>43</v>
      </c>
      <c r="O203" s="60"/>
      <c r="P203" s="184">
        <f t="shared" si="16"/>
        <v>0</v>
      </c>
      <c r="Q203" s="184">
        <v>2.0659999999999998</v>
      </c>
      <c r="R203" s="184">
        <f t="shared" si="17"/>
        <v>8.7433119999999995</v>
      </c>
      <c r="S203" s="184">
        <v>0</v>
      </c>
      <c r="T203" s="185">
        <f t="shared" si="18"/>
        <v>0</v>
      </c>
      <c r="U203" s="31"/>
      <c r="V203" s="31"/>
      <c r="W203" s="31"/>
      <c r="X203" s="31"/>
      <c r="Y203" s="31"/>
      <c r="Z203" s="31"/>
      <c r="AA203" s="31"/>
      <c r="AB203" s="31"/>
      <c r="AC203" s="31"/>
      <c r="AD203" s="31"/>
      <c r="AE203" s="31"/>
      <c r="AR203" s="186" t="s">
        <v>238</v>
      </c>
      <c r="AT203" s="186" t="s">
        <v>234</v>
      </c>
      <c r="AU203" s="186" t="s">
        <v>88</v>
      </c>
      <c r="AY203" s="14" t="s">
        <v>232</v>
      </c>
      <c r="BE203" s="104">
        <f t="shared" si="19"/>
        <v>0</v>
      </c>
      <c r="BF203" s="104">
        <f t="shared" si="20"/>
        <v>0</v>
      </c>
      <c r="BG203" s="104">
        <f t="shared" si="21"/>
        <v>0</v>
      </c>
      <c r="BH203" s="104">
        <f t="shared" si="22"/>
        <v>0</v>
      </c>
      <c r="BI203" s="104">
        <f t="shared" si="23"/>
        <v>0</v>
      </c>
      <c r="BJ203" s="14" t="s">
        <v>88</v>
      </c>
      <c r="BK203" s="104">
        <f t="shared" si="24"/>
        <v>0</v>
      </c>
      <c r="BL203" s="14" t="s">
        <v>238</v>
      </c>
      <c r="BM203" s="186" t="s">
        <v>2737</v>
      </c>
    </row>
    <row r="204" spans="1:65" s="2" customFormat="1" ht="24.2" customHeight="1">
      <c r="A204" s="31"/>
      <c r="B204" s="142"/>
      <c r="C204" s="174" t="s">
        <v>413</v>
      </c>
      <c r="D204" s="174" t="s">
        <v>234</v>
      </c>
      <c r="E204" s="175" t="s">
        <v>1193</v>
      </c>
      <c r="F204" s="176" t="s">
        <v>1194</v>
      </c>
      <c r="G204" s="177" t="s">
        <v>287</v>
      </c>
      <c r="H204" s="178">
        <v>4.1959999999999997</v>
      </c>
      <c r="I204" s="179"/>
      <c r="J204" s="180">
        <f t="shared" si="15"/>
        <v>0</v>
      </c>
      <c r="K204" s="181"/>
      <c r="L204" s="32"/>
      <c r="M204" s="182" t="s">
        <v>1</v>
      </c>
      <c r="N204" s="183" t="s">
        <v>43</v>
      </c>
      <c r="O204" s="60"/>
      <c r="P204" s="184">
        <f t="shared" si="16"/>
        <v>0</v>
      </c>
      <c r="Q204" s="184">
        <v>2.2151342039999999</v>
      </c>
      <c r="R204" s="184">
        <f t="shared" si="17"/>
        <v>9.2947031199839998</v>
      </c>
      <c r="S204" s="184">
        <v>0</v>
      </c>
      <c r="T204" s="185">
        <f t="shared" si="18"/>
        <v>0</v>
      </c>
      <c r="U204" s="31"/>
      <c r="V204" s="31"/>
      <c r="W204" s="31"/>
      <c r="X204" s="31"/>
      <c r="Y204" s="31"/>
      <c r="Z204" s="31"/>
      <c r="AA204" s="31"/>
      <c r="AB204" s="31"/>
      <c r="AC204" s="31"/>
      <c r="AD204" s="31"/>
      <c r="AE204" s="31"/>
      <c r="AR204" s="186" t="s">
        <v>238</v>
      </c>
      <c r="AT204" s="186" t="s">
        <v>234</v>
      </c>
      <c r="AU204" s="186" t="s">
        <v>88</v>
      </c>
      <c r="AY204" s="14" t="s">
        <v>232</v>
      </c>
      <c r="BE204" s="104">
        <f t="shared" si="19"/>
        <v>0</v>
      </c>
      <c r="BF204" s="104">
        <f t="shared" si="20"/>
        <v>0</v>
      </c>
      <c r="BG204" s="104">
        <f t="shared" si="21"/>
        <v>0</v>
      </c>
      <c r="BH204" s="104">
        <f t="shared" si="22"/>
        <v>0</v>
      </c>
      <c r="BI204" s="104">
        <f t="shared" si="23"/>
        <v>0</v>
      </c>
      <c r="BJ204" s="14" t="s">
        <v>88</v>
      </c>
      <c r="BK204" s="104">
        <f t="shared" si="24"/>
        <v>0</v>
      </c>
      <c r="BL204" s="14" t="s">
        <v>238</v>
      </c>
      <c r="BM204" s="186" t="s">
        <v>2738</v>
      </c>
    </row>
    <row r="205" spans="1:65" s="2" customFormat="1" ht="24.2" customHeight="1">
      <c r="A205" s="31"/>
      <c r="B205" s="142"/>
      <c r="C205" s="174" t="s">
        <v>417</v>
      </c>
      <c r="D205" s="174" t="s">
        <v>234</v>
      </c>
      <c r="E205" s="175" t="s">
        <v>961</v>
      </c>
      <c r="F205" s="176" t="s">
        <v>962</v>
      </c>
      <c r="G205" s="177" t="s">
        <v>237</v>
      </c>
      <c r="H205" s="178">
        <v>4.4880000000000004</v>
      </c>
      <c r="I205" s="179"/>
      <c r="J205" s="180">
        <f t="shared" si="15"/>
        <v>0</v>
      </c>
      <c r="K205" s="181"/>
      <c r="L205" s="32"/>
      <c r="M205" s="182" t="s">
        <v>1</v>
      </c>
      <c r="N205" s="183" t="s">
        <v>43</v>
      </c>
      <c r="O205" s="60"/>
      <c r="P205" s="184">
        <f t="shared" si="16"/>
        <v>0</v>
      </c>
      <c r="Q205" s="184">
        <v>3.7677600000000002E-3</v>
      </c>
      <c r="R205" s="184">
        <f t="shared" si="17"/>
        <v>1.6909706880000003E-2</v>
      </c>
      <c r="S205" s="184">
        <v>0</v>
      </c>
      <c r="T205" s="185">
        <f t="shared" si="18"/>
        <v>0</v>
      </c>
      <c r="U205" s="31"/>
      <c r="V205" s="31"/>
      <c r="W205" s="31"/>
      <c r="X205" s="31"/>
      <c r="Y205" s="31"/>
      <c r="Z205" s="31"/>
      <c r="AA205" s="31"/>
      <c r="AB205" s="31"/>
      <c r="AC205" s="31"/>
      <c r="AD205" s="31"/>
      <c r="AE205" s="31"/>
      <c r="AR205" s="186" t="s">
        <v>238</v>
      </c>
      <c r="AT205" s="186" t="s">
        <v>234</v>
      </c>
      <c r="AU205" s="186" t="s">
        <v>88</v>
      </c>
      <c r="AY205" s="14" t="s">
        <v>232</v>
      </c>
      <c r="BE205" s="104">
        <f t="shared" si="19"/>
        <v>0</v>
      </c>
      <c r="BF205" s="104">
        <f t="shared" si="20"/>
        <v>0</v>
      </c>
      <c r="BG205" s="104">
        <f t="shared" si="21"/>
        <v>0</v>
      </c>
      <c r="BH205" s="104">
        <f t="shared" si="22"/>
        <v>0</v>
      </c>
      <c r="BI205" s="104">
        <f t="shared" si="23"/>
        <v>0</v>
      </c>
      <c r="BJ205" s="14" t="s">
        <v>88</v>
      </c>
      <c r="BK205" s="104">
        <f t="shared" si="24"/>
        <v>0</v>
      </c>
      <c r="BL205" s="14" t="s">
        <v>238</v>
      </c>
      <c r="BM205" s="186" t="s">
        <v>2739</v>
      </c>
    </row>
    <row r="206" spans="1:65" s="2" customFormat="1" ht="24.2" customHeight="1">
      <c r="A206" s="31"/>
      <c r="B206" s="142"/>
      <c r="C206" s="174" t="s">
        <v>421</v>
      </c>
      <c r="D206" s="174" t="s">
        <v>234</v>
      </c>
      <c r="E206" s="175" t="s">
        <v>964</v>
      </c>
      <c r="F206" s="176" t="s">
        <v>965</v>
      </c>
      <c r="G206" s="177" t="s">
        <v>237</v>
      </c>
      <c r="H206" s="178">
        <v>4.4880000000000004</v>
      </c>
      <c r="I206" s="179"/>
      <c r="J206" s="180">
        <f t="shared" si="15"/>
        <v>0</v>
      </c>
      <c r="K206" s="181"/>
      <c r="L206" s="32"/>
      <c r="M206" s="182" t="s">
        <v>1</v>
      </c>
      <c r="N206" s="183" t="s">
        <v>43</v>
      </c>
      <c r="O206" s="60"/>
      <c r="P206" s="184">
        <f t="shared" si="16"/>
        <v>0</v>
      </c>
      <c r="Q206" s="184">
        <v>0</v>
      </c>
      <c r="R206" s="184">
        <f t="shared" si="17"/>
        <v>0</v>
      </c>
      <c r="S206" s="184">
        <v>0</v>
      </c>
      <c r="T206" s="185">
        <f t="shared" si="18"/>
        <v>0</v>
      </c>
      <c r="U206" s="31"/>
      <c r="V206" s="31"/>
      <c r="W206" s="31"/>
      <c r="X206" s="31"/>
      <c r="Y206" s="31"/>
      <c r="Z206" s="31"/>
      <c r="AA206" s="31"/>
      <c r="AB206" s="31"/>
      <c r="AC206" s="31"/>
      <c r="AD206" s="31"/>
      <c r="AE206" s="31"/>
      <c r="AR206" s="186" t="s">
        <v>238</v>
      </c>
      <c r="AT206" s="186" t="s">
        <v>234</v>
      </c>
      <c r="AU206" s="186" t="s">
        <v>88</v>
      </c>
      <c r="AY206" s="14" t="s">
        <v>232</v>
      </c>
      <c r="BE206" s="104">
        <f t="shared" si="19"/>
        <v>0</v>
      </c>
      <c r="BF206" s="104">
        <f t="shared" si="20"/>
        <v>0</v>
      </c>
      <c r="BG206" s="104">
        <f t="shared" si="21"/>
        <v>0</v>
      </c>
      <c r="BH206" s="104">
        <f t="shared" si="22"/>
        <v>0</v>
      </c>
      <c r="BI206" s="104">
        <f t="shared" si="23"/>
        <v>0</v>
      </c>
      <c r="BJ206" s="14" t="s">
        <v>88</v>
      </c>
      <c r="BK206" s="104">
        <f t="shared" si="24"/>
        <v>0</v>
      </c>
      <c r="BL206" s="14" t="s">
        <v>238</v>
      </c>
      <c r="BM206" s="186" t="s">
        <v>2740</v>
      </c>
    </row>
    <row r="207" spans="1:65" s="2" customFormat="1" ht="16.5" customHeight="1">
      <c r="A207" s="31"/>
      <c r="B207" s="142"/>
      <c r="C207" s="174" t="s">
        <v>425</v>
      </c>
      <c r="D207" s="174" t="s">
        <v>234</v>
      </c>
      <c r="E207" s="175" t="s">
        <v>967</v>
      </c>
      <c r="F207" s="176" t="s">
        <v>968</v>
      </c>
      <c r="G207" s="177" t="s">
        <v>360</v>
      </c>
      <c r="H207" s="178">
        <v>0.38100000000000001</v>
      </c>
      <c r="I207" s="179"/>
      <c r="J207" s="180">
        <f t="shared" si="15"/>
        <v>0</v>
      </c>
      <c r="K207" s="181"/>
      <c r="L207" s="32"/>
      <c r="M207" s="182" t="s">
        <v>1</v>
      </c>
      <c r="N207" s="183" t="s">
        <v>43</v>
      </c>
      <c r="O207" s="60"/>
      <c r="P207" s="184">
        <f t="shared" si="16"/>
        <v>0</v>
      </c>
      <c r="Q207" s="184">
        <v>1.202961408</v>
      </c>
      <c r="R207" s="184">
        <f t="shared" si="17"/>
        <v>0.45832829644799999</v>
      </c>
      <c r="S207" s="184">
        <v>0</v>
      </c>
      <c r="T207" s="185">
        <f t="shared" si="18"/>
        <v>0</v>
      </c>
      <c r="U207" s="31"/>
      <c r="V207" s="31"/>
      <c r="W207" s="31"/>
      <c r="X207" s="31"/>
      <c r="Y207" s="31"/>
      <c r="Z207" s="31"/>
      <c r="AA207" s="31"/>
      <c r="AB207" s="31"/>
      <c r="AC207" s="31"/>
      <c r="AD207" s="31"/>
      <c r="AE207" s="31"/>
      <c r="AR207" s="186" t="s">
        <v>238</v>
      </c>
      <c r="AT207" s="186" t="s">
        <v>234</v>
      </c>
      <c r="AU207" s="186" t="s">
        <v>88</v>
      </c>
      <c r="AY207" s="14" t="s">
        <v>232</v>
      </c>
      <c r="BE207" s="104">
        <f t="shared" si="19"/>
        <v>0</v>
      </c>
      <c r="BF207" s="104">
        <f t="shared" si="20"/>
        <v>0</v>
      </c>
      <c r="BG207" s="104">
        <f t="shared" si="21"/>
        <v>0</v>
      </c>
      <c r="BH207" s="104">
        <f t="shared" si="22"/>
        <v>0</v>
      </c>
      <c r="BI207" s="104">
        <f t="shared" si="23"/>
        <v>0</v>
      </c>
      <c r="BJ207" s="14" t="s">
        <v>88</v>
      </c>
      <c r="BK207" s="104">
        <f t="shared" si="24"/>
        <v>0</v>
      </c>
      <c r="BL207" s="14" t="s">
        <v>238</v>
      </c>
      <c r="BM207" s="186" t="s">
        <v>2741</v>
      </c>
    </row>
    <row r="208" spans="1:65" s="2" customFormat="1" ht="24.2" customHeight="1">
      <c r="A208" s="31"/>
      <c r="B208" s="142"/>
      <c r="C208" s="174" t="s">
        <v>429</v>
      </c>
      <c r="D208" s="174" t="s">
        <v>234</v>
      </c>
      <c r="E208" s="175" t="s">
        <v>970</v>
      </c>
      <c r="F208" s="176" t="s">
        <v>1199</v>
      </c>
      <c r="G208" s="177" t="s">
        <v>394</v>
      </c>
      <c r="H208" s="178">
        <v>1</v>
      </c>
      <c r="I208" s="179"/>
      <c r="J208" s="180">
        <f t="shared" si="15"/>
        <v>0</v>
      </c>
      <c r="K208" s="181"/>
      <c r="L208" s="32"/>
      <c r="M208" s="182" t="s">
        <v>1</v>
      </c>
      <c r="N208" s="183" t="s">
        <v>43</v>
      </c>
      <c r="O208" s="60"/>
      <c r="P208" s="184">
        <f t="shared" si="16"/>
        <v>0</v>
      </c>
      <c r="Q208" s="184">
        <v>1.0399999999999999E-3</v>
      </c>
      <c r="R208" s="184">
        <f t="shared" si="17"/>
        <v>1.0399999999999999E-3</v>
      </c>
      <c r="S208" s="184">
        <v>0</v>
      </c>
      <c r="T208" s="185">
        <f t="shared" si="18"/>
        <v>0</v>
      </c>
      <c r="U208" s="31"/>
      <c r="V208" s="31"/>
      <c r="W208" s="31"/>
      <c r="X208" s="31"/>
      <c r="Y208" s="31"/>
      <c r="Z208" s="31"/>
      <c r="AA208" s="31"/>
      <c r="AB208" s="31"/>
      <c r="AC208" s="31"/>
      <c r="AD208" s="31"/>
      <c r="AE208" s="31"/>
      <c r="AR208" s="186" t="s">
        <v>238</v>
      </c>
      <c r="AT208" s="186" t="s">
        <v>234</v>
      </c>
      <c r="AU208" s="186" t="s">
        <v>88</v>
      </c>
      <c r="AY208" s="14" t="s">
        <v>232</v>
      </c>
      <c r="BE208" s="104">
        <f t="shared" si="19"/>
        <v>0</v>
      </c>
      <c r="BF208" s="104">
        <f t="shared" si="20"/>
        <v>0</v>
      </c>
      <c r="BG208" s="104">
        <f t="shared" si="21"/>
        <v>0</v>
      </c>
      <c r="BH208" s="104">
        <f t="shared" si="22"/>
        <v>0</v>
      </c>
      <c r="BI208" s="104">
        <f t="shared" si="23"/>
        <v>0</v>
      </c>
      <c r="BJ208" s="14" t="s">
        <v>88</v>
      </c>
      <c r="BK208" s="104">
        <f t="shared" si="24"/>
        <v>0</v>
      </c>
      <c r="BL208" s="14" t="s">
        <v>238</v>
      </c>
      <c r="BM208" s="186" t="s">
        <v>2742</v>
      </c>
    </row>
    <row r="209" spans="1:65" s="2" customFormat="1" ht="24.2" customHeight="1">
      <c r="A209" s="31"/>
      <c r="B209" s="142"/>
      <c r="C209" s="174" t="s">
        <v>434</v>
      </c>
      <c r="D209" s="174" t="s">
        <v>234</v>
      </c>
      <c r="E209" s="175" t="s">
        <v>973</v>
      </c>
      <c r="F209" s="176" t="s">
        <v>1201</v>
      </c>
      <c r="G209" s="177" t="s">
        <v>394</v>
      </c>
      <c r="H209" s="178">
        <v>2</v>
      </c>
      <c r="I209" s="179"/>
      <c r="J209" s="180">
        <f t="shared" si="15"/>
        <v>0</v>
      </c>
      <c r="K209" s="181"/>
      <c r="L209" s="32"/>
      <c r="M209" s="182" t="s">
        <v>1</v>
      </c>
      <c r="N209" s="183" t="s">
        <v>43</v>
      </c>
      <c r="O209" s="60"/>
      <c r="P209" s="184">
        <f t="shared" si="16"/>
        <v>0</v>
      </c>
      <c r="Q209" s="184">
        <v>1.56E-3</v>
      </c>
      <c r="R209" s="184">
        <f t="shared" si="17"/>
        <v>3.1199999999999999E-3</v>
      </c>
      <c r="S209" s="184">
        <v>0</v>
      </c>
      <c r="T209" s="185">
        <f t="shared" si="18"/>
        <v>0</v>
      </c>
      <c r="U209" s="31"/>
      <c r="V209" s="31"/>
      <c r="W209" s="31"/>
      <c r="X209" s="31"/>
      <c r="Y209" s="31"/>
      <c r="Z209" s="31"/>
      <c r="AA209" s="31"/>
      <c r="AB209" s="31"/>
      <c r="AC209" s="31"/>
      <c r="AD209" s="31"/>
      <c r="AE209" s="31"/>
      <c r="AR209" s="186" t="s">
        <v>238</v>
      </c>
      <c r="AT209" s="186" t="s">
        <v>234</v>
      </c>
      <c r="AU209" s="186" t="s">
        <v>88</v>
      </c>
      <c r="AY209" s="14" t="s">
        <v>232</v>
      </c>
      <c r="BE209" s="104">
        <f t="shared" si="19"/>
        <v>0</v>
      </c>
      <c r="BF209" s="104">
        <f t="shared" si="20"/>
        <v>0</v>
      </c>
      <c r="BG209" s="104">
        <f t="shared" si="21"/>
        <v>0</v>
      </c>
      <c r="BH209" s="104">
        <f t="shared" si="22"/>
        <v>0</v>
      </c>
      <c r="BI209" s="104">
        <f t="shared" si="23"/>
        <v>0</v>
      </c>
      <c r="BJ209" s="14" t="s">
        <v>88</v>
      </c>
      <c r="BK209" s="104">
        <f t="shared" si="24"/>
        <v>0</v>
      </c>
      <c r="BL209" s="14" t="s">
        <v>238</v>
      </c>
      <c r="BM209" s="186" t="s">
        <v>2745</v>
      </c>
    </row>
    <row r="210" spans="1:65" s="2" customFormat="1" ht="24.2" customHeight="1">
      <c r="A210" s="31"/>
      <c r="B210" s="142"/>
      <c r="C210" s="174" t="s">
        <v>438</v>
      </c>
      <c r="D210" s="174" t="s">
        <v>234</v>
      </c>
      <c r="E210" s="175" t="s">
        <v>976</v>
      </c>
      <c r="F210" s="176" t="s">
        <v>1203</v>
      </c>
      <c r="G210" s="177" t="s">
        <v>394</v>
      </c>
      <c r="H210" s="178">
        <v>1</v>
      </c>
      <c r="I210" s="179"/>
      <c r="J210" s="180">
        <f t="shared" si="15"/>
        <v>0</v>
      </c>
      <c r="K210" s="181"/>
      <c r="L210" s="32"/>
      <c r="M210" s="182" t="s">
        <v>1</v>
      </c>
      <c r="N210" s="183" t="s">
        <v>43</v>
      </c>
      <c r="O210" s="60"/>
      <c r="P210" s="184">
        <f t="shared" si="16"/>
        <v>0</v>
      </c>
      <c r="Q210" s="184">
        <v>1.82E-3</v>
      </c>
      <c r="R210" s="184">
        <f t="shared" si="17"/>
        <v>1.82E-3</v>
      </c>
      <c r="S210" s="184">
        <v>0</v>
      </c>
      <c r="T210" s="185">
        <f t="shared" si="18"/>
        <v>0</v>
      </c>
      <c r="U210" s="31"/>
      <c r="V210" s="31"/>
      <c r="W210" s="31"/>
      <c r="X210" s="31"/>
      <c r="Y210" s="31"/>
      <c r="Z210" s="31"/>
      <c r="AA210" s="31"/>
      <c r="AB210" s="31"/>
      <c r="AC210" s="31"/>
      <c r="AD210" s="31"/>
      <c r="AE210" s="31"/>
      <c r="AR210" s="186" t="s">
        <v>238</v>
      </c>
      <c r="AT210" s="186" t="s">
        <v>234</v>
      </c>
      <c r="AU210" s="186" t="s">
        <v>88</v>
      </c>
      <c r="AY210" s="14" t="s">
        <v>232</v>
      </c>
      <c r="BE210" s="104">
        <f t="shared" si="19"/>
        <v>0</v>
      </c>
      <c r="BF210" s="104">
        <f t="shared" si="20"/>
        <v>0</v>
      </c>
      <c r="BG210" s="104">
        <f t="shared" si="21"/>
        <v>0</v>
      </c>
      <c r="BH210" s="104">
        <f t="shared" si="22"/>
        <v>0</v>
      </c>
      <c r="BI210" s="104">
        <f t="shared" si="23"/>
        <v>0</v>
      </c>
      <c r="BJ210" s="14" t="s">
        <v>88</v>
      </c>
      <c r="BK210" s="104">
        <f t="shared" si="24"/>
        <v>0</v>
      </c>
      <c r="BL210" s="14" t="s">
        <v>238</v>
      </c>
      <c r="BM210" s="186" t="s">
        <v>2746</v>
      </c>
    </row>
    <row r="211" spans="1:65" s="12" customFormat="1" ht="22.9" customHeight="1">
      <c r="B211" s="161"/>
      <c r="D211" s="162" t="s">
        <v>76</v>
      </c>
      <c r="E211" s="172" t="s">
        <v>238</v>
      </c>
      <c r="F211" s="172" t="s">
        <v>400</v>
      </c>
      <c r="I211" s="164"/>
      <c r="J211" s="173">
        <f>BK211</f>
        <v>0</v>
      </c>
      <c r="L211" s="161"/>
      <c r="M211" s="166"/>
      <c r="N211" s="167"/>
      <c r="O211" s="167"/>
      <c r="P211" s="168">
        <f>SUM(P212:P217)</f>
        <v>0</v>
      </c>
      <c r="Q211" s="167"/>
      <c r="R211" s="168">
        <f>SUM(R212:R217)</f>
        <v>14.439992540074998</v>
      </c>
      <c r="S211" s="167"/>
      <c r="T211" s="169">
        <f>SUM(T212:T217)</f>
        <v>0</v>
      </c>
      <c r="AR211" s="162" t="s">
        <v>81</v>
      </c>
      <c r="AT211" s="170" t="s">
        <v>76</v>
      </c>
      <c r="AU211" s="170" t="s">
        <v>81</v>
      </c>
      <c r="AY211" s="162" t="s">
        <v>232</v>
      </c>
      <c r="BK211" s="171">
        <f>SUM(BK212:BK217)</f>
        <v>0</v>
      </c>
    </row>
    <row r="212" spans="1:65" s="2" customFormat="1" ht="37.9" customHeight="1">
      <c r="A212" s="31"/>
      <c r="B212" s="142"/>
      <c r="C212" s="174" t="s">
        <v>442</v>
      </c>
      <c r="D212" s="174" t="s">
        <v>234</v>
      </c>
      <c r="E212" s="175" t="s">
        <v>402</v>
      </c>
      <c r="F212" s="176" t="s">
        <v>403</v>
      </c>
      <c r="G212" s="177" t="s">
        <v>287</v>
      </c>
      <c r="H212" s="178">
        <v>1.8</v>
      </c>
      <c r="I212" s="179"/>
      <c r="J212" s="180">
        <f t="shared" ref="J212:J217" si="25">ROUND(I212*H212,2)</f>
        <v>0</v>
      </c>
      <c r="K212" s="181"/>
      <c r="L212" s="32"/>
      <c r="M212" s="182" t="s">
        <v>1</v>
      </c>
      <c r="N212" s="183" t="s">
        <v>43</v>
      </c>
      <c r="O212" s="60"/>
      <c r="P212" s="184">
        <f t="shared" ref="P212:P217" si="26">O212*H212</f>
        <v>0</v>
      </c>
      <c r="Q212" s="184">
        <v>1.8907700000000001</v>
      </c>
      <c r="R212" s="184">
        <f t="shared" ref="R212:R217" si="27">Q212*H212</f>
        <v>3.4033860000000002</v>
      </c>
      <c r="S212" s="184">
        <v>0</v>
      </c>
      <c r="T212" s="185">
        <f t="shared" ref="T212:T217" si="28">S212*H212</f>
        <v>0</v>
      </c>
      <c r="U212" s="31"/>
      <c r="V212" s="31"/>
      <c r="W212" s="31"/>
      <c r="X212" s="31"/>
      <c r="Y212" s="31"/>
      <c r="Z212" s="31"/>
      <c r="AA212" s="31"/>
      <c r="AB212" s="31"/>
      <c r="AC212" s="31"/>
      <c r="AD212" s="31"/>
      <c r="AE212" s="31"/>
      <c r="AR212" s="186" t="s">
        <v>238</v>
      </c>
      <c r="AT212" s="186" t="s">
        <v>234</v>
      </c>
      <c r="AU212" s="186" t="s">
        <v>88</v>
      </c>
      <c r="AY212" s="14" t="s">
        <v>232</v>
      </c>
      <c r="BE212" s="104">
        <f t="shared" ref="BE212:BE217" si="29">IF(N212="základná",J212,0)</f>
        <v>0</v>
      </c>
      <c r="BF212" s="104">
        <f t="shared" ref="BF212:BF217" si="30">IF(N212="znížená",J212,0)</f>
        <v>0</v>
      </c>
      <c r="BG212" s="104">
        <f t="shared" ref="BG212:BG217" si="31">IF(N212="zákl. prenesená",J212,0)</f>
        <v>0</v>
      </c>
      <c r="BH212" s="104">
        <f t="shared" ref="BH212:BH217" si="32">IF(N212="zníž. prenesená",J212,0)</f>
        <v>0</v>
      </c>
      <c r="BI212" s="104">
        <f t="shared" ref="BI212:BI217" si="33">IF(N212="nulová",J212,0)</f>
        <v>0</v>
      </c>
      <c r="BJ212" s="14" t="s">
        <v>88</v>
      </c>
      <c r="BK212" s="104">
        <f t="shared" ref="BK212:BK217" si="34">ROUND(I212*H212,2)</f>
        <v>0</v>
      </c>
      <c r="BL212" s="14" t="s">
        <v>238</v>
      </c>
      <c r="BM212" s="186" t="s">
        <v>2747</v>
      </c>
    </row>
    <row r="213" spans="1:65" s="2" customFormat="1" ht="24.2" customHeight="1">
      <c r="A213" s="31"/>
      <c r="B213" s="142"/>
      <c r="C213" s="174" t="s">
        <v>446</v>
      </c>
      <c r="D213" s="174" t="s">
        <v>234</v>
      </c>
      <c r="E213" s="175" t="s">
        <v>1003</v>
      </c>
      <c r="F213" s="176" t="s">
        <v>423</v>
      </c>
      <c r="G213" s="177" t="s">
        <v>287</v>
      </c>
      <c r="H213" s="178">
        <v>0.70299999999999996</v>
      </c>
      <c r="I213" s="179"/>
      <c r="J213" s="180">
        <f t="shared" si="25"/>
        <v>0</v>
      </c>
      <c r="K213" s="181"/>
      <c r="L213" s="32"/>
      <c r="M213" s="182" t="s">
        <v>1</v>
      </c>
      <c r="N213" s="183" t="s">
        <v>43</v>
      </c>
      <c r="O213" s="60"/>
      <c r="P213" s="184">
        <f t="shared" si="26"/>
        <v>0</v>
      </c>
      <c r="Q213" s="184">
        <v>2.1922752000000001</v>
      </c>
      <c r="R213" s="184">
        <f t="shared" si="27"/>
        <v>1.5411694655999999</v>
      </c>
      <c r="S213" s="184">
        <v>0</v>
      </c>
      <c r="T213" s="185">
        <f t="shared" si="28"/>
        <v>0</v>
      </c>
      <c r="U213" s="31"/>
      <c r="V213" s="31"/>
      <c r="W213" s="31"/>
      <c r="X213" s="31"/>
      <c r="Y213" s="31"/>
      <c r="Z213" s="31"/>
      <c r="AA213" s="31"/>
      <c r="AB213" s="31"/>
      <c r="AC213" s="31"/>
      <c r="AD213" s="31"/>
      <c r="AE213" s="31"/>
      <c r="AR213" s="186" t="s">
        <v>238</v>
      </c>
      <c r="AT213" s="186" t="s">
        <v>234</v>
      </c>
      <c r="AU213" s="186" t="s">
        <v>88</v>
      </c>
      <c r="AY213" s="14" t="s">
        <v>232</v>
      </c>
      <c r="BE213" s="104">
        <f t="shared" si="29"/>
        <v>0</v>
      </c>
      <c r="BF213" s="104">
        <f t="shared" si="30"/>
        <v>0</v>
      </c>
      <c r="BG213" s="104">
        <f t="shared" si="31"/>
        <v>0</v>
      </c>
      <c r="BH213" s="104">
        <f t="shared" si="32"/>
        <v>0</v>
      </c>
      <c r="BI213" s="104">
        <f t="shared" si="33"/>
        <v>0</v>
      </c>
      <c r="BJ213" s="14" t="s">
        <v>88</v>
      </c>
      <c r="BK213" s="104">
        <f t="shared" si="34"/>
        <v>0</v>
      </c>
      <c r="BL213" s="14" t="s">
        <v>238</v>
      </c>
      <c r="BM213" s="186" t="s">
        <v>2748</v>
      </c>
    </row>
    <row r="214" spans="1:65" s="2" customFormat="1" ht="33" customHeight="1">
      <c r="A214" s="31"/>
      <c r="B214" s="142"/>
      <c r="C214" s="174" t="s">
        <v>450</v>
      </c>
      <c r="D214" s="174" t="s">
        <v>234</v>
      </c>
      <c r="E214" s="175" t="s">
        <v>1005</v>
      </c>
      <c r="F214" s="176" t="s">
        <v>427</v>
      </c>
      <c r="G214" s="177" t="s">
        <v>237</v>
      </c>
      <c r="H214" s="178">
        <v>0.75</v>
      </c>
      <c r="I214" s="179"/>
      <c r="J214" s="180">
        <f t="shared" si="25"/>
        <v>0</v>
      </c>
      <c r="K214" s="181"/>
      <c r="L214" s="32"/>
      <c r="M214" s="182" t="s">
        <v>1</v>
      </c>
      <c r="N214" s="183" t="s">
        <v>43</v>
      </c>
      <c r="O214" s="60"/>
      <c r="P214" s="184">
        <f t="shared" si="26"/>
        <v>0</v>
      </c>
      <c r="Q214" s="184">
        <v>3.0876311300000001E-2</v>
      </c>
      <c r="R214" s="184">
        <f t="shared" si="27"/>
        <v>2.3157233475E-2</v>
      </c>
      <c r="S214" s="184">
        <v>0</v>
      </c>
      <c r="T214" s="185">
        <f t="shared" si="28"/>
        <v>0</v>
      </c>
      <c r="U214" s="31"/>
      <c r="V214" s="31"/>
      <c r="W214" s="31"/>
      <c r="X214" s="31"/>
      <c r="Y214" s="31"/>
      <c r="Z214" s="31"/>
      <c r="AA214" s="31"/>
      <c r="AB214" s="31"/>
      <c r="AC214" s="31"/>
      <c r="AD214" s="31"/>
      <c r="AE214" s="31"/>
      <c r="AR214" s="186" t="s">
        <v>238</v>
      </c>
      <c r="AT214" s="186" t="s">
        <v>234</v>
      </c>
      <c r="AU214" s="186" t="s">
        <v>88</v>
      </c>
      <c r="AY214" s="14" t="s">
        <v>232</v>
      </c>
      <c r="BE214" s="104">
        <f t="shared" si="29"/>
        <v>0</v>
      </c>
      <c r="BF214" s="104">
        <f t="shared" si="30"/>
        <v>0</v>
      </c>
      <c r="BG214" s="104">
        <f t="shared" si="31"/>
        <v>0</v>
      </c>
      <c r="BH214" s="104">
        <f t="shared" si="32"/>
        <v>0</v>
      </c>
      <c r="BI214" s="104">
        <f t="shared" si="33"/>
        <v>0</v>
      </c>
      <c r="BJ214" s="14" t="s">
        <v>88</v>
      </c>
      <c r="BK214" s="104">
        <f t="shared" si="34"/>
        <v>0</v>
      </c>
      <c r="BL214" s="14" t="s">
        <v>238</v>
      </c>
      <c r="BM214" s="186" t="s">
        <v>2749</v>
      </c>
    </row>
    <row r="215" spans="1:65" s="2" customFormat="1" ht="24.2" customHeight="1">
      <c r="A215" s="31"/>
      <c r="B215" s="142"/>
      <c r="C215" s="174" t="s">
        <v>455</v>
      </c>
      <c r="D215" s="174" t="s">
        <v>234</v>
      </c>
      <c r="E215" s="175" t="s">
        <v>1207</v>
      </c>
      <c r="F215" s="176" t="s">
        <v>1208</v>
      </c>
      <c r="G215" s="177" t="s">
        <v>237</v>
      </c>
      <c r="H215" s="178">
        <v>41.604999999999997</v>
      </c>
      <c r="I215" s="179"/>
      <c r="J215" s="180">
        <f t="shared" si="25"/>
        <v>0</v>
      </c>
      <c r="K215" s="181"/>
      <c r="L215" s="32"/>
      <c r="M215" s="182" t="s">
        <v>1</v>
      </c>
      <c r="N215" s="183" t="s">
        <v>43</v>
      </c>
      <c r="O215" s="60"/>
      <c r="P215" s="184">
        <f t="shared" si="26"/>
        <v>0</v>
      </c>
      <c r="Q215" s="184">
        <v>0.22262419999999999</v>
      </c>
      <c r="R215" s="184">
        <f t="shared" si="27"/>
        <v>9.2622798409999998</v>
      </c>
      <c r="S215" s="184">
        <v>0</v>
      </c>
      <c r="T215" s="185">
        <f t="shared" si="28"/>
        <v>0</v>
      </c>
      <c r="U215" s="31"/>
      <c r="V215" s="31"/>
      <c r="W215" s="31"/>
      <c r="X215" s="31"/>
      <c r="Y215" s="31"/>
      <c r="Z215" s="31"/>
      <c r="AA215" s="31"/>
      <c r="AB215" s="31"/>
      <c r="AC215" s="31"/>
      <c r="AD215" s="31"/>
      <c r="AE215" s="31"/>
      <c r="AR215" s="186" t="s">
        <v>238</v>
      </c>
      <c r="AT215" s="186" t="s">
        <v>234</v>
      </c>
      <c r="AU215" s="186" t="s">
        <v>88</v>
      </c>
      <c r="AY215" s="14" t="s">
        <v>232</v>
      </c>
      <c r="BE215" s="104">
        <f t="shared" si="29"/>
        <v>0</v>
      </c>
      <c r="BF215" s="104">
        <f t="shared" si="30"/>
        <v>0</v>
      </c>
      <c r="BG215" s="104">
        <f t="shared" si="31"/>
        <v>0</v>
      </c>
      <c r="BH215" s="104">
        <f t="shared" si="32"/>
        <v>0</v>
      </c>
      <c r="BI215" s="104">
        <f t="shared" si="33"/>
        <v>0</v>
      </c>
      <c r="BJ215" s="14" t="s">
        <v>88</v>
      </c>
      <c r="BK215" s="104">
        <f t="shared" si="34"/>
        <v>0</v>
      </c>
      <c r="BL215" s="14" t="s">
        <v>238</v>
      </c>
      <c r="BM215" s="186" t="s">
        <v>2750</v>
      </c>
    </row>
    <row r="216" spans="1:65" s="2" customFormat="1" ht="24.2" customHeight="1">
      <c r="A216" s="31"/>
      <c r="B216" s="142"/>
      <c r="C216" s="187" t="s">
        <v>460</v>
      </c>
      <c r="D216" s="187" t="s">
        <v>357</v>
      </c>
      <c r="E216" s="188" t="s">
        <v>1210</v>
      </c>
      <c r="F216" s="189" t="s">
        <v>1211</v>
      </c>
      <c r="G216" s="190" t="s">
        <v>1139</v>
      </c>
      <c r="H216" s="191">
        <v>10</v>
      </c>
      <c r="I216" s="192"/>
      <c r="J216" s="193">
        <f t="shared" si="25"/>
        <v>0</v>
      </c>
      <c r="K216" s="194"/>
      <c r="L216" s="195"/>
      <c r="M216" s="196" t="s">
        <v>1</v>
      </c>
      <c r="N216" s="197" t="s">
        <v>43</v>
      </c>
      <c r="O216" s="60"/>
      <c r="P216" s="184">
        <f t="shared" si="26"/>
        <v>0</v>
      </c>
      <c r="Q216" s="184">
        <v>1E-3</v>
      </c>
      <c r="R216" s="184">
        <f t="shared" si="27"/>
        <v>0.01</v>
      </c>
      <c r="S216" s="184">
        <v>0</v>
      </c>
      <c r="T216" s="185">
        <f t="shared" si="28"/>
        <v>0</v>
      </c>
      <c r="U216" s="31"/>
      <c r="V216" s="31"/>
      <c r="W216" s="31"/>
      <c r="X216" s="31"/>
      <c r="Y216" s="31"/>
      <c r="Z216" s="31"/>
      <c r="AA216" s="31"/>
      <c r="AB216" s="31"/>
      <c r="AC216" s="31"/>
      <c r="AD216" s="31"/>
      <c r="AE216" s="31"/>
      <c r="AR216" s="186" t="s">
        <v>263</v>
      </c>
      <c r="AT216" s="186" t="s">
        <v>357</v>
      </c>
      <c r="AU216" s="186" t="s">
        <v>88</v>
      </c>
      <c r="AY216" s="14" t="s">
        <v>232</v>
      </c>
      <c r="BE216" s="104">
        <f t="shared" si="29"/>
        <v>0</v>
      </c>
      <c r="BF216" s="104">
        <f t="shared" si="30"/>
        <v>0</v>
      </c>
      <c r="BG216" s="104">
        <f t="shared" si="31"/>
        <v>0</v>
      </c>
      <c r="BH216" s="104">
        <f t="shared" si="32"/>
        <v>0</v>
      </c>
      <c r="BI216" s="104">
        <f t="shared" si="33"/>
        <v>0</v>
      </c>
      <c r="BJ216" s="14" t="s">
        <v>88</v>
      </c>
      <c r="BK216" s="104">
        <f t="shared" si="34"/>
        <v>0</v>
      </c>
      <c r="BL216" s="14" t="s">
        <v>238</v>
      </c>
      <c r="BM216" s="186" t="s">
        <v>2751</v>
      </c>
    </row>
    <row r="217" spans="1:65" s="2" customFormat="1" ht="16.5" customHeight="1">
      <c r="A217" s="31"/>
      <c r="B217" s="142"/>
      <c r="C217" s="187" t="s">
        <v>465</v>
      </c>
      <c r="D217" s="187" t="s">
        <v>357</v>
      </c>
      <c r="E217" s="188" t="s">
        <v>1213</v>
      </c>
      <c r="F217" s="189" t="s">
        <v>1214</v>
      </c>
      <c r="G217" s="190" t="s">
        <v>1139</v>
      </c>
      <c r="H217" s="191">
        <v>200</v>
      </c>
      <c r="I217" s="192"/>
      <c r="J217" s="193">
        <f t="shared" si="25"/>
        <v>0</v>
      </c>
      <c r="K217" s="194"/>
      <c r="L217" s="195"/>
      <c r="M217" s="196" t="s">
        <v>1</v>
      </c>
      <c r="N217" s="197" t="s">
        <v>43</v>
      </c>
      <c r="O217" s="60"/>
      <c r="P217" s="184">
        <f t="shared" si="26"/>
        <v>0</v>
      </c>
      <c r="Q217" s="184">
        <v>1E-3</v>
      </c>
      <c r="R217" s="184">
        <f t="shared" si="27"/>
        <v>0.2</v>
      </c>
      <c r="S217" s="184">
        <v>0</v>
      </c>
      <c r="T217" s="185">
        <f t="shared" si="28"/>
        <v>0</v>
      </c>
      <c r="U217" s="31"/>
      <c r="V217" s="31"/>
      <c r="W217" s="31"/>
      <c r="X217" s="31"/>
      <c r="Y217" s="31"/>
      <c r="Z217" s="31"/>
      <c r="AA217" s="31"/>
      <c r="AB217" s="31"/>
      <c r="AC217" s="31"/>
      <c r="AD217" s="31"/>
      <c r="AE217" s="31"/>
      <c r="AR217" s="186" t="s">
        <v>263</v>
      </c>
      <c r="AT217" s="186" t="s">
        <v>357</v>
      </c>
      <c r="AU217" s="186" t="s">
        <v>88</v>
      </c>
      <c r="AY217" s="14" t="s">
        <v>232</v>
      </c>
      <c r="BE217" s="104">
        <f t="shared" si="29"/>
        <v>0</v>
      </c>
      <c r="BF217" s="104">
        <f t="shared" si="30"/>
        <v>0</v>
      </c>
      <c r="BG217" s="104">
        <f t="shared" si="31"/>
        <v>0</v>
      </c>
      <c r="BH217" s="104">
        <f t="shared" si="32"/>
        <v>0</v>
      </c>
      <c r="BI217" s="104">
        <f t="shared" si="33"/>
        <v>0</v>
      </c>
      <c r="BJ217" s="14" t="s">
        <v>88</v>
      </c>
      <c r="BK217" s="104">
        <f t="shared" si="34"/>
        <v>0</v>
      </c>
      <c r="BL217" s="14" t="s">
        <v>238</v>
      </c>
      <c r="BM217" s="186" t="s">
        <v>2752</v>
      </c>
    </row>
    <row r="218" spans="1:65" s="12" customFormat="1" ht="22.9" customHeight="1">
      <c r="B218" s="161"/>
      <c r="D218" s="162" t="s">
        <v>76</v>
      </c>
      <c r="E218" s="172" t="s">
        <v>249</v>
      </c>
      <c r="F218" s="172" t="s">
        <v>433</v>
      </c>
      <c r="I218" s="164"/>
      <c r="J218" s="173">
        <f>BK218</f>
        <v>0</v>
      </c>
      <c r="L218" s="161"/>
      <c r="M218" s="166"/>
      <c r="N218" s="167"/>
      <c r="O218" s="167"/>
      <c r="P218" s="168">
        <f>SUM(P219:P221)</f>
        <v>0</v>
      </c>
      <c r="Q218" s="167"/>
      <c r="R218" s="168">
        <f>SUM(R219:R221)</f>
        <v>20.52</v>
      </c>
      <c r="S218" s="167"/>
      <c r="T218" s="169">
        <f>SUM(T219:T221)</f>
        <v>0</v>
      </c>
      <c r="AR218" s="162" t="s">
        <v>81</v>
      </c>
      <c r="AT218" s="170" t="s">
        <v>76</v>
      </c>
      <c r="AU218" s="170" t="s">
        <v>81</v>
      </c>
      <c r="AY218" s="162" t="s">
        <v>232</v>
      </c>
      <c r="BK218" s="171">
        <f>SUM(BK219:BK221)</f>
        <v>0</v>
      </c>
    </row>
    <row r="219" spans="1:65" s="2" customFormat="1" ht="33" customHeight="1">
      <c r="A219" s="31"/>
      <c r="B219" s="142"/>
      <c r="C219" s="174" t="s">
        <v>470</v>
      </c>
      <c r="D219" s="174" t="s">
        <v>234</v>
      </c>
      <c r="E219" s="175" t="s">
        <v>1007</v>
      </c>
      <c r="F219" s="176" t="s">
        <v>1008</v>
      </c>
      <c r="G219" s="177" t="s">
        <v>237</v>
      </c>
      <c r="H219" s="178">
        <v>36</v>
      </c>
      <c r="I219" s="179"/>
      <c r="J219" s="180">
        <f>ROUND(I219*H219,2)</f>
        <v>0</v>
      </c>
      <c r="K219" s="181"/>
      <c r="L219" s="32"/>
      <c r="M219" s="182" t="s">
        <v>1</v>
      </c>
      <c r="N219" s="183" t="s">
        <v>43</v>
      </c>
      <c r="O219" s="60"/>
      <c r="P219" s="184">
        <f>O219*H219</f>
        <v>0</v>
      </c>
      <c r="Q219" s="184">
        <v>0.29899999999999999</v>
      </c>
      <c r="R219" s="184">
        <f>Q219*H219</f>
        <v>10.763999999999999</v>
      </c>
      <c r="S219" s="184">
        <v>0</v>
      </c>
      <c r="T219" s="185">
        <f>S219*H219</f>
        <v>0</v>
      </c>
      <c r="U219" s="31"/>
      <c r="V219" s="31"/>
      <c r="W219" s="31"/>
      <c r="X219" s="31"/>
      <c r="Y219" s="31"/>
      <c r="Z219" s="31"/>
      <c r="AA219" s="31"/>
      <c r="AB219" s="31"/>
      <c r="AC219" s="31"/>
      <c r="AD219" s="31"/>
      <c r="AE219" s="31"/>
      <c r="AR219" s="186" t="s">
        <v>238</v>
      </c>
      <c r="AT219" s="186" t="s">
        <v>234</v>
      </c>
      <c r="AU219" s="186" t="s">
        <v>88</v>
      </c>
      <c r="AY219" s="14" t="s">
        <v>232</v>
      </c>
      <c r="BE219" s="104">
        <f>IF(N219="základná",J219,0)</f>
        <v>0</v>
      </c>
      <c r="BF219" s="104">
        <f>IF(N219="znížená",J219,0)</f>
        <v>0</v>
      </c>
      <c r="BG219" s="104">
        <f>IF(N219="zákl. prenesená",J219,0)</f>
        <v>0</v>
      </c>
      <c r="BH219" s="104">
        <f>IF(N219="zníž. prenesená",J219,0)</f>
        <v>0</v>
      </c>
      <c r="BI219" s="104">
        <f>IF(N219="nulová",J219,0)</f>
        <v>0</v>
      </c>
      <c r="BJ219" s="14" t="s">
        <v>88</v>
      </c>
      <c r="BK219" s="104">
        <f>ROUND(I219*H219,2)</f>
        <v>0</v>
      </c>
      <c r="BL219" s="14" t="s">
        <v>238</v>
      </c>
      <c r="BM219" s="186" t="s">
        <v>2753</v>
      </c>
    </row>
    <row r="220" spans="1:65" s="2" customFormat="1" ht="44.25" customHeight="1">
      <c r="A220" s="31"/>
      <c r="B220" s="142"/>
      <c r="C220" s="174" t="s">
        <v>474</v>
      </c>
      <c r="D220" s="174" t="s">
        <v>234</v>
      </c>
      <c r="E220" s="175" t="s">
        <v>1010</v>
      </c>
      <c r="F220" s="176" t="s">
        <v>1011</v>
      </c>
      <c r="G220" s="177" t="s">
        <v>237</v>
      </c>
      <c r="H220" s="178">
        <v>36</v>
      </c>
      <c r="I220" s="179"/>
      <c r="J220" s="180">
        <f>ROUND(I220*H220,2)</f>
        <v>0</v>
      </c>
      <c r="K220" s="181"/>
      <c r="L220" s="32"/>
      <c r="M220" s="182" t="s">
        <v>1</v>
      </c>
      <c r="N220" s="183" t="s">
        <v>43</v>
      </c>
      <c r="O220" s="60"/>
      <c r="P220" s="184">
        <f>O220*H220</f>
        <v>0</v>
      </c>
      <c r="Q220" s="184">
        <v>8.3500000000000005E-2</v>
      </c>
      <c r="R220" s="184">
        <f>Q220*H220</f>
        <v>3.0060000000000002</v>
      </c>
      <c r="S220" s="184">
        <v>0</v>
      </c>
      <c r="T220" s="185">
        <f>S220*H220</f>
        <v>0</v>
      </c>
      <c r="U220" s="31"/>
      <c r="V220" s="31"/>
      <c r="W220" s="31"/>
      <c r="X220" s="31"/>
      <c r="Y220" s="31"/>
      <c r="Z220" s="31"/>
      <c r="AA220" s="31"/>
      <c r="AB220" s="31"/>
      <c r="AC220" s="31"/>
      <c r="AD220" s="31"/>
      <c r="AE220" s="31"/>
      <c r="AR220" s="186" t="s">
        <v>238</v>
      </c>
      <c r="AT220" s="186" t="s">
        <v>234</v>
      </c>
      <c r="AU220" s="186" t="s">
        <v>88</v>
      </c>
      <c r="AY220" s="14" t="s">
        <v>232</v>
      </c>
      <c r="BE220" s="104">
        <f>IF(N220="základná",J220,0)</f>
        <v>0</v>
      </c>
      <c r="BF220" s="104">
        <f>IF(N220="znížená",J220,0)</f>
        <v>0</v>
      </c>
      <c r="BG220" s="104">
        <f>IF(N220="zákl. prenesená",J220,0)</f>
        <v>0</v>
      </c>
      <c r="BH220" s="104">
        <f>IF(N220="zníž. prenesená",J220,0)</f>
        <v>0</v>
      </c>
      <c r="BI220" s="104">
        <f>IF(N220="nulová",J220,0)</f>
        <v>0</v>
      </c>
      <c r="BJ220" s="14" t="s">
        <v>88</v>
      </c>
      <c r="BK220" s="104">
        <f>ROUND(I220*H220,2)</f>
        <v>0</v>
      </c>
      <c r="BL220" s="14" t="s">
        <v>238</v>
      </c>
      <c r="BM220" s="186" t="s">
        <v>2754</v>
      </c>
    </row>
    <row r="221" spans="1:65" s="2" customFormat="1" ht="24.2" customHeight="1">
      <c r="A221" s="31"/>
      <c r="B221" s="142"/>
      <c r="C221" s="187" t="s">
        <v>478</v>
      </c>
      <c r="D221" s="187" t="s">
        <v>357</v>
      </c>
      <c r="E221" s="188" t="s">
        <v>1013</v>
      </c>
      <c r="F221" s="189" t="s">
        <v>1014</v>
      </c>
      <c r="G221" s="190" t="s">
        <v>394</v>
      </c>
      <c r="H221" s="191">
        <v>6</v>
      </c>
      <c r="I221" s="192"/>
      <c r="J221" s="193">
        <f>ROUND(I221*H221,2)</f>
        <v>0</v>
      </c>
      <c r="K221" s="194"/>
      <c r="L221" s="195"/>
      <c r="M221" s="196" t="s">
        <v>1</v>
      </c>
      <c r="N221" s="197" t="s">
        <v>43</v>
      </c>
      <c r="O221" s="60"/>
      <c r="P221" s="184">
        <f>O221*H221</f>
        <v>0</v>
      </c>
      <c r="Q221" s="184">
        <v>1.125</v>
      </c>
      <c r="R221" s="184">
        <f>Q221*H221</f>
        <v>6.75</v>
      </c>
      <c r="S221" s="184">
        <v>0</v>
      </c>
      <c r="T221" s="185">
        <f>S221*H221</f>
        <v>0</v>
      </c>
      <c r="U221" s="31"/>
      <c r="V221" s="31"/>
      <c r="W221" s="31"/>
      <c r="X221" s="31"/>
      <c r="Y221" s="31"/>
      <c r="Z221" s="31"/>
      <c r="AA221" s="31"/>
      <c r="AB221" s="31"/>
      <c r="AC221" s="31"/>
      <c r="AD221" s="31"/>
      <c r="AE221" s="31"/>
      <c r="AR221" s="186" t="s">
        <v>263</v>
      </c>
      <c r="AT221" s="186" t="s">
        <v>357</v>
      </c>
      <c r="AU221" s="186" t="s">
        <v>88</v>
      </c>
      <c r="AY221" s="14" t="s">
        <v>232</v>
      </c>
      <c r="BE221" s="104">
        <f>IF(N221="základná",J221,0)</f>
        <v>0</v>
      </c>
      <c r="BF221" s="104">
        <f>IF(N221="znížená",J221,0)</f>
        <v>0</v>
      </c>
      <c r="BG221" s="104">
        <f>IF(N221="zákl. prenesená",J221,0)</f>
        <v>0</v>
      </c>
      <c r="BH221" s="104">
        <f>IF(N221="zníž. prenesená",J221,0)</f>
        <v>0</v>
      </c>
      <c r="BI221" s="104">
        <f>IF(N221="nulová",J221,0)</f>
        <v>0</v>
      </c>
      <c r="BJ221" s="14" t="s">
        <v>88</v>
      </c>
      <c r="BK221" s="104">
        <f>ROUND(I221*H221,2)</f>
        <v>0</v>
      </c>
      <c r="BL221" s="14" t="s">
        <v>238</v>
      </c>
      <c r="BM221" s="186" t="s">
        <v>3107</v>
      </c>
    </row>
    <row r="222" spans="1:65" s="12" customFormat="1" ht="22.9" customHeight="1">
      <c r="B222" s="161"/>
      <c r="D222" s="162" t="s">
        <v>76</v>
      </c>
      <c r="E222" s="172" t="s">
        <v>263</v>
      </c>
      <c r="F222" s="172" t="s">
        <v>459</v>
      </c>
      <c r="I222" s="164"/>
      <c r="J222" s="173">
        <f>BK222</f>
        <v>0</v>
      </c>
      <c r="L222" s="161"/>
      <c r="M222" s="166"/>
      <c r="N222" s="167"/>
      <c r="O222" s="167"/>
      <c r="P222" s="168">
        <f>SUM(P223:P252)</f>
        <v>0</v>
      </c>
      <c r="Q222" s="167"/>
      <c r="R222" s="168">
        <f>SUM(R223:R252)</f>
        <v>31.905303274407199</v>
      </c>
      <c r="S222" s="167"/>
      <c r="T222" s="169">
        <f>SUM(T223:T252)</f>
        <v>0</v>
      </c>
      <c r="AR222" s="162" t="s">
        <v>81</v>
      </c>
      <c r="AT222" s="170" t="s">
        <v>76</v>
      </c>
      <c r="AU222" s="170" t="s">
        <v>81</v>
      </c>
      <c r="AY222" s="162" t="s">
        <v>232</v>
      </c>
      <c r="BK222" s="171">
        <f>SUM(BK223:BK252)</f>
        <v>0</v>
      </c>
    </row>
    <row r="223" spans="1:65" s="2" customFormat="1" ht="24.2" customHeight="1">
      <c r="A223" s="31"/>
      <c r="B223" s="142"/>
      <c r="C223" s="174" t="s">
        <v>482</v>
      </c>
      <c r="D223" s="174" t="s">
        <v>234</v>
      </c>
      <c r="E223" s="175" t="s">
        <v>2983</v>
      </c>
      <c r="F223" s="176" t="s">
        <v>2984</v>
      </c>
      <c r="G223" s="177" t="s">
        <v>394</v>
      </c>
      <c r="H223" s="178">
        <v>1</v>
      </c>
      <c r="I223" s="179"/>
      <c r="J223" s="180">
        <f t="shared" ref="J223:J252" si="35">ROUND(I223*H223,2)</f>
        <v>0</v>
      </c>
      <c r="K223" s="181"/>
      <c r="L223" s="32"/>
      <c r="M223" s="182" t="s">
        <v>1</v>
      </c>
      <c r="N223" s="183" t="s">
        <v>43</v>
      </c>
      <c r="O223" s="60"/>
      <c r="P223" s="184">
        <f t="shared" ref="P223:P252" si="36">O223*H223</f>
        <v>0</v>
      </c>
      <c r="Q223" s="184">
        <v>0</v>
      </c>
      <c r="R223" s="184">
        <f t="shared" ref="R223:R252" si="37">Q223*H223</f>
        <v>0</v>
      </c>
      <c r="S223" s="184">
        <v>0</v>
      </c>
      <c r="T223" s="185">
        <f t="shared" ref="T223:T252" si="38">S223*H223</f>
        <v>0</v>
      </c>
      <c r="U223" s="31"/>
      <c r="V223" s="31"/>
      <c r="W223" s="31"/>
      <c r="X223" s="31"/>
      <c r="Y223" s="31"/>
      <c r="Z223" s="31"/>
      <c r="AA223" s="31"/>
      <c r="AB223" s="31"/>
      <c r="AC223" s="31"/>
      <c r="AD223" s="31"/>
      <c r="AE223" s="31"/>
      <c r="AR223" s="186" t="s">
        <v>463</v>
      </c>
      <c r="AT223" s="186" t="s">
        <v>234</v>
      </c>
      <c r="AU223" s="186" t="s">
        <v>88</v>
      </c>
      <c r="AY223" s="14" t="s">
        <v>232</v>
      </c>
      <c r="BE223" s="104">
        <f t="shared" ref="BE223:BE252" si="39">IF(N223="základná",J223,0)</f>
        <v>0</v>
      </c>
      <c r="BF223" s="104">
        <f t="shared" ref="BF223:BF252" si="40">IF(N223="znížená",J223,0)</f>
        <v>0</v>
      </c>
      <c r="BG223" s="104">
        <f t="shared" ref="BG223:BG252" si="41">IF(N223="zákl. prenesená",J223,0)</f>
        <v>0</v>
      </c>
      <c r="BH223" s="104">
        <f t="shared" ref="BH223:BH252" si="42">IF(N223="zníž. prenesená",J223,0)</f>
        <v>0</v>
      </c>
      <c r="BI223" s="104">
        <f t="shared" ref="BI223:BI252" si="43">IF(N223="nulová",J223,0)</f>
        <v>0</v>
      </c>
      <c r="BJ223" s="14" t="s">
        <v>88</v>
      </c>
      <c r="BK223" s="104">
        <f t="shared" ref="BK223:BK252" si="44">ROUND(I223*H223,2)</f>
        <v>0</v>
      </c>
      <c r="BL223" s="14" t="s">
        <v>463</v>
      </c>
      <c r="BM223" s="186" t="s">
        <v>2756</v>
      </c>
    </row>
    <row r="224" spans="1:65" s="2" customFormat="1" ht="24.2" customHeight="1">
      <c r="A224" s="31"/>
      <c r="B224" s="142"/>
      <c r="C224" s="187" t="s">
        <v>486</v>
      </c>
      <c r="D224" s="187" t="s">
        <v>357</v>
      </c>
      <c r="E224" s="188" t="s">
        <v>2985</v>
      </c>
      <c r="F224" s="189" t="s">
        <v>2986</v>
      </c>
      <c r="G224" s="190" t="s">
        <v>394</v>
      </c>
      <c r="H224" s="191">
        <v>1</v>
      </c>
      <c r="I224" s="192"/>
      <c r="J224" s="193">
        <f t="shared" si="35"/>
        <v>0</v>
      </c>
      <c r="K224" s="194"/>
      <c r="L224" s="195"/>
      <c r="M224" s="196" t="s">
        <v>1</v>
      </c>
      <c r="N224" s="197" t="s">
        <v>43</v>
      </c>
      <c r="O224" s="60"/>
      <c r="P224" s="184">
        <f t="shared" si="36"/>
        <v>0</v>
      </c>
      <c r="Q224" s="184">
        <v>4.6000000000000001E-4</v>
      </c>
      <c r="R224" s="184">
        <f t="shared" si="37"/>
        <v>4.6000000000000001E-4</v>
      </c>
      <c r="S224" s="184">
        <v>0</v>
      </c>
      <c r="T224" s="185">
        <f t="shared" si="38"/>
        <v>0</v>
      </c>
      <c r="U224" s="31"/>
      <c r="V224" s="31"/>
      <c r="W224" s="31"/>
      <c r="X224" s="31"/>
      <c r="Y224" s="31"/>
      <c r="Z224" s="31"/>
      <c r="AA224" s="31"/>
      <c r="AB224" s="31"/>
      <c r="AC224" s="31"/>
      <c r="AD224" s="31"/>
      <c r="AE224" s="31"/>
      <c r="AR224" s="186" t="s">
        <v>468</v>
      </c>
      <c r="AT224" s="186" t="s">
        <v>357</v>
      </c>
      <c r="AU224" s="186" t="s">
        <v>88</v>
      </c>
      <c r="AY224" s="14" t="s">
        <v>232</v>
      </c>
      <c r="BE224" s="104">
        <f t="shared" si="39"/>
        <v>0</v>
      </c>
      <c r="BF224" s="104">
        <f t="shared" si="40"/>
        <v>0</v>
      </c>
      <c r="BG224" s="104">
        <f t="shared" si="41"/>
        <v>0</v>
      </c>
      <c r="BH224" s="104">
        <f t="shared" si="42"/>
        <v>0</v>
      </c>
      <c r="BI224" s="104">
        <f t="shared" si="43"/>
        <v>0</v>
      </c>
      <c r="BJ224" s="14" t="s">
        <v>88</v>
      </c>
      <c r="BK224" s="104">
        <f t="shared" si="44"/>
        <v>0</v>
      </c>
      <c r="BL224" s="14" t="s">
        <v>468</v>
      </c>
      <c r="BM224" s="186" t="s">
        <v>2987</v>
      </c>
    </row>
    <row r="225" spans="1:65" s="2" customFormat="1" ht="16.5" customHeight="1">
      <c r="A225" s="31"/>
      <c r="B225" s="142"/>
      <c r="C225" s="187" t="s">
        <v>490</v>
      </c>
      <c r="D225" s="187" t="s">
        <v>357</v>
      </c>
      <c r="E225" s="188" t="s">
        <v>2988</v>
      </c>
      <c r="F225" s="189" t="s">
        <v>2989</v>
      </c>
      <c r="G225" s="190" t="s">
        <v>394</v>
      </c>
      <c r="H225" s="191">
        <v>1</v>
      </c>
      <c r="I225" s="192"/>
      <c r="J225" s="193">
        <f t="shared" si="35"/>
        <v>0</v>
      </c>
      <c r="K225" s="194"/>
      <c r="L225" s="195"/>
      <c r="M225" s="196" t="s">
        <v>1</v>
      </c>
      <c r="N225" s="197" t="s">
        <v>43</v>
      </c>
      <c r="O225" s="60"/>
      <c r="P225" s="184">
        <f t="shared" si="36"/>
        <v>0</v>
      </c>
      <c r="Q225" s="184">
        <v>1.5499999999999999E-3</v>
      </c>
      <c r="R225" s="184">
        <f t="shared" si="37"/>
        <v>1.5499999999999999E-3</v>
      </c>
      <c r="S225" s="184">
        <v>0</v>
      </c>
      <c r="T225" s="185">
        <f t="shared" si="38"/>
        <v>0</v>
      </c>
      <c r="U225" s="31"/>
      <c r="V225" s="31"/>
      <c r="W225" s="31"/>
      <c r="X225" s="31"/>
      <c r="Y225" s="31"/>
      <c r="Z225" s="31"/>
      <c r="AA225" s="31"/>
      <c r="AB225" s="31"/>
      <c r="AC225" s="31"/>
      <c r="AD225" s="31"/>
      <c r="AE225" s="31"/>
      <c r="AR225" s="186" t="s">
        <v>263</v>
      </c>
      <c r="AT225" s="186" t="s">
        <v>357</v>
      </c>
      <c r="AU225" s="186" t="s">
        <v>88</v>
      </c>
      <c r="AY225" s="14" t="s">
        <v>232</v>
      </c>
      <c r="BE225" s="104">
        <f t="shared" si="39"/>
        <v>0</v>
      </c>
      <c r="BF225" s="104">
        <f t="shared" si="40"/>
        <v>0</v>
      </c>
      <c r="BG225" s="104">
        <f t="shared" si="41"/>
        <v>0</v>
      </c>
      <c r="BH225" s="104">
        <f t="shared" si="42"/>
        <v>0</v>
      </c>
      <c r="BI225" s="104">
        <f t="shared" si="43"/>
        <v>0</v>
      </c>
      <c r="BJ225" s="14" t="s">
        <v>88</v>
      </c>
      <c r="BK225" s="104">
        <f t="shared" si="44"/>
        <v>0</v>
      </c>
      <c r="BL225" s="14" t="s">
        <v>238</v>
      </c>
      <c r="BM225" s="186" t="s">
        <v>2758</v>
      </c>
    </row>
    <row r="226" spans="1:65" s="2" customFormat="1" ht="21.75" customHeight="1">
      <c r="A226" s="31"/>
      <c r="B226" s="142"/>
      <c r="C226" s="174" t="s">
        <v>494</v>
      </c>
      <c r="D226" s="174" t="s">
        <v>234</v>
      </c>
      <c r="E226" s="175" t="s">
        <v>831</v>
      </c>
      <c r="F226" s="176" t="s">
        <v>2990</v>
      </c>
      <c r="G226" s="177" t="s">
        <v>394</v>
      </c>
      <c r="H226" s="178">
        <v>1</v>
      </c>
      <c r="I226" s="179"/>
      <c r="J226" s="180">
        <f t="shared" si="35"/>
        <v>0</v>
      </c>
      <c r="K226" s="181"/>
      <c r="L226" s="32"/>
      <c r="M226" s="182" t="s">
        <v>1</v>
      </c>
      <c r="N226" s="183" t="s">
        <v>43</v>
      </c>
      <c r="O226" s="60"/>
      <c r="P226" s="184">
        <f t="shared" si="36"/>
        <v>0</v>
      </c>
      <c r="Q226" s="184">
        <v>0</v>
      </c>
      <c r="R226" s="184">
        <f t="shared" si="37"/>
        <v>0</v>
      </c>
      <c r="S226" s="184">
        <v>0</v>
      </c>
      <c r="T226" s="185">
        <f t="shared" si="38"/>
        <v>0</v>
      </c>
      <c r="U226" s="31"/>
      <c r="V226" s="31"/>
      <c r="W226" s="31"/>
      <c r="X226" s="31"/>
      <c r="Y226" s="31"/>
      <c r="Z226" s="31"/>
      <c r="AA226" s="31"/>
      <c r="AB226" s="31"/>
      <c r="AC226" s="31"/>
      <c r="AD226" s="31"/>
      <c r="AE226" s="31"/>
      <c r="AR226" s="186" t="s">
        <v>238</v>
      </c>
      <c r="AT226" s="186" t="s">
        <v>234</v>
      </c>
      <c r="AU226" s="186" t="s">
        <v>88</v>
      </c>
      <c r="AY226" s="14" t="s">
        <v>232</v>
      </c>
      <c r="BE226" s="104">
        <f t="shared" si="39"/>
        <v>0</v>
      </c>
      <c r="BF226" s="104">
        <f t="shared" si="40"/>
        <v>0</v>
      </c>
      <c r="BG226" s="104">
        <f t="shared" si="41"/>
        <v>0</v>
      </c>
      <c r="BH226" s="104">
        <f t="shared" si="42"/>
        <v>0</v>
      </c>
      <c r="BI226" s="104">
        <f t="shared" si="43"/>
        <v>0</v>
      </c>
      <c r="BJ226" s="14" t="s">
        <v>88</v>
      </c>
      <c r="BK226" s="104">
        <f t="shared" si="44"/>
        <v>0</v>
      </c>
      <c r="BL226" s="14" t="s">
        <v>238</v>
      </c>
      <c r="BM226" s="186" t="s">
        <v>2759</v>
      </c>
    </row>
    <row r="227" spans="1:65" s="2" customFormat="1" ht="24.2" customHeight="1">
      <c r="A227" s="31"/>
      <c r="B227" s="142"/>
      <c r="C227" s="187" t="s">
        <v>463</v>
      </c>
      <c r="D227" s="187" t="s">
        <v>357</v>
      </c>
      <c r="E227" s="188" t="s">
        <v>834</v>
      </c>
      <c r="F227" s="189" t="s">
        <v>2991</v>
      </c>
      <c r="G227" s="190" t="s">
        <v>394</v>
      </c>
      <c r="H227" s="191">
        <v>1</v>
      </c>
      <c r="I227" s="192"/>
      <c r="J227" s="193">
        <f t="shared" si="35"/>
        <v>0</v>
      </c>
      <c r="K227" s="194"/>
      <c r="L227" s="195"/>
      <c r="M227" s="196" t="s">
        <v>1</v>
      </c>
      <c r="N227" s="197" t="s">
        <v>43</v>
      </c>
      <c r="O227" s="60"/>
      <c r="P227" s="184">
        <f t="shared" si="36"/>
        <v>0</v>
      </c>
      <c r="Q227" s="184">
        <v>8.4999999999999995E-4</v>
      </c>
      <c r="R227" s="184">
        <f t="shared" si="37"/>
        <v>8.4999999999999995E-4</v>
      </c>
      <c r="S227" s="184">
        <v>0</v>
      </c>
      <c r="T227" s="185">
        <f t="shared" si="38"/>
        <v>0</v>
      </c>
      <c r="U227" s="31"/>
      <c r="V227" s="31"/>
      <c r="W227" s="31"/>
      <c r="X227" s="31"/>
      <c r="Y227" s="31"/>
      <c r="Z227" s="31"/>
      <c r="AA227" s="31"/>
      <c r="AB227" s="31"/>
      <c r="AC227" s="31"/>
      <c r="AD227" s="31"/>
      <c r="AE227" s="31"/>
      <c r="AR227" s="186" t="s">
        <v>468</v>
      </c>
      <c r="AT227" s="186" t="s">
        <v>357</v>
      </c>
      <c r="AU227" s="186" t="s">
        <v>88</v>
      </c>
      <c r="AY227" s="14" t="s">
        <v>232</v>
      </c>
      <c r="BE227" s="104">
        <f t="shared" si="39"/>
        <v>0</v>
      </c>
      <c r="BF227" s="104">
        <f t="shared" si="40"/>
        <v>0</v>
      </c>
      <c r="BG227" s="104">
        <f t="shared" si="41"/>
        <v>0</v>
      </c>
      <c r="BH227" s="104">
        <f t="shared" si="42"/>
        <v>0</v>
      </c>
      <c r="BI227" s="104">
        <f t="shared" si="43"/>
        <v>0</v>
      </c>
      <c r="BJ227" s="14" t="s">
        <v>88</v>
      </c>
      <c r="BK227" s="104">
        <f t="shared" si="44"/>
        <v>0</v>
      </c>
      <c r="BL227" s="14" t="s">
        <v>468</v>
      </c>
      <c r="BM227" s="186" t="s">
        <v>2760</v>
      </c>
    </row>
    <row r="228" spans="1:65" s="2" customFormat="1" ht="33" customHeight="1">
      <c r="A228" s="31"/>
      <c r="B228" s="142"/>
      <c r="C228" s="174" t="s">
        <v>501</v>
      </c>
      <c r="D228" s="174" t="s">
        <v>234</v>
      </c>
      <c r="E228" s="175" t="s">
        <v>2992</v>
      </c>
      <c r="F228" s="176" t="s">
        <v>2993</v>
      </c>
      <c r="G228" s="177" t="s">
        <v>256</v>
      </c>
      <c r="H228" s="178">
        <v>20</v>
      </c>
      <c r="I228" s="179"/>
      <c r="J228" s="180">
        <f t="shared" si="35"/>
        <v>0</v>
      </c>
      <c r="K228" s="181"/>
      <c r="L228" s="32"/>
      <c r="M228" s="182" t="s">
        <v>1</v>
      </c>
      <c r="N228" s="183" t="s">
        <v>43</v>
      </c>
      <c r="O228" s="60"/>
      <c r="P228" s="184">
        <f t="shared" si="36"/>
        <v>0</v>
      </c>
      <c r="Q228" s="184">
        <v>0</v>
      </c>
      <c r="R228" s="184">
        <f t="shared" si="37"/>
        <v>0</v>
      </c>
      <c r="S228" s="184">
        <v>0</v>
      </c>
      <c r="T228" s="185">
        <f t="shared" si="38"/>
        <v>0</v>
      </c>
      <c r="U228" s="31"/>
      <c r="V228" s="31"/>
      <c r="W228" s="31"/>
      <c r="X228" s="31"/>
      <c r="Y228" s="31"/>
      <c r="Z228" s="31"/>
      <c r="AA228" s="31"/>
      <c r="AB228" s="31"/>
      <c r="AC228" s="31"/>
      <c r="AD228" s="31"/>
      <c r="AE228" s="31"/>
      <c r="AR228" s="186" t="s">
        <v>238</v>
      </c>
      <c r="AT228" s="186" t="s">
        <v>234</v>
      </c>
      <c r="AU228" s="186" t="s">
        <v>88</v>
      </c>
      <c r="AY228" s="14" t="s">
        <v>232</v>
      </c>
      <c r="BE228" s="104">
        <f t="shared" si="39"/>
        <v>0</v>
      </c>
      <c r="BF228" s="104">
        <f t="shared" si="40"/>
        <v>0</v>
      </c>
      <c r="BG228" s="104">
        <f t="shared" si="41"/>
        <v>0</v>
      </c>
      <c r="BH228" s="104">
        <f t="shared" si="42"/>
        <v>0</v>
      </c>
      <c r="BI228" s="104">
        <f t="shared" si="43"/>
        <v>0</v>
      </c>
      <c r="BJ228" s="14" t="s">
        <v>88</v>
      </c>
      <c r="BK228" s="104">
        <f t="shared" si="44"/>
        <v>0</v>
      </c>
      <c r="BL228" s="14" t="s">
        <v>238</v>
      </c>
      <c r="BM228" s="186" t="s">
        <v>2994</v>
      </c>
    </row>
    <row r="229" spans="1:65" s="2" customFormat="1" ht="21.75" customHeight="1">
      <c r="A229" s="31"/>
      <c r="B229" s="142"/>
      <c r="C229" s="187" t="s">
        <v>505</v>
      </c>
      <c r="D229" s="187" t="s">
        <v>357</v>
      </c>
      <c r="E229" s="188" t="s">
        <v>2995</v>
      </c>
      <c r="F229" s="189" t="s">
        <v>2996</v>
      </c>
      <c r="G229" s="190" t="s">
        <v>256</v>
      </c>
      <c r="H229" s="191">
        <v>21.86</v>
      </c>
      <c r="I229" s="192"/>
      <c r="J229" s="193">
        <f t="shared" si="35"/>
        <v>0</v>
      </c>
      <c r="K229" s="194"/>
      <c r="L229" s="195"/>
      <c r="M229" s="196" t="s">
        <v>1</v>
      </c>
      <c r="N229" s="197" t="s">
        <v>43</v>
      </c>
      <c r="O229" s="60"/>
      <c r="P229" s="184">
        <f t="shared" si="36"/>
        <v>0</v>
      </c>
      <c r="Q229" s="184">
        <v>1.75E-3</v>
      </c>
      <c r="R229" s="184">
        <f t="shared" si="37"/>
        <v>3.8254999999999997E-2</v>
      </c>
      <c r="S229" s="184">
        <v>0</v>
      </c>
      <c r="T229" s="185">
        <f t="shared" si="38"/>
        <v>0</v>
      </c>
      <c r="U229" s="31"/>
      <c r="V229" s="31"/>
      <c r="W229" s="31"/>
      <c r="X229" s="31"/>
      <c r="Y229" s="31"/>
      <c r="Z229" s="31"/>
      <c r="AA229" s="31"/>
      <c r="AB229" s="31"/>
      <c r="AC229" s="31"/>
      <c r="AD229" s="31"/>
      <c r="AE229" s="31"/>
      <c r="AR229" s="186" t="s">
        <v>263</v>
      </c>
      <c r="AT229" s="186" t="s">
        <v>357</v>
      </c>
      <c r="AU229" s="186" t="s">
        <v>88</v>
      </c>
      <c r="AY229" s="14" t="s">
        <v>232</v>
      </c>
      <c r="BE229" s="104">
        <f t="shared" si="39"/>
        <v>0</v>
      </c>
      <c r="BF229" s="104">
        <f t="shared" si="40"/>
        <v>0</v>
      </c>
      <c r="BG229" s="104">
        <f t="shared" si="41"/>
        <v>0</v>
      </c>
      <c r="BH229" s="104">
        <f t="shared" si="42"/>
        <v>0</v>
      </c>
      <c r="BI229" s="104">
        <f t="shared" si="43"/>
        <v>0</v>
      </c>
      <c r="BJ229" s="14" t="s">
        <v>88</v>
      </c>
      <c r="BK229" s="104">
        <f t="shared" si="44"/>
        <v>0</v>
      </c>
      <c r="BL229" s="14" t="s">
        <v>238</v>
      </c>
      <c r="BM229" s="186" t="s">
        <v>2997</v>
      </c>
    </row>
    <row r="230" spans="1:65" s="2" customFormat="1" ht="24.2" customHeight="1">
      <c r="A230" s="31"/>
      <c r="B230" s="142"/>
      <c r="C230" s="174" t="s">
        <v>509</v>
      </c>
      <c r="D230" s="174" t="s">
        <v>234</v>
      </c>
      <c r="E230" s="175" t="s">
        <v>2998</v>
      </c>
      <c r="F230" s="176" t="s">
        <v>2999</v>
      </c>
      <c r="G230" s="177" t="s">
        <v>394</v>
      </c>
      <c r="H230" s="178">
        <v>1</v>
      </c>
      <c r="I230" s="179"/>
      <c r="J230" s="180">
        <f t="shared" si="35"/>
        <v>0</v>
      </c>
      <c r="K230" s="181"/>
      <c r="L230" s="32"/>
      <c r="M230" s="182" t="s">
        <v>1</v>
      </c>
      <c r="N230" s="183" t="s">
        <v>43</v>
      </c>
      <c r="O230" s="60"/>
      <c r="P230" s="184">
        <f t="shared" si="36"/>
        <v>0</v>
      </c>
      <c r="Q230" s="184">
        <v>0</v>
      </c>
      <c r="R230" s="184">
        <f t="shared" si="37"/>
        <v>0</v>
      </c>
      <c r="S230" s="184">
        <v>0</v>
      </c>
      <c r="T230" s="185">
        <f t="shared" si="38"/>
        <v>0</v>
      </c>
      <c r="U230" s="31"/>
      <c r="V230" s="31"/>
      <c r="W230" s="31"/>
      <c r="X230" s="31"/>
      <c r="Y230" s="31"/>
      <c r="Z230" s="31"/>
      <c r="AA230" s="31"/>
      <c r="AB230" s="31"/>
      <c r="AC230" s="31"/>
      <c r="AD230" s="31"/>
      <c r="AE230" s="31"/>
      <c r="AR230" s="186" t="s">
        <v>238</v>
      </c>
      <c r="AT230" s="186" t="s">
        <v>234</v>
      </c>
      <c r="AU230" s="186" t="s">
        <v>88</v>
      </c>
      <c r="AY230" s="14" t="s">
        <v>232</v>
      </c>
      <c r="BE230" s="104">
        <f t="shared" si="39"/>
        <v>0</v>
      </c>
      <c r="BF230" s="104">
        <f t="shared" si="40"/>
        <v>0</v>
      </c>
      <c r="BG230" s="104">
        <f t="shared" si="41"/>
        <v>0</v>
      </c>
      <c r="BH230" s="104">
        <f t="shared" si="42"/>
        <v>0</v>
      </c>
      <c r="BI230" s="104">
        <f t="shared" si="43"/>
        <v>0</v>
      </c>
      <c r="BJ230" s="14" t="s">
        <v>88</v>
      </c>
      <c r="BK230" s="104">
        <f t="shared" si="44"/>
        <v>0</v>
      </c>
      <c r="BL230" s="14" t="s">
        <v>238</v>
      </c>
      <c r="BM230" s="186" t="s">
        <v>3000</v>
      </c>
    </row>
    <row r="231" spans="1:65" s="2" customFormat="1" ht="24.2" customHeight="1">
      <c r="A231" s="31"/>
      <c r="B231" s="142"/>
      <c r="C231" s="187" t="s">
        <v>513</v>
      </c>
      <c r="D231" s="187" t="s">
        <v>357</v>
      </c>
      <c r="E231" s="188" t="s">
        <v>3001</v>
      </c>
      <c r="F231" s="189" t="s">
        <v>3002</v>
      </c>
      <c r="G231" s="190" t="s">
        <v>394</v>
      </c>
      <c r="H231" s="191">
        <v>1</v>
      </c>
      <c r="I231" s="192"/>
      <c r="J231" s="193">
        <f t="shared" si="35"/>
        <v>0</v>
      </c>
      <c r="K231" s="194"/>
      <c r="L231" s="195"/>
      <c r="M231" s="196" t="s">
        <v>1</v>
      </c>
      <c r="N231" s="197" t="s">
        <v>43</v>
      </c>
      <c r="O231" s="60"/>
      <c r="P231" s="184">
        <f t="shared" si="36"/>
        <v>0</v>
      </c>
      <c r="Q231" s="184">
        <v>4.0999999999999999E-4</v>
      </c>
      <c r="R231" s="184">
        <f t="shared" si="37"/>
        <v>4.0999999999999999E-4</v>
      </c>
      <c r="S231" s="184">
        <v>0</v>
      </c>
      <c r="T231" s="185">
        <f t="shared" si="38"/>
        <v>0</v>
      </c>
      <c r="U231" s="31"/>
      <c r="V231" s="31"/>
      <c r="W231" s="31"/>
      <c r="X231" s="31"/>
      <c r="Y231" s="31"/>
      <c r="Z231" s="31"/>
      <c r="AA231" s="31"/>
      <c r="AB231" s="31"/>
      <c r="AC231" s="31"/>
      <c r="AD231" s="31"/>
      <c r="AE231" s="31"/>
      <c r="AR231" s="186" t="s">
        <v>263</v>
      </c>
      <c r="AT231" s="186" t="s">
        <v>357</v>
      </c>
      <c r="AU231" s="186" t="s">
        <v>88</v>
      </c>
      <c r="AY231" s="14" t="s">
        <v>232</v>
      </c>
      <c r="BE231" s="104">
        <f t="shared" si="39"/>
        <v>0</v>
      </c>
      <c r="BF231" s="104">
        <f t="shared" si="40"/>
        <v>0</v>
      </c>
      <c r="BG231" s="104">
        <f t="shared" si="41"/>
        <v>0</v>
      </c>
      <c r="BH231" s="104">
        <f t="shared" si="42"/>
        <v>0</v>
      </c>
      <c r="BI231" s="104">
        <f t="shared" si="43"/>
        <v>0</v>
      </c>
      <c r="BJ231" s="14" t="s">
        <v>88</v>
      </c>
      <c r="BK231" s="104">
        <f t="shared" si="44"/>
        <v>0</v>
      </c>
      <c r="BL231" s="14" t="s">
        <v>238</v>
      </c>
      <c r="BM231" s="186" t="s">
        <v>3003</v>
      </c>
    </row>
    <row r="232" spans="1:65" s="2" customFormat="1" ht="24.2" customHeight="1">
      <c r="A232" s="31"/>
      <c r="B232" s="142"/>
      <c r="C232" s="174" t="s">
        <v>517</v>
      </c>
      <c r="D232" s="174" t="s">
        <v>234</v>
      </c>
      <c r="E232" s="175" t="s">
        <v>3004</v>
      </c>
      <c r="F232" s="176" t="s">
        <v>3005</v>
      </c>
      <c r="G232" s="177" t="s">
        <v>256</v>
      </c>
      <c r="H232" s="178">
        <v>20</v>
      </c>
      <c r="I232" s="179"/>
      <c r="J232" s="180">
        <f t="shared" si="35"/>
        <v>0</v>
      </c>
      <c r="K232" s="181"/>
      <c r="L232" s="32"/>
      <c r="M232" s="182" t="s">
        <v>1</v>
      </c>
      <c r="N232" s="183" t="s">
        <v>43</v>
      </c>
      <c r="O232" s="60"/>
      <c r="P232" s="184">
        <f t="shared" si="36"/>
        <v>0</v>
      </c>
      <c r="Q232" s="184">
        <v>0</v>
      </c>
      <c r="R232" s="184">
        <f t="shared" si="37"/>
        <v>0</v>
      </c>
      <c r="S232" s="184">
        <v>0</v>
      </c>
      <c r="T232" s="185">
        <f t="shared" si="38"/>
        <v>0</v>
      </c>
      <c r="U232" s="31"/>
      <c r="V232" s="31"/>
      <c r="W232" s="31"/>
      <c r="X232" s="31"/>
      <c r="Y232" s="31"/>
      <c r="Z232" s="31"/>
      <c r="AA232" s="31"/>
      <c r="AB232" s="31"/>
      <c r="AC232" s="31"/>
      <c r="AD232" s="31"/>
      <c r="AE232" s="31"/>
      <c r="AR232" s="186" t="s">
        <v>238</v>
      </c>
      <c r="AT232" s="186" t="s">
        <v>234</v>
      </c>
      <c r="AU232" s="186" t="s">
        <v>88</v>
      </c>
      <c r="AY232" s="14" t="s">
        <v>232</v>
      </c>
      <c r="BE232" s="104">
        <f t="shared" si="39"/>
        <v>0</v>
      </c>
      <c r="BF232" s="104">
        <f t="shared" si="40"/>
        <v>0</v>
      </c>
      <c r="BG232" s="104">
        <f t="shared" si="41"/>
        <v>0</v>
      </c>
      <c r="BH232" s="104">
        <f t="shared" si="42"/>
        <v>0</v>
      </c>
      <c r="BI232" s="104">
        <f t="shared" si="43"/>
        <v>0</v>
      </c>
      <c r="BJ232" s="14" t="s">
        <v>88</v>
      </c>
      <c r="BK232" s="104">
        <f t="shared" si="44"/>
        <v>0</v>
      </c>
      <c r="BL232" s="14" t="s">
        <v>238</v>
      </c>
      <c r="BM232" s="186" t="s">
        <v>3006</v>
      </c>
    </row>
    <row r="233" spans="1:65" s="2" customFormat="1" ht="24.2" customHeight="1">
      <c r="A233" s="31"/>
      <c r="B233" s="142"/>
      <c r="C233" s="174" t="s">
        <v>883</v>
      </c>
      <c r="D233" s="174" t="s">
        <v>234</v>
      </c>
      <c r="E233" s="175" t="s">
        <v>630</v>
      </c>
      <c r="F233" s="176" t="s">
        <v>631</v>
      </c>
      <c r="G233" s="177" t="s">
        <v>394</v>
      </c>
      <c r="H233" s="178">
        <v>2</v>
      </c>
      <c r="I233" s="179"/>
      <c r="J233" s="180">
        <f t="shared" si="35"/>
        <v>0</v>
      </c>
      <c r="K233" s="181"/>
      <c r="L233" s="32"/>
      <c r="M233" s="182" t="s">
        <v>1</v>
      </c>
      <c r="N233" s="183" t="s">
        <v>43</v>
      </c>
      <c r="O233" s="60"/>
      <c r="P233" s="184">
        <f t="shared" si="36"/>
        <v>0</v>
      </c>
      <c r="Q233" s="184">
        <v>1.5817264000000001E-2</v>
      </c>
      <c r="R233" s="184">
        <f t="shared" si="37"/>
        <v>3.1634528000000002E-2</v>
      </c>
      <c r="S233" s="184">
        <v>0</v>
      </c>
      <c r="T233" s="185">
        <f t="shared" si="38"/>
        <v>0</v>
      </c>
      <c r="U233" s="31"/>
      <c r="V233" s="31"/>
      <c r="W233" s="31"/>
      <c r="X233" s="31"/>
      <c r="Y233" s="31"/>
      <c r="Z233" s="31"/>
      <c r="AA233" s="31"/>
      <c r="AB233" s="31"/>
      <c r="AC233" s="31"/>
      <c r="AD233" s="31"/>
      <c r="AE233" s="31"/>
      <c r="AR233" s="186" t="s">
        <v>238</v>
      </c>
      <c r="AT233" s="186" t="s">
        <v>234</v>
      </c>
      <c r="AU233" s="186" t="s">
        <v>88</v>
      </c>
      <c r="AY233" s="14" t="s">
        <v>232</v>
      </c>
      <c r="BE233" s="104">
        <f t="shared" si="39"/>
        <v>0</v>
      </c>
      <c r="BF233" s="104">
        <f t="shared" si="40"/>
        <v>0</v>
      </c>
      <c r="BG233" s="104">
        <f t="shared" si="41"/>
        <v>0</v>
      </c>
      <c r="BH233" s="104">
        <f t="shared" si="42"/>
        <v>0</v>
      </c>
      <c r="BI233" s="104">
        <f t="shared" si="43"/>
        <v>0</v>
      </c>
      <c r="BJ233" s="14" t="s">
        <v>88</v>
      </c>
      <c r="BK233" s="104">
        <f t="shared" si="44"/>
        <v>0</v>
      </c>
      <c r="BL233" s="14" t="s">
        <v>238</v>
      </c>
      <c r="BM233" s="186" t="s">
        <v>2767</v>
      </c>
    </row>
    <row r="234" spans="1:65" s="2" customFormat="1" ht="24.2" customHeight="1">
      <c r="A234" s="31"/>
      <c r="B234" s="142"/>
      <c r="C234" s="174" t="s">
        <v>525</v>
      </c>
      <c r="D234" s="174" t="s">
        <v>234</v>
      </c>
      <c r="E234" s="175" t="s">
        <v>1219</v>
      </c>
      <c r="F234" s="176" t="s">
        <v>1220</v>
      </c>
      <c r="G234" s="177" t="s">
        <v>394</v>
      </c>
      <c r="H234" s="178">
        <v>1</v>
      </c>
      <c r="I234" s="179"/>
      <c r="J234" s="180">
        <f t="shared" si="35"/>
        <v>0</v>
      </c>
      <c r="K234" s="181"/>
      <c r="L234" s="32"/>
      <c r="M234" s="182" t="s">
        <v>1</v>
      </c>
      <c r="N234" s="183" t="s">
        <v>43</v>
      </c>
      <c r="O234" s="60"/>
      <c r="P234" s="184">
        <f t="shared" si="36"/>
        <v>0</v>
      </c>
      <c r="Q234" s="184">
        <v>0</v>
      </c>
      <c r="R234" s="184">
        <f t="shared" si="37"/>
        <v>0</v>
      </c>
      <c r="S234" s="184">
        <v>0</v>
      </c>
      <c r="T234" s="185">
        <f t="shared" si="38"/>
        <v>0</v>
      </c>
      <c r="U234" s="31"/>
      <c r="V234" s="31"/>
      <c r="W234" s="31"/>
      <c r="X234" s="31"/>
      <c r="Y234" s="31"/>
      <c r="Z234" s="31"/>
      <c r="AA234" s="31"/>
      <c r="AB234" s="31"/>
      <c r="AC234" s="31"/>
      <c r="AD234" s="31"/>
      <c r="AE234" s="31"/>
      <c r="AR234" s="186" t="s">
        <v>238</v>
      </c>
      <c r="AT234" s="186" t="s">
        <v>234</v>
      </c>
      <c r="AU234" s="186" t="s">
        <v>88</v>
      </c>
      <c r="AY234" s="14" t="s">
        <v>232</v>
      </c>
      <c r="BE234" s="104">
        <f t="shared" si="39"/>
        <v>0</v>
      </c>
      <c r="BF234" s="104">
        <f t="shared" si="40"/>
        <v>0</v>
      </c>
      <c r="BG234" s="104">
        <f t="shared" si="41"/>
        <v>0</v>
      </c>
      <c r="BH234" s="104">
        <f t="shared" si="42"/>
        <v>0</v>
      </c>
      <c r="BI234" s="104">
        <f t="shared" si="43"/>
        <v>0</v>
      </c>
      <c r="BJ234" s="14" t="s">
        <v>88</v>
      </c>
      <c r="BK234" s="104">
        <f t="shared" si="44"/>
        <v>0</v>
      </c>
      <c r="BL234" s="14" t="s">
        <v>238</v>
      </c>
      <c r="BM234" s="186" t="s">
        <v>2768</v>
      </c>
    </row>
    <row r="235" spans="1:65" s="2" customFormat="1" ht="44.25" customHeight="1">
      <c r="A235" s="31"/>
      <c r="B235" s="142"/>
      <c r="C235" s="187" t="s">
        <v>529</v>
      </c>
      <c r="D235" s="187" t="s">
        <v>357</v>
      </c>
      <c r="E235" s="188" t="s">
        <v>1222</v>
      </c>
      <c r="F235" s="189" t="s">
        <v>2769</v>
      </c>
      <c r="G235" s="190" t="s">
        <v>394</v>
      </c>
      <c r="H235" s="191">
        <v>1</v>
      </c>
      <c r="I235" s="192"/>
      <c r="J235" s="193">
        <f t="shared" si="35"/>
        <v>0</v>
      </c>
      <c r="K235" s="194"/>
      <c r="L235" s="195"/>
      <c r="M235" s="196" t="s">
        <v>1</v>
      </c>
      <c r="N235" s="197" t="s">
        <v>43</v>
      </c>
      <c r="O235" s="60"/>
      <c r="P235" s="184">
        <f t="shared" si="36"/>
        <v>0</v>
      </c>
      <c r="Q235" s="184">
        <v>9.3149999999999995</v>
      </c>
      <c r="R235" s="184">
        <f t="shared" si="37"/>
        <v>9.3149999999999995</v>
      </c>
      <c r="S235" s="184">
        <v>0</v>
      </c>
      <c r="T235" s="185">
        <f t="shared" si="38"/>
        <v>0</v>
      </c>
      <c r="U235" s="31"/>
      <c r="V235" s="31"/>
      <c r="W235" s="31"/>
      <c r="X235" s="31"/>
      <c r="Y235" s="31"/>
      <c r="Z235" s="31"/>
      <c r="AA235" s="31"/>
      <c r="AB235" s="31"/>
      <c r="AC235" s="31"/>
      <c r="AD235" s="31"/>
      <c r="AE235" s="31"/>
      <c r="AR235" s="186" t="s">
        <v>263</v>
      </c>
      <c r="AT235" s="186" t="s">
        <v>357</v>
      </c>
      <c r="AU235" s="186" t="s">
        <v>88</v>
      </c>
      <c r="AY235" s="14" t="s">
        <v>232</v>
      </c>
      <c r="BE235" s="104">
        <f t="shared" si="39"/>
        <v>0</v>
      </c>
      <c r="BF235" s="104">
        <f t="shared" si="40"/>
        <v>0</v>
      </c>
      <c r="BG235" s="104">
        <f t="shared" si="41"/>
        <v>0</v>
      </c>
      <c r="BH235" s="104">
        <f t="shared" si="42"/>
        <v>0</v>
      </c>
      <c r="BI235" s="104">
        <f t="shared" si="43"/>
        <v>0</v>
      </c>
      <c r="BJ235" s="14" t="s">
        <v>88</v>
      </c>
      <c r="BK235" s="104">
        <f t="shared" si="44"/>
        <v>0</v>
      </c>
      <c r="BL235" s="14" t="s">
        <v>238</v>
      </c>
      <c r="BM235" s="186" t="s">
        <v>2770</v>
      </c>
    </row>
    <row r="236" spans="1:65" s="2" customFormat="1" ht="24.2" customHeight="1">
      <c r="A236" s="31"/>
      <c r="B236" s="142"/>
      <c r="C236" s="174" t="s">
        <v>533</v>
      </c>
      <c r="D236" s="174" t="s">
        <v>234</v>
      </c>
      <c r="E236" s="175" t="s">
        <v>1225</v>
      </c>
      <c r="F236" s="176" t="s">
        <v>1226</v>
      </c>
      <c r="G236" s="177" t="s">
        <v>394</v>
      </c>
      <c r="H236" s="178">
        <v>1</v>
      </c>
      <c r="I236" s="179"/>
      <c r="J236" s="180">
        <f t="shared" si="35"/>
        <v>0</v>
      </c>
      <c r="K236" s="181"/>
      <c r="L236" s="32"/>
      <c r="M236" s="182" t="s">
        <v>1</v>
      </c>
      <c r="N236" s="183" t="s">
        <v>43</v>
      </c>
      <c r="O236" s="60"/>
      <c r="P236" s="184">
        <f t="shared" si="36"/>
        <v>0</v>
      </c>
      <c r="Q236" s="184">
        <v>0</v>
      </c>
      <c r="R236" s="184">
        <f t="shared" si="37"/>
        <v>0</v>
      </c>
      <c r="S236" s="184">
        <v>0</v>
      </c>
      <c r="T236" s="185">
        <f t="shared" si="38"/>
        <v>0</v>
      </c>
      <c r="U236" s="31"/>
      <c r="V236" s="31"/>
      <c r="W236" s="31"/>
      <c r="X236" s="31"/>
      <c r="Y236" s="31"/>
      <c r="Z236" s="31"/>
      <c r="AA236" s="31"/>
      <c r="AB236" s="31"/>
      <c r="AC236" s="31"/>
      <c r="AD236" s="31"/>
      <c r="AE236" s="31"/>
      <c r="AR236" s="186" t="s">
        <v>238</v>
      </c>
      <c r="AT236" s="186" t="s">
        <v>234</v>
      </c>
      <c r="AU236" s="186" t="s">
        <v>88</v>
      </c>
      <c r="AY236" s="14" t="s">
        <v>232</v>
      </c>
      <c r="BE236" s="104">
        <f t="shared" si="39"/>
        <v>0</v>
      </c>
      <c r="BF236" s="104">
        <f t="shared" si="40"/>
        <v>0</v>
      </c>
      <c r="BG236" s="104">
        <f t="shared" si="41"/>
        <v>0</v>
      </c>
      <c r="BH236" s="104">
        <f t="shared" si="42"/>
        <v>0</v>
      </c>
      <c r="BI236" s="104">
        <f t="shared" si="43"/>
        <v>0</v>
      </c>
      <c r="BJ236" s="14" t="s">
        <v>88</v>
      </c>
      <c r="BK236" s="104">
        <f t="shared" si="44"/>
        <v>0</v>
      </c>
      <c r="BL236" s="14" t="s">
        <v>238</v>
      </c>
      <c r="BM236" s="186" t="s">
        <v>2771</v>
      </c>
    </row>
    <row r="237" spans="1:65" s="2" customFormat="1" ht="37.9" customHeight="1">
      <c r="A237" s="31"/>
      <c r="B237" s="142"/>
      <c r="C237" s="187" t="s">
        <v>1102</v>
      </c>
      <c r="D237" s="187" t="s">
        <v>357</v>
      </c>
      <c r="E237" s="188" t="s">
        <v>1228</v>
      </c>
      <c r="F237" s="189" t="s">
        <v>2772</v>
      </c>
      <c r="G237" s="190" t="s">
        <v>394</v>
      </c>
      <c r="H237" s="191">
        <v>1</v>
      </c>
      <c r="I237" s="192"/>
      <c r="J237" s="193">
        <f t="shared" si="35"/>
        <v>0</v>
      </c>
      <c r="K237" s="194"/>
      <c r="L237" s="195"/>
      <c r="M237" s="196" t="s">
        <v>1</v>
      </c>
      <c r="N237" s="197" t="s">
        <v>43</v>
      </c>
      <c r="O237" s="60"/>
      <c r="P237" s="184">
        <f t="shared" si="36"/>
        <v>0</v>
      </c>
      <c r="Q237" s="184">
        <v>2</v>
      </c>
      <c r="R237" s="184">
        <f t="shared" si="37"/>
        <v>2</v>
      </c>
      <c r="S237" s="184">
        <v>0</v>
      </c>
      <c r="T237" s="185">
        <f t="shared" si="38"/>
        <v>0</v>
      </c>
      <c r="U237" s="31"/>
      <c r="V237" s="31"/>
      <c r="W237" s="31"/>
      <c r="X237" s="31"/>
      <c r="Y237" s="31"/>
      <c r="Z237" s="31"/>
      <c r="AA237" s="31"/>
      <c r="AB237" s="31"/>
      <c r="AC237" s="31"/>
      <c r="AD237" s="31"/>
      <c r="AE237" s="31"/>
      <c r="AR237" s="186" t="s">
        <v>263</v>
      </c>
      <c r="AT237" s="186" t="s">
        <v>357</v>
      </c>
      <c r="AU237" s="186" t="s">
        <v>88</v>
      </c>
      <c r="AY237" s="14" t="s">
        <v>232</v>
      </c>
      <c r="BE237" s="104">
        <f t="shared" si="39"/>
        <v>0</v>
      </c>
      <c r="BF237" s="104">
        <f t="shared" si="40"/>
        <v>0</v>
      </c>
      <c r="BG237" s="104">
        <f t="shared" si="41"/>
        <v>0</v>
      </c>
      <c r="BH237" s="104">
        <f t="shared" si="42"/>
        <v>0</v>
      </c>
      <c r="BI237" s="104">
        <f t="shared" si="43"/>
        <v>0</v>
      </c>
      <c r="BJ237" s="14" t="s">
        <v>88</v>
      </c>
      <c r="BK237" s="104">
        <f t="shared" si="44"/>
        <v>0</v>
      </c>
      <c r="BL237" s="14" t="s">
        <v>238</v>
      </c>
      <c r="BM237" s="186" t="s">
        <v>2773</v>
      </c>
    </row>
    <row r="238" spans="1:65" s="2" customFormat="1" ht="33" customHeight="1">
      <c r="A238" s="31"/>
      <c r="B238" s="142"/>
      <c r="C238" s="174" t="s">
        <v>537</v>
      </c>
      <c r="D238" s="174" t="s">
        <v>234</v>
      </c>
      <c r="E238" s="175" t="s">
        <v>1231</v>
      </c>
      <c r="F238" s="176" t="s">
        <v>1232</v>
      </c>
      <c r="G238" s="177" t="s">
        <v>394</v>
      </c>
      <c r="H238" s="178">
        <v>4</v>
      </c>
      <c r="I238" s="179"/>
      <c r="J238" s="180">
        <f t="shared" si="35"/>
        <v>0</v>
      </c>
      <c r="K238" s="181"/>
      <c r="L238" s="32"/>
      <c r="M238" s="182" t="s">
        <v>1</v>
      </c>
      <c r="N238" s="183" t="s">
        <v>43</v>
      </c>
      <c r="O238" s="60"/>
      <c r="P238" s="184">
        <f t="shared" si="36"/>
        <v>0</v>
      </c>
      <c r="Q238" s="184">
        <v>0</v>
      </c>
      <c r="R238" s="184">
        <f t="shared" si="37"/>
        <v>0</v>
      </c>
      <c r="S238" s="184">
        <v>0</v>
      </c>
      <c r="T238" s="185">
        <f t="shared" si="38"/>
        <v>0</v>
      </c>
      <c r="U238" s="31"/>
      <c r="V238" s="31"/>
      <c r="W238" s="31"/>
      <c r="X238" s="31"/>
      <c r="Y238" s="31"/>
      <c r="Z238" s="31"/>
      <c r="AA238" s="31"/>
      <c r="AB238" s="31"/>
      <c r="AC238" s="31"/>
      <c r="AD238" s="31"/>
      <c r="AE238" s="31"/>
      <c r="AR238" s="186" t="s">
        <v>238</v>
      </c>
      <c r="AT238" s="186" t="s">
        <v>234</v>
      </c>
      <c r="AU238" s="186" t="s">
        <v>88</v>
      </c>
      <c r="AY238" s="14" t="s">
        <v>232</v>
      </c>
      <c r="BE238" s="104">
        <f t="shared" si="39"/>
        <v>0</v>
      </c>
      <c r="BF238" s="104">
        <f t="shared" si="40"/>
        <v>0</v>
      </c>
      <c r="BG238" s="104">
        <f t="shared" si="41"/>
        <v>0</v>
      </c>
      <c r="BH238" s="104">
        <f t="shared" si="42"/>
        <v>0</v>
      </c>
      <c r="BI238" s="104">
        <f t="shared" si="43"/>
        <v>0</v>
      </c>
      <c r="BJ238" s="14" t="s">
        <v>88</v>
      </c>
      <c r="BK238" s="104">
        <f t="shared" si="44"/>
        <v>0</v>
      </c>
      <c r="BL238" s="14" t="s">
        <v>238</v>
      </c>
      <c r="BM238" s="186" t="s">
        <v>2774</v>
      </c>
    </row>
    <row r="239" spans="1:65" s="2" customFormat="1" ht="37.9" customHeight="1">
      <c r="A239" s="31"/>
      <c r="B239" s="142"/>
      <c r="C239" s="187" t="s">
        <v>541</v>
      </c>
      <c r="D239" s="187" t="s">
        <v>357</v>
      </c>
      <c r="E239" s="188" t="s">
        <v>1234</v>
      </c>
      <c r="F239" s="189" t="s">
        <v>2775</v>
      </c>
      <c r="G239" s="190" t="s">
        <v>394</v>
      </c>
      <c r="H239" s="191">
        <v>3</v>
      </c>
      <c r="I239" s="192"/>
      <c r="J239" s="193">
        <f t="shared" si="35"/>
        <v>0</v>
      </c>
      <c r="K239" s="194"/>
      <c r="L239" s="195"/>
      <c r="M239" s="196" t="s">
        <v>1</v>
      </c>
      <c r="N239" s="197" t="s">
        <v>43</v>
      </c>
      <c r="O239" s="60"/>
      <c r="P239" s="184">
        <f t="shared" si="36"/>
        <v>0</v>
      </c>
      <c r="Q239" s="184">
        <v>1.78226</v>
      </c>
      <c r="R239" s="184">
        <f t="shared" si="37"/>
        <v>5.3467799999999999</v>
      </c>
      <c r="S239" s="184">
        <v>0</v>
      </c>
      <c r="T239" s="185">
        <f t="shared" si="38"/>
        <v>0</v>
      </c>
      <c r="U239" s="31"/>
      <c r="V239" s="31"/>
      <c r="W239" s="31"/>
      <c r="X239" s="31"/>
      <c r="Y239" s="31"/>
      <c r="Z239" s="31"/>
      <c r="AA239" s="31"/>
      <c r="AB239" s="31"/>
      <c r="AC239" s="31"/>
      <c r="AD239" s="31"/>
      <c r="AE239" s="31"/>
      <c r="AR239" s="186" t="s">
        <v>263</v>
      </c>
      <c r="AT239" s="186" t="s">
        <v>357</v>
      </c>
      <c r="AU239" s="186" t="s">
        <v>88</v>
      </c>
      <c r="AY239" s="14" t="s">
        <v>232</v>
      </c>
      <c r="BE239" s="104">
        <f t="shared" si="39"/>
        <v>0</v>
      </c>
      <c r="BF239" s="104">
        <f t="shared" si="40"/>
        <v>0</v>
      </c>
      <c r="BG239" s="104">
        <f t="shared" si="41"/>
        <v>0</v>
      </c>
      <c r="BH239" s="104">
        <f t="shared" si="42"/>
        <v>0</v>
      </c>
      <c r="BI239" s="104">
        <f t="shared" si="43"/>
        <v>0</v>
      </c>
      <c r="BJ239" s="14" t="s">
        <v>88</v>
      </c>
      <c r="BK239" s="104">
        <f t="shared" si="44"/>
        <v>0</v>
      </c>
      <c r="BL239" s="14" t="s">
        <v>238</v>
      </c>
      <c r="BM239" s="186" t="s">
        <v>2776</v>
      </c>
    </row>
    <row r="240" spans="1:65" s="2" customFormat="1" ht="37.9" customHeight="1">
      <c r="A240" s="31"/>
      <c r="B240" s="142"/>
      <c r="C240" s="187" t="s">
        <v>545</v>
      </c>
      <c r="D240" s="187" t="s">
        <v>357</v>
      </c>
      <c r="E240" s="188" t="s">
        <v>1237</v>
      </c>
      <c r="F240" s="189" t="s">
        <v>1238</v>
      </c>
      <c r="G240" s="190" t="s">
        <v>394</v>
      </c>
      <c r="H240" s="191">
        <v>1</v>
      </c>
      <c r="I240" s="192"/>
      <c r="J240" s="193">
        <f t="shared" si="35"/>
        <v>0</v>
      </c>
      <c r="K240" s="194"/>
      <c r="L240" s="195"/>
      <c r="M240" s="196" t="s">
        <v>1</v>
      </c>
      <c r="N240" s="197" t="s">
        <v>43</v>
      </c>
      <c r="O240" s="60"/>
      <c r="P240" s="184">
        <f t="shared" si="36"/>
        <v>0</v>
      </c>
      <c r="Q240" s="184">
        <v>1.78226</v>
      </c>
      <c r="R240" s="184">
        <f t="shared" si="37"/>
        <v>1.78226</v>
      </c>
      <c r="S240" s="184">
        <v>0</v>
      </c>
      <c r="T240" s="185">
        <f t="shared" si="38"/>
        <v>0</v>
      </c>
      <c r="U240" s="31"/>
      <c r="V240" s="31"/>
      <c r="W240" s="31"/>
      <c r="X240" s="31"/>
      <c r="Y240" s="31"/>
      <c r="Z240" s="31"/>
      <c r="AA240" s="31"/>
      <c r="AB240" s="31"/>
      <c r="AC240" s="31"/>
      <c r="AD240" s="31"/>
      <c r="AE240" s="31"/>
      <c r="AR240" s="186" t="s">
        <v>263</v>
      </c>
      <c r="AT240" s="186" t="s">
        <v>357</v>
      </c>
      <c r="AU240" s="186" t="s">
        <v>88</v>
      </c>
      <c r="AY240" s="14" t="s">
        <v>232</v>
      </c>
      <c r="BE240" s="104">
        <f t="shared" si="39"/>
        <v>0</v>
      </c>
      <c r="BF240" s="104">
        <f t="shared" si="40"/>
        <v>0</v>
      </c>
      <c r="BG240" s="104">
        <f t="shared" si="41"/>
        <v>0</v>
      </c>
      <c r="BH240" s="104">
        <f t="shared" si="42"/>
        <v>0</v>
      </c>
      <c r="BI240" s="104">
        <f t="shared" si="43"/>
        <v>0</v>
      </c>
      <c r="BJ240" s="14" t="s">
        <v>88</v>
      </c>
      <c r="BK240" s="104">
        <f t="shared" si="44"/>
        <v>0</v>
      </c>
      <c r="BL240" s="14" t="s">
        <v>238</v>
      </c>
      <c r="BM240" s="186" t="s">
        <v>2777</v>
      </c>
    </row>
    <row r="241" spans="1:65" s="2" customFormat="1" ht="37.9" customHeight="1">
      <c r="A241" s="31"/>
      <c r="B241" s="142"/>
      <c r="C241" s="174" t="s">
        <v>549</v>
      </c>
      <c r="D241" s="174" t="s">
        <v>234</v>
      </c>
      <c r="E241" s="175" t="s">
        <v>1016</v>
      </c>
      <c r="F241" s="176" t="s">
        <v>1240</v>
      </c>
      <c r="G241" s="177" t="s">
        <v>287</v>
      </c>
      <c r="H241" s="178">
        <v>0.67600000000000005</v>
      </c>
      <c r="I241" s="179"/>
      <c r="J241" s="180">
        <f t="shared" si="35"/>
        <v>0</v>
      </c>
      <c r="K241" s="181"/>
      <c r="L241" s="32"/>
      <c r="M241" s="182" t="s">
        <v>1</v>
      </c>
      <c r="N241" s="183" t="s">
        <v>43</v>
      </c>
      <c r="O241" s="60"/>
      <c r="P241" s="184">
        <f t="shared" si="36"/>
        <v>0</v>
      </c>
      <c r="Q241" s="184">
        <v>2.2147770000000002</v>
      </c>
      <c r="R241" s="184">
        <f t="shared" si="37"/>
        <v>1.4971892520000003</v>
      </c>
      <c r="S241" s="184">
        <v>0</v>
      </c>
      <c r="T241" s="185">
        <f t="shared" si="38"/>
        <v>0</v>
      </c>
      <c r="U241" s="31"/>
      <c r="V241" s="31"/>
      <c r="W241" s="31"/>
      <c r="X241" s="31"/>
      <c r="Y241" s="31"/>
      <c r="Z241" s="31"/>
      <c r="AA241" s="31"/>
      <c r="AB241" s="31"/>
      <c r="AC241" s="31"/>
      <c r="AD241" s="31"/>
      <c r="AE241" s="31"/>
      <c r="AR241" s="186" t="s">
        <v>238</v>
      </c>
      <c r="AT241" s="186" t="s">
        <v>234</v>
      </c>
      <c r="AU241" s="186" t="s">
        <v>88</v>
      </c>
      <c r="AY241" s="14" t="s">
        <v>232</v>
      </c>
      <c r="BE241" s="104">
        <f t="shared" si="39"/>
        <v>0</v>
      </c>
      <c r="BF241" s="104">
        <f t="shared" si="40"/>
        <v>0</v>
      </c>
      <c r="BG241" s="104">
        <f t="shared" si="41"/>
        <v>0</v>
      </c>
      <c r="BH241" s="104">
        <f t="shared" si="42"/>
        <v>0</v>
      </c>
      <c r="BI241" s="104">
        <f t="shared" si="43"/>
        <v>0</v>
      </c>
      <c r="BJ241" s="14" t="s">
        <v>88</v>
      </c>
      <c r="BK241" s="104">
        <f t="shared" si="44"/>
        <v>0</v>
      </c>
      <c r="BL241" s="14" t="s">
        <v>238</v>
      </c>
      <c r="BM241" s="186" t="s">
        <v>2778</v>
      </c>
    </row>
    <row r="242" spans="1:65" s="2" customFormat="1" ht="24.2" customHeight="1">
      <c r="A242" s="31"/>
      <c r="B242" s="142"/>
      <c r="C242" s="174" t="s">
        <v>553</v>
      </c>
      <c r="D242" s="174" t="s">
        <v>234</v>
      </c>
      <c r="E242" s="175" t="s">
        <v>670</v>
      </c>
      <c r="F242" s="176" t="s">
        <v>671</v>
      </c>
      <c r="G242" s="177" t="s">
        <v>394</v>
      </c>
      <c r="H242" s="178">
        <v>3</v>
      </c>
      <c r="I242" s="179"/>
      <c r="J242" s="180">
        <f t="shared" si="35"/>
        <v>0</v>
      </c>
      <c r="K242" s="181"/>
      <c r="L242" s="32"/>
      <c r="M242" s="182" t="s">
        <v>1</v>
      </c>
      <c r="N242" s="183" t="s">
        <v>43</v>
      </c>
      <c r="O242" s="60"/>
      <c r="P242" s="184">
        <f t="shared" si="36"/>
        <v>0</v>
      </c>
      <c r="Q242" s="184">
        <v>6.3E-3</v>
      </c>
      <c r="R242" s="184">
        <f t="shared" si="37"/>
        <v>1.89E-2</v>
      </c>
      <c r="S242" s="184">
        <v>0</v>
      </c>
      <c r="T242" s="185">
        <f t="shared" si="38"/>
        <v>0</v>
      </c>
      <c r="U242" s="31"/>
      <c r="V242" s="31"/>
      <c r="W242" s="31"/>
      <c r="X242" s="31"/>
      <c r="Y242" s="31"/>
      <c r="Z242" s="31"/>
      <c r="AA242" s="31"/>
      <c r="AB242" s="31"/>
      <c r="AC242" s="31"/>
      <c r="AD242" s="31"/>
      <c r="AE242" s="31"/>
      <c r="AR242" s="186" t="s">
        <v>238</v>
      </c>
      <c r="AT242" s="186" t="s">
        <v>234</v>
      </c>
      <c r="AU242" s="186" t="s">
        <v>88</v>
      </c>
      <c r="AY242" s="14" t="s">
        <v>232</v>
      </c>
      <c r="BE242" s="104">
        <f t="shared" si="39"/>
        <v>0</v>
      </c>
      <c r="BF242" s="104">
        <f t="shared" si="40"/>
        <v>0</v>
      </c>
      <c r="BG242" s="104">
        <f t="shared" si="41"/>
        <v>0</v>
      </c>
      <c r="BH242" s="104">
        <f t="shared" si="42"/>
        <v>0</v>
      </c>
      <c r="BI242" s="104">
        <f t="shared" si="43"/>
        <v>0</v>
      </c>
      <c r="BJ242" s="14" t="s">
        <v>88</v>
      </c>
      <c r="BK242" s="104">
        <f t="shared" si="44"/>
        <v>0</v>
      </c>
      <c r="BL242" s="14" t="s">
        <v>238</v>
      </c>
      <c r="BM242" s="186" t="s">
        <v>2779</v>
      </c>
    </row>
    <row r="243" spans="1:65" s="2" customFormat="1" ht="24.2" customHeight="1">
      <c r="A243" s="31"/>
      <c r="B243" s="142"/>
      <c r="C243" s="187" t="s">
        <v>557</v>
      </c>
      <c r="D243" s="187" t="s">
        <v>357</v>
      </c>
      <c r="E243" s="188" t="s">
        <v>2780</v>
      </c>
      <c r="F243" s="189" t="s">
        <v>2781</v>
      </c>
      <c r="G243" s="190" t="s">
        <v>394</v>
      </c>
      <c r="H243" s="191">
        <v>1</v>
      </c>
      <c r="I243" s="192"/>
      <c r="J243" s="193">
        <f t="shared" si="35"/>
        <v>0</v>
      </c>
      <c r="K243" s="194"/>
      <c r="L243" s="195"/>
      <c r="M243" s="196" t="s">
        <v>1</v>
      </c>
      <c r="N243" s="197" t="s">
        <v>43</v>
      </c>
      <c r="O243" s="60"/>
      <c r="P243" s="184">
        <f t="shared" si="36"/>
        <v>0</v>
      </c>
      <c r="Q243" s="184">
        <v>5.5E-2</v>
      </c>
      <c r="R243" s="184">
        <f t="shared" si="37"/>
        <v>5.5E-2</v>
      </c>
      <c r="S243" s="184">
        <v>0</v>
      </c>
      <c r="T243" s="185">
        <f t="shared" si="38"/>
        <v>0</v>
      </c>
      <c r="U243" s="31"/>
      <c r="V243" s="31"/>
      <c r="W243" s="31"/>
      <c r="X243" s="31"/>
      <c r="Y243" s="31"/>
      <c r="Z243" s="31"/>
      <c r="AA243" s="31"/>
      <c r="AB243" s="31"/>
      <c r="AC243" s="31"/>
      <c r="AD243" s="31"/>
      <c r="AE243" s="31"/>
      <c r="AR243" s="186" t="s">
        <v>263</v>
      </c>
      <c r="AT243" s="186" t="s">
        <v>357</v>
      </c>
      <c r="AU243" s="186" t="s">
        <v>88</v>
      </c>
      <c r="AY243" s="14" t="s">
        <v>232</v>
      </c>
      <c r="BE243" s="104">
        <f t="shared" si="39"/>
        <v>0</v>
      </c>
      <c r="BF243" s="104">
        <f t="shared" si="40"/>
        <v>0</v>
      </c>
      <c r="BG243" s="104">
        <f t="shared" si="41"/>
        <v>0</v>
      </c>
      <c r="BH243" s="104">
        <f t="shared" si="42"/>
        <v>0</v>
      </c>
      <c r="BI243" s="104">
        <f t="shared" si="43"/>
        <v>0</v>
      </c>
      <c r="BJ243" s="14" t="s">
        <v>88</v>
      </c>
      <c r="BK243" s="104">
        <f t="shared" si="44"/>
        <v>0</v>
      </c>
      <c r="BL243" s="14" t="s">
        <v>238</v>
      </c>
      <c r="BM243" s="186" t="s">
        <v>2782</v>
      </c>
    </row>
    <row r="244" spans="1:65" s="2" customFormat="1" ht="24.2" customHeight="1">
      <c r="A244" s="31"/>
      <c r="B244" s="142"/>
      <c r="C244" s="187" t="s">
        <v>561</v>
      </c>
      <c r="D244" s="187" t="s">
        <v>357</v>
      </c>
      <c r="E244" s="188" t="s">
        <v>2783</v>
      </c>
      <c r="F244" s="189" t="s">
        <v>2784</v>
      </c>
      <c r="G244" s="190" t="s">
        <v>394</v>
      </c>
      <c r="H244" s="191">
        <v>1</v>
      </c>
      <c r="I244" s="192"/>
      <c r="J244" s="193">
        <f t="shared" si="35"/>
        <v>0</v>
      </c>
      <c r="K244" s="194"/>
      <c r="L244" s="195"/>
      <c r="M244" s="196" t="s">
        <v>1</v>
      </c>
      <c r="N244" s="197" t="s">
        <v>43</v>
      </c>
      <c r="O244" s="60"/>
      <c r="P244" s="184">
        <f t="shared" si="36"/>
        <v>0</v>
      </c>
      <c r="Q244" s="184">
        <v>5.5E-2</v>
      </c>
      <c r="R244" s="184">
        <f t="shared" si="37"/>
        <v>5.5E-2</v>
      </c>
      <c r="S244" s="184">
        <v>0</v>
      </c>
      <c r="T244" s="185">
        <f t="shared" si="38"/>
        <v>0</v>
      </c>
      <c r="U244" s="31"/>
      <c r="V244" s="31"/>
      <c r="W244" s="31"/>
      <c r="X244" s="31"/>
      <c r="Y244" s="31"/>
      <c r="Z244" s="31"/>
      <c r="AA244" s="31"/>
      <c r="AB244" s="31"/>
      <c r="AC244" s="31"/>
      <c r="AD244" s="31"/>
      <c r="AE244" s="31"/>
      <c r="AR244" s="186" t="s">
        <v>263</v>
      </c>
      <c r="AT244" s="186" t="s">
        <v>357</v>
      </c>
      <c r="AU244" s="186" t="s">
        <v>88</v>
      </c>
      <c r="AY244" s="14" t="s">
        <v>232</v>
      </c>
      <c r="BE244" s="104">
        <f t="shared" si="39"/>
        <v>0</v>
      </c>
      <c r="BF244" s="104">
        <f t="shared" si="40"/>
        <v>0</v>
      </c>
      <c r="BG244" s="104">
        <f t="shared" si="41"/>
        <v>0</v>
      </c>
      <c r="BH244" s="104">
        <f t="shared" si="42"/>
        <v>0</v>
      </c>
      <c r="BI244" s="104">
        <f t="shared" si="43"/>
        <v>0</v>
      </c>
      <c r="BJ244" s="14" t="s">
        <v>88</v>
      </c>
      <c r="BK244" s="104">
        <f t="shared" si="44"/>
        <v>0</v>
      </c>
      <c r="BL244" s="14" t="s">
        <v>238</v>
      </c>
      <c r="BM244" s="186" t="s">
        <v>2785</v>
      </c>
    </row>
    <row r="245" spans="1:65" s="2" customFormat="1" ht="24.2" customHeight="1">
      <c r="A245" s="31"/>
      <c r="B245" s="142"/>
      <c r="C245" s="187" t="s">
        <v>565</v>
      </c>
      <c r="D245" s="187" t="s">
        <v>357</v>
      </c>
      <c r="E245" s="188" t="s">
        <v>2786</v>
      </c>
      <c r="F245" s="189" t="s">
        <v>2787</v>
      </c>
      <c r="G245" s="190" t="s">
        <v>394</v>
      </c>
      <c r="H245" s="191">
        <v>1</v>
      </c>
      <c r="I245" s="192"/>
      <c r="J245" s="193">
        <f t="shared" si="35"/>
        <v>0</v>
      </c>
      <c r="K245" s="194"/>
      <c r="L245" s="195"/>
      <c r="M245" s="196" t="s">
        <v>1</v>
      </c>
      <c r="N245" s="197" t="s">
        <v>43</v>
      </c>
      <c r="O245" s="60"/>
      <c r="P245" s="184">
        <f t="shared" si="36"/>
        <v>0</v>
      </c>
      <c r="Q245" s="184">
        <v>5.5E-2</v>
      </c>
      <c r="R245" s="184">
        <f t="shared" si="37"/>
        <v>5.5E-2</v>
      </c>
      <c r="S245" s="184">
        <v>0</v>
      </c>
      <c r="T245" s="185">
        <f t="shared" si="38"/>
        <v>0</v>
      </c>
      <c r="U245" s="31"/>
      <c r="V245" s="31"/>
      <c r="W245" s="31"/>
      <c r="X245" s="31"/>
      <c r="Y245" s="31"/>
      <c r="Z245" s="31"/>
      <c r="AA245" s="31"/>
      <c r="AB245" s="31"/>
      <c r="AC245" s="31"/>
      <c r="AD245" s="31"/>
      <c r="AE245" s="31"/>
      <c r="AR245" s="186" t="s">
        <v>263</v>
      </c>
      <c r="AT245" s="186" t="s">
        <v>357</v>
      </c>
      <c r="AU245" s="186" t="s">
        <v>88</v>
      </c>
      <c r="AY245" s="14" t="s">
        <v>232</v>
      </c>
      <c r="BE245" s="104">
        <f t="shared" si="39"/>
        <v>0</v>
      </c>
      <c r="BF245" s="104">
        <f t="shared" si="40"/>
        <v>0</v>
      </c>
      <c r="BG245" s="104">
        <f t="shared" si="41"/>
        <v>0</v>
      </c>
      <c r="BH245" s="104">
        <f t="shared" si="42"/>
        <v>0</v>
      </c>
      <c r="BI245" s="104">
        <f t="shared" si="43"/>
        <v>0</v>
      </c>
      <c r="BJ245" s="14" t="s">
        <v>88</v>
      </c>
      <c r="BK245" s="104">
        <f t="shared" si="44"/>
        <v>0</v>
      </c>
      <c r="BL245" s="14" t="s">
        <v>238</v>
      </c>
      <c r="BM245" s="186" t="s">
        <v>2788</v>
      </c>
    </row>
    <row r="246" spans="1:65" s="2" customFormat="1" ht="16.5" customHeight="1">
      <c r="A246" s="31"/>
      <c r="B246" s="142"/>
      <c r="C246" s="174" t="s">
        <v>1130</v>
      </c>
      <c r="D246" s="174" t="s">
        <v>234</v>
      </c>
      <c r="E246" s="175" t="s">
        <v>686</v>
      </c>
      <c r="F246" s="176" t="s">
        <v>1247</v>
      </c>
      <c r="G246" s="177" t="s">
        <v>394</v>
      </c>
      <c r="H246" s="178">
        <v>2</v>
      </c>
      <c r="I246" s="179"/>
      <c r="J246" s="180">
        <f t="shared" si="35"/>
        <v>0</v>
      </c>
      <c r="K246" s="181"/>
      <c r="L246" s="32"/>
      <c r="M246" s="182" t="s">
        <v>1</v>
      </c>
      <c r="N246" s="183" t="s">
        <v>43</v>
      </c>
      <c r="O246" s="60"/>
      <c r="P246" s="184">
        <f t="shared" si="36"/>
        <v>0</v>
      </c>
      <c r="Q246" s="184">
        <v>0.118654</v>
      </c>
      <c r="R246" s="184">
        <f t="shared" si="37"/>
        <v>0.23730799999999999</v>
      </c>
      <c r="S246" s="184">
        <v>0</v>
      </c>
      <c r="T246" s="185">
        <f t="shared" si="38"/>
        <v>0</v>
      </c>
      <c r="U246" s="31"/>
      <c r="V246" s="31"/>
      <c r="W246" s="31"/>
      <c r="X246" s="31"/>
      <c r="Y246" s="31"/>
      <c r="Z246" s="31"/>
      <c r="AA246" s="31"/>
      <c r="AB246" s="31"/>
      <c r="AC246" s="31"/>
      <c r="AD246" s="31"/>
      <c r="AE246" s="31"/>
      <c r="AR246" s="186" t="s">
        <v>238</v>
      </c>
      <c r="AT246" s="186" t="s">
        <v>234</v>
      </c>
      <c r="AU246" s="186" t="s">
        <v>88</v>
      </c>
      <c r="AY246" s="14" t="s">
        <v>232</v>
      </c>
      <c r="BE246" s="104">
        <f t="shared" si="39"/>
        <v>0</v>
      </c>
      <c r="BF246" s="104">
        <f t="shared" si="40"/>
        <v>0</v>
      </c>
      <c r="BG246" s="104">
        <f t="shared" si="41"/>
        <v>0</v>
      </c>
      <c r="BH246" s="104">
        <f t="shared" si="42"/>
        <v>0</v>
      </c>
      <c r="BI246" s="104">
        <f t="shared" si="43"/>
        <v>0</v>
      </c>
      <c r="BJ246" s="14" t="s">
        <v>88</v>
      </c>
      <c r="BK246" s="104">
        <f t="shared" si="44"/>
        <v>0</v>
      </c>
      <c r="BL246" s="14" t="s">
        <v>238</v>
      </c>
      <c r="BM246" s="186" t="s">
        <v>2789</v>
      </c>
    </row>
    <row r="247" spans="1:65" s="2" customFormat="1" ht="16.5" customHeight="1">
      <c r="A247" s="31"/>
      <c r="B247" s="142"/>
      <c r="C247" s="187" t="s">
        <v>569</v>
      </c>
      <c r="D247" s="187" t="s">
        <v>357</v>
      </c>
      <c r="E247" s="188" t="s">
        <v>690</v>
      </c>
      <c r="F247" s="189" t="s">
        <v>3108</v>
      </c>
      <c r="G247" s="190" t="s">
        <v>394</v>
      </c>
      <c r="H247" s="191">
        <v>2</v>
      </c>
      <c r="I247" s="192"/>
      <c r="J247" s="193">
        <f t="shared" si="35"/>
        <v>0</v>
      </c>
      <c r="K247" s="194"/>
      <c r="L247" s="195"/>
      <c r="M247" s="196" t="s">
        <v>1</v>
      </c>
      <c r="N247" s="197" t="s">
        <v>43</v>
      </c>
      <c r="O247" s="60"/>
      <c r="P247" s="184">
        <f t="shared" si="36"/>
        <v>0</v>
      </c>
      <c r="Q247" s="184">
        <v>1.6E-2</v>
      </c>
      <c r="R247" s="184">
        <f t="shared" si="37"/>
        <v>3.2000000000000001E-2</v>
      </c>
      <c r="S247" s="184">
        <v>0</v>
      </c>
      <c r="T247" s="185">
        <f t="shared" si="38"/>
        <v>0</v>
      </c>
      <c r="U247" s="31"/>
      <c r="V247" s="31"/>
      <c r="W247" s="31"/>
      <c r="X247" s="31"/>
      <c r="Y247" s="31"/>
      <c r="Z247" s="31"/>
      <c r="AA247" s="31"/>
      <c r="AB247" s="31"/>
      <c r="AC247" s="31"/>
      <c r="AD247" s="31"/>
      <c r="AE247" s="31"/>
      <c r="AR247" s="186" t="s">
        <v>263</v>
      </c>
      <c r="AT247" s="186" t="s">
        <v>357</v>
      </c>
      <c r="AU247" s="186" t="s">
        <v>88</v>
      </c>
      <c r="AY247" s="14" t="s">
        <v>232</v>
      </c>
      <c r="BE247" s="104">
        <f t="shared" si="39"/>
        <v>0</v>
      </c>
      <c r="BF247" s="104">
        <f t="shared" si="40"/>
        <v>0</v>
      </c>
      <c r="BG247" s="104">
        <f t="shared" si="41"/>
        <v>0</v>
      </c>
      <c r="BH247" s="104">
        <f t="shared" si="42"/>
        <v>0</v>
      </c>
      <c r="BI247" s="104">
        <f t="shared" si="43"/>
        <v>0</v>
      </c>
      <c r="BJ247" s="14" t="s">
        <v>88</v>
      </c>
      <c r="BK247" s="104">
        <f t="shared" si="44"/>
        <v>0</v>
      </c>
      <c r="BL247" s="14" t="s">
        <v>238</v>
      </c>
      <c r="BM247" s="186" t="s">
        <v>2790</v>
      </c>
    </row>
    <row r="248" spans="1:65" s="2" customFormat="1" ht="37.9" customHeight="1">
      <c r="A248" s="31"/>
      <c r="B248" s="142"/>
      <c r="C248" s="174" t="s">
        <v>573</v>
      </c>
      <c r="D248" s="174" t="s">
        <v>234</v>
      </c>
      <c r="E248" s="175" t="s">
        <v>1251</v>
      </c>
      <c r="F248" s="176" t="s">
        <v>2791</v>
      </c>
      <c r="G248" s="177" t="s">
        <v>287</v>
      </c>
      <c r="H248" s="178">
        <v>5.0869999999999997</v>
      </c>
      <c r="I248" s="179"/>
      <c r="J248" s="180">
        <f t="shared" si="35"/>
        <v>0</v>
      </c>
      <c r="K248" s="181"/>
      <c r="L248" s="32"/>
      <c r="M248" s="182" t="s">
        <v>1</v>
      </c>
      <c r="N248" s="183" t="s">
        <v>43</v>
      </c>
      <c r="O248" s="60"/>
      <c r="P248" s="184">
        <f t="shared" si="36"/>
        <v>0</v>
      </c>
      <c r="Q248" s="184">
        <v>2.1940735</v>
      </c>
      <c r="R248" s="184">
        <f t="shared" si="37"/>
        <v>11.161251894499999</v>
      </c>
      <c r="S248" s="184">
        <v>0</v>
      </c>
      <c r="T248" s="185">
        <f t="shared" si="38"/>
        <v>0</v>
      </c>
      <c r="U248" s="31"/>
      <c r="V248" s="31"/>
      <c r="W248" s="31"/>
      <c r="X248" s="31"/>
      <c r="Y248" s="31"/>
      <c r="Z248" s="31"/>
      <c r="AA248" s="31"/>
      <c r="AB248" s="31"/>
      <c r="AC248" s="31"/>
      <c r="AD248" s="31"/>
      <c r="AE248" s="31"/>
      <c r="AR248" s="186" t="s">
        <v>238</v>
      </c>
      <c r="AT248" s="186" t="s">
        <v>234</v>
      </c>
      <c r="AU248" s="186" t="s">
        <v>88</v>
      </c>
      <c r="AY248" s="14" t="s">
        <v>232</v>
      </c>
      <c r="BE248" s="104">
        <f t="shared" si="39"/>
        <v>0</v>
      </c>
      <c r="BF248" s="104">
        <f t="shared" si="40"/>
        <v>0</v>
      </c>
      <c r="BG248" s="104">
        <f t="shared" si="41"/>
        <v>0</v>
      </c>
      <c r="BH248" s="104">
        <f t="shared" si="42"/>
        <v>0</v>
      </c>
      <c r="BI248" s="104">
        <f t="shared" si="43"/>
        <v>0</v>
      </c>
      <c r="BJ248" s="14" t="s">
        <v>88</v>
      </c>
      <c r="BK248" s="104">
        <f t="shared" si="44"/>
        <v>0</v>
      </c>
      <c r="BL248" s="14" t="s">
        <v>238</v>
      </c>
      <c r="BM248" s="186" t="s">
        <v>2792</v>
      </c>
    </row>
    <row r="249" spans="1:65" s="2" customFormat="1" ht="24.2" customHeight="1">
      <c r="A249" s="31"/>
      <c r="B249" s="142"/>
      <c r="C249" s="174" t="s">
        <v>577</v>
      </c>
      <c r="D249" s="174" t="s">
        <v>234</v>
      </c>
      <c r="E249" s="175" t="s">
        <v>1254</v>
      </c>
      <c r="F249" s="176" t="s">
        <v>703</v>
      </c>
      <c r="G249" s="177" t="s">
        <v>237</v>
      </c>
      <c r="H249" s="178">
        <v>11.744</v>
      </c>
      <c r="I249" s="179"/>
      <c r="J249" s="180">
        <f t="shared" si="35"/>
        <v>0</v>
      </c>
      <c r="K249" s="181"/>
      <c r="L249" s="32"/>
      <c r="M249" s="182" t="s">
        <v>1</v>
      </c>
      <c r="N249" s="183" t="s">
        <v>43</v>
      </c>
      <c r="O249" s="60"/>
      <c r="P249" s="184">
        <f t="shared" si="36"/>
        <v>0</v>
      </c>
      <c r="Q249" s="184">
        <v>2.3051311299999998E-2</v>
      </c>
      <c r="R249" s="184">
        <f t="shared" si="37"/>
        <v>0.27071459990719998</v>
      </c>
      <c r="S249" s="184">
        <v>0</v>
      </c>
      <c r="T249" s="185">
        <f t="shared" si="38"/>
        <v>0</v>
      </c>
      <c r="U249" s="31"/>
      <c r="V249" s="31"/>
      <c r="W249" s="31"/>
      <c r="X249" s="31"/>
      <c r="Y249" s="31"/>
      <c r="Z249" s="31"/>
      <c r="AA249" s="31"/>
      <c r="AB249" s="31"/>
      <c r="AC249" s="31"/>
      <c r="AD249" s="31"/>
      <c r="AE249" s="31"/>
      <c r="AR249" s="186" t="s">
        <v>238</v>
      </c>
      <c r="AT249" s="186" t="s">
        <v>234</v>
      </c>
      <c r="AU249" s="186" t="s">
        <v>88</v>
      </c>
      <c r="AY249" s="14" t="s">
        <v>232</v>
      </c>
      <c r="BE249" s="104">
        <f t="shared" si="39"/>
        <v>0</v>
      </c>
      <c r="BF249" s="104">
        <f t="shared" si="40"/>
        <v>0</v>
      </c>
      <c r="BG249" s="104">
        <f t="shared" si="41"/>
        <v>0</v>
      </c>
      <c r="BH249" s="104">
        <f t="shared" si="42"/>
        <v>0</v>
      </c>
      <c r="BI249" s="104">
        <f t="shared" si="43"/>
        <v>0</v>
      </c>
      <c r="BJ249" s="14" t="s">
        <v>88</v>
      </c>
      <c r="BK249" s="104">
        <f t="shared" si="44"/>
        <v>0</v>
      </c>
      <c r="BL249" s="14" t="s">
        <v>238</v>
      </c>
      <c r="BM249" s="186" t="s">
        <v>2793</v>
      </c>
    </row>
    <row r="250" spans="1:65" s="2" customFormat="1" ht="16.5" customHeight="1">
      <c r="A250" s="31"/>
      <c r="B250" s="142"/>
      <c r="C250" s="174" t="s">
        <v>581</v>
      </c>
      <c r="D250" s="174" t="s">
        <v>234</v>
      </c>
      <c r="E250" s="175" t="s">
        <v>710</v>
      </c>
      <c r="F250" s="176" t="s">
        <v>711</v>
      </c>
      <c r="G250" s="177" t="s">
        <v>256</v>
      </c>
      <c r="H250" s="178">
        <v>20</v>
      </c>
      <c r="I250" s="179"/>
      <c r="J250" s="180">
        <f t="shared" si="35"/>
        <v>0</v>
      </c>
      <c r="K250" s="181"/>
      <c r="L250" s="32"/>
      <c r="M250" s="182" t="s">
        <v>1</v>
      </c>
      <c r="N250" s="183" t="s">
        <v>43</v>
      </c>
      <c r="O250" s="60"/>
      <c r="P250" s="184">
        <f t="shared" si="36"/>
        <v>0</v>
      </c>
      <c r="Q250" s="184">
        <v>8.7000000000000001E-5</v>
      </c>
      <c r="R250" s="184">
        <f t="shared" si="37"/>
        <v>1.74E-3</v>
      </c>
      <c r="S250" s="184">
        <v>0</v>
      </c>
      <c r="T250" s="185">
        <f t="shared" si="38"/>
        <v>0</v>
      </c>
      <c r="U250" s="31"/>
      <c r="V250" s="31"/>
      <c r="W250" s="31"/>
      <c r="X250" s="31"/>
      <c r="Y250" s="31"/>
      <c r="Z250" s="31"/>
      <c r="AA250" s="31"/>
      <c r="AB250" s="31"/>
      <c r="AC250" s="31"/>
      <c r="AD250" s="31"/>
      <c r="AE250" s="31"/>
      <c r="AR250" s="186" t="s">
        <v>238</v>
      </c>
      <c r="AT250" s="186" t="s">
        <v>234</v>
      </c>
      <c r="AU250" s="186" t="s">
        <v>88</v>
      </c>
      <c r="AY250" s="14" t="s">
        <v>232</v>
      </c>
      <c r="BE250" s="104">
        <f t="shared" si="39"/>
        <v>0</v>
      </c>
      <c r="BF250" s="104">
        <f t="shared" si="40"/>
        <v>0</v>
      </c>
      <c r="BG250" s="104">
        <f t="shared" si="41"/>
        <v>0</v>
      </c>
      <c r="BH250" s="104">
        <f t="shared" si="42"/>
        <v>0</v>
      </c>
      <c r="BI250" s="104">
        <f t="shared" si="43"/>
        <v>0</v>
      </c>
      <c r="BJ250" s="14" t="s">
        <v>88</v>
      </c>
      <c r="BK250" s="104">
        <f t="shared" si="44"/>
        <v>0</v>
      </c>
      <c r="BL250" s="14" t="s">
        <v>238</v>
      </c>
      <c r="BM250" s="186" t="s">
        <v>2794</v>
      </c>
    </row>
    <row r="251" spans="1:65" s="2" customFormat="1" ht="24.2" customHeight="1">
      <c r="A251" s="31"/>
      <c r="B251" s="142"/>
      <c r="C251" s="174" t="s">
        <v>585</v>
      </c>
      <c r="D251" s="174" t="s">
        <v>234</v>
      </c>
      <c r="E251" s="175" t="s">
        <v>714</v>
      </c>
      <c r="F251" s="176" t="s">
        <v>715</v>
      </c>
      <c r="G251" s="177" t="s">
        <v>256</v>
      </c>
      <c r="H251" s="178">
        <v>20</v>
      </c>
      <c r="I251" s="179"/>
      <c r="J251" s="180">
        <f t="shared" si="35"/>
        <v>0</v>
      </c>
      <c r="K251" s="181"/>
      <c r="L251" s="32"/>
      <c r="M251" s="182" t="s">
        <v>1</v>
      </c>
      <c r="N251" s="183" t="s">
        <v>43</v>
      </c>
      <c r="O251" s="60"/>
      <c r="P251" s="184">
        <f t="shared" si="36"/>
        <v>0</v>
      </c>
      <c r="Q251" s="184">
        <v>1E-4</v>
      </c>
      <c r="R251" s="184">
        <f t="shared" si="37"/>
        <v>2E-3</v>
      </c>
      <c r="S251" s="184">
        <v>0</v>
      </c>
      <c r="T251" s="185">
        <f t="shared" si="38"/>
        <v>0</v>
      </c>
      <c r="U251" s="31"/>
      <c r="V251" s="31"/>
      <c r="W251" s="31"/>
      <c r="X251" s="31"/>
      <c r="Y251" s="31"/>
      <c r="Z251" s="31"/>
      <c r="AA251" s="31"/>
      <c r="AB251" s="31"/>
      <c r="AC251" s="31"/>
      <c r="AD251" s="31"/>
      <c r="AE251" s="31"/>
      <c r="AR251" s="186" t="s">
        <v>238</v>
      </c>
      <c r="AT251" s="186" t="s">
        <v>234</v>
      </c>
      <c r="AU251" s="186" t="s">
        <v>88</v>
      </c>
      <c r="AY251" s="14" t="s">
        <v>232</v>
      </c>
      <c r="BE251" s="104">
        <f t="shared" si="39"/>
        <v>0</v>
      </c>
      <c r="BF251" s="104">
        <f t="shared" si="40"/>
        <v>0</v>
      </c>
      <c r="BG251" s="104">
        <f t="shared" si="41"/>
        <v>0</v>
      </c>
      <c r="BH251" s="104">
        <f t="shared" si="42"/>
        <v>0</v>
      </c>
      <c r="BI251" s="104">
        <f t="shared" si="43"/>
        <v>0</v>
      </c>
      <c r="BJ251" s="14" t="s">
        <v>88</v>
      </c>
      <c r="BK251" s="104">
        <f t="shared" si="44"/>
        <v>0</v>
      </c>
      <c r="BL251" s="14" t="s">
        <v>238</v>
      </c>
      <c r="BM251" s="186" t="s">
        <v>2795</v>
      </c>
    </row>
    <row r="252" spans="1:65" s="2" customFormat="1" ht="24.2" customHeight="1">
      <c r="A252" s="31"/>
      <c r="B252" s="142"/>
      <c r="C252" s="187" t="s">
        <v>589</v>
      </c>
      <c r="D252" s="187" t="s">
        <v>357</v>
      </c>
      <c r="E252" s="188" t="s">
        <v>718</v>
      </c>
      <c r="F252" s="189" t="s">
        <v>719</v>
      </c>
      <c r="G252" s="190" t="s">
        <v>256</v>
      </c>
      <c r="H252" s="191">
        <v>20</v>
      </c>
      <c r="I252" s="192"/>
      <c r="J252" s="193">
        <f t="shared" si="35"/>
        <v>0</v>
      </c>
      <c r="K252" s="194"/>
      <c r="L252" s="195"/>
      <c r="M252" s="196" t="s">
        <v>1</v>
      </c>
      <c r="N252" s="197" t="s">
        <v>43</v>
      </c>
      <c r="O252" s="60"/>
      <c r="P252" s="184">
        <f t="shared" si="36"/>
        <v>0</v>
      </c>
      <c r="Q252" s="184">
        <v>1E-4</v>
      </c>
      <c r="R252" s="184">
        <f t="shared" si="37"/>
        <v>2E-3</v>
      </c>
      <c r="S252" s="184">
        <v>0</v>
      </c>
      <c r="T252" s="185">
        <f t="shared" si="38"/>
        <v>0</v>
      </c>
      <c r="U252" s="31"/>
      <c r="V252" s="31"/>
      <c r="W252" s="31"/>
      <c r="X252" s="31"/>
      <c r="Y252" s="31"/>
      <c r="Z252" s="31"/>
      <c r="AA252" s="31"/>
      <c r="AB252" s="31"/>
      <c r="AC252" s="31"/>
      <c r="AD252" s="31"/>
      <c r="AE252" s="31"/>
      <c r="AR252" s="186" t="s">
        <v>263</v>
      </c>
      <c r="AT252" s="186" t="s">
        <v>357</v>
      </c>
      <c r="AU252" s="186" t="s">
        <v>88</v>
      </c>
      <c r="AY252" s="14" t="s">
        <v>232</v>
      </c>
      <c r="BE252" s="104">
        <f t="shared" si="39"/>
        <v>0</v>
      </c>
      <c r="BF252" s="104">
        <f t="shared" si="40"/>
        <v>0</v>
      </c>
      <c r="BG252" s="104">
        <f t="shared" si="41"/>
        <v>0</v>
      </c>
      <c r="BH252" s="104">
        <f t="shared" si="42"/>
        <v>0</v>
      </c>
      <c r="BI252" s="104">
        <f t="shared" si="43"/>
        <v>0</v>
      </c>
      <c r="BJ252" s="14" t="s">
        <v>88</v>
      </c>
      <c r="BK252" s="104">
        <f t="shared" si="44"/>
        <v>0</v>
      </c>
      <c r="BL252" s="14" t="s">
        <v>238</v>
      </c>
      <c r="BM252" s="186" t="s">
        <v>2796</v>
      </c>
    </row>
    <row r="253" spans="1:65" s="12" customFormat="1" ht="22.9" customHeight="1">
      <c r="B253" s="161"/>
      <c r="D253" s="162" t="s">
        <v>76</v>
      </c>
      <c r="E253" s="172" t="s">
        <v>268</v>
      </c>
      <c r="F253" s="172" t="s">
        <v>737</v>
      </c>
      <c r="I253" s="164"/>
      <c r="J253" s="173">
        <f>BK253</f>
        <v>0</v>
      </c>
      <c r="L253" s="161"/>
      <c r="M253" s="166"/>
      <c r="N253" s="167"/>
      <c r="O253" s="167"/>
      <c r="P253" s="168">
        <f>SUM(P254:P263)</f>
        <v>0</v>
      </c>
      <c r="Q253" s="167"/>
      <c r="R253" s="168">
        <f>SUM(R254:R263)</f>
        <v>2.9572095969400003</v>
      </c>
      <c r="S253" s="167"/>
      <c r="T253" s="169">
        <f>SUM(T254:T263)</f>
        <v>0</v>
      </c>
      <c r="AR253" s="162" t="s">
        <v>81</v>
      </c>
      <c r="AT253" s="170" t="s">
        <v>76</v>
      </c>
      <c r="AU253" s="170" t="s">
        <v>81</v>
      </c>
      <c r="AY253" s="162" t="s">
        <v>232</v>
      </c>
      <c r="BK253" s="171">
        <f>SUM(BK254:BK263)</f>
        <v>0</v>
      </c>
    </row>
    <row r="254" spans="1:65" s="2" customFormat="1" ht="33" customHeight="1">
      <c r="A254" s="31"/>
      <c r="B254" s="142"/>
      <c r="C254" s="174" t="s">
        <v>593</v>
      </c>
      <c r="D254" s="174" t="s">
        <v>234</v>
      </c>
      <c r="E254" s="175" t="s">
        <v>1040</v>
      </c>
      <c r="F254" s="176" t="s">
        <v>1041</v>
      </c>
      <c r="G254" s="177" t="s">
        <v>287</v>
      </c>
      <c r="H254" s="178">
        <v>26.003</v>
      </c>
      <c r="I254" s="179"/>
      <c r="J254" s="180">
        <f t="shared" ref="J254:J263" si="45">ROUND(I254*H254,2)</f>
        <v>0</v>
      </c>
      <c r="K254" s="181"/>
      <c r="L254" s="32"/>
      <c r="M254" s="182" t="s">
        <v>1</v>
      </c>
      <c r="N254" s="183" t="s">
        <v>43</v>
      </c>
      <c r="O254" s="60"/>
      <c r="P254" s="184">
        <f t="shared" ref="P254:P263" si="46">O254*H254</f>
        <v>0</v>
      </c>
      <c r="Q254" s="184">
        <v>0</v>
      </c>
      <c r="R254" s="184">
        <f t="shared" ref="R254:R263" si="47">Q254*H254</f>
        <v>0</v>
      </c>
      <c r="S254" s="184">
        <v>0</v>
      </c>
      <c r="T254" s="185">
        <f t="shared" ref="T254:T263" si="48">S254*H254</f>
        <v>0</v>
      </c>
      <c r="U254" s="31"/>
      <c r="V254" s="31"/>
      <c r="W254" s="31"/>
      <c r="X254" s="31"/>
      <c r="Y254" s="31"/>
      <c r="Z254" s="31"/>
      <c r="AA254" s="31"/>
      <c r="AB254" s="31"/>
      <c r="AC254" s="31"/>
      <c r="AD254" s="31"/>
      <c r="AE254" s="31"/>
      <c r="AR254" s="186" t="s">
        <v>238</v>
      </c>
      <c r="AT254" s="186" t="s">
        <v>234</v>
      </c>
      <c r="AU254" s="186" t="s">
        <v>88</v>
      </c>
      <c r="AY254" s="14" t="s">
        <v>232</v>
      </c>
      <c r="BE254" s="104">
        <f t="shared" ref="BE254:BE263" si="49">IF(N254="základná",J254,0)</f>
        <v>0</v>
      </c>
      <c r="BF254" s="104">
        <f t="shared" ref="BF254:BF263" si="50">IF(N254="znížená",J254,0)</f>
        <v>0</v>
      </c>
      <c r="BG254" s="104">
        <f t="shared" ref="BG254:BG263" si="51">IF(N254="zákl. prenesená",J254,0)</f>
        <v>0</v>
      </c>
      <c r="BH254" s="104">
        <f t="shared" ref="BH254:BH263" si="52">IF(N254="zníž. prenesená",J254,0)</f>
        <v>0</v>
      </c>
      <c r="BI254" s="104">
        <f t="shared" ref="BI254:BI263" si="53">IF(N254="nulová",J254,0)</f>
        <v>0</v>
      </c>
      <c r="BJ254" s="14" t="s">
        <v>88</v>
      </c>
      <c r="BK254" s="104">
        <f t="shared" ref="BK254:BK263" si="54">ROUND(I254*H254,2)</f>
        <v>0</v>
      </c>
      <c r="BL254" s="14" t="s">
        <v>238</v>
      </c>
      <c r="BM254" s="186" t="s">
        <v>2797</v>
      </c>
    </row>
    <row r="255" spans="1:65" s="2" customFormat="1" ht="24.2" customHeight="1">
      <c r="A255" s="31"/>
      <c r="B255" s="142"/>
      <c r="C255" s="174" t="s">
        <v>597</v>
      </c>
      <c r="D255" s="174" t="s">
        <v>234</v>
      </c>
      <c r="E255" s="175" t="s">
        <v>1043</v>
      </c>
      <c r="F255" s="176" t="s">
        <v>1044</v>
      </c>
      <c r="G255" s="177" t="s">
        <v>287</v>
      </c>
      <c r="H255" s="178">
        <v>26.003</v>
      </c>
      <c r="I255" s="179"/>
      <c r="J255" s="180">
        <f t="shared" si="45"/>
        <v>0</v>
      </c>
      <c r="K255" s="181"/>
      <c r="L255" s="32"/>
      <c r="M255" s="182" t="s">
        <v>1</v>
      </c>
      <c r="N255" s="183" t="s">
        <v>43</v>
      </c>
      <c r="O255" s="60"/>
      <c r="P255" s="184">
        <f t="shared" si="46"/>
        <v>0</v>
      </c>
      <c r="Q255" s="184">
        <v>0</v>
      </c>
      <c r="R255" s="184">
        <f t="shared" si="47"/>
        <v>0</v>
      </c>
      <c r="S255" s="184">
        <v>0</v>
      </c>
      <c r="T255" s="185">
        <f t="shared" si="48"/>
        <v>0</v>
      </c>
      <c r="U255" s="31"/>
      <c r="V255" s="31"/>
      <c r="W255" s="31"/>
      <c r="X255" s="31"/>
      <c r="Y255" s="31"/>
      <c r="Z255" s="31"/>
      <c r="AA255" s="31"/>
      <c r="AB255" s="31"/>
      <c r="AC255" s="31"/>
      <c r="AD255" s="31"/>
      <c r="AE255" s="31"/>
      <c r="AR255" s="186" t="s">
        <v>238</v>
      </c>
      <c r="AT255" s="186" t="s">
        <v>234</v>
      </c>
      <c r="AU255" s="186" t="s">
        <v>88</v>
      </c>
      <c r="AY255" s="14" t="s">
        <v>232</v>
      </c>
      <c r="BE255" s="104">
        <f t="shared" si="49"/>
        <v>0</v>
      </c>
      <c r="BF255" s="104">
        <f t="shared" si="50"/>
        <v>0</v>
      </c>
      <c r="BG255" s="104">
        <f t="shared" si="51"/>
        <v>0</v>
      </c>
      <c r="BH255" s="104">
        <f t="shared" si="52"/>
        <v>0</v>
      </c>
      <c r="BI255" s="104">
        <f t="shared" si="53"/>
        <v>0</v>
      </c>
      <c r="BJ255" s="14" t="s">
        <v>88</v>
      </c>
      <c r="BK255" s="104">
        <f t="shared" si="54"/>
        <v>0</v>
      </c>
      <c r="BL255" s="14" t="s">
        <v>238</v>
      </c>
      <c r="BM255" s="186" t="s">
        <v>2798</v>
      </c>
    </row>
    <row r="256" spans="1:65" s="2" customFormat="1" ht="16.5" customHeight="1">
      <c r="A256" s="31"/>
      <c r="B256" s="142"/>
      <c r="C256" s="187" t="s">
        <v>601</v>
      </c>
      <c r="D256" s="187" t="s">
        <v>357</v>
      </c>
      <c r="E256" s="188" t="s">
        <v>1046</v>
      </c>
      <c r="F256" s="189" t="s">
        <v>1047</v>
      </c>
      <c r="G256" s="190" t="s">
        <v>287</v>
      </c>
      <c r="H256" s="191">
        <v>26.783000000000001</v>
      </c>
      <c r="I256" s="192"/>
      <c r="J256" s="193">
        <f t="shared" si="45"/>
        <v>0</v>
      </c>
      <c r="K256" s="194"/>
      <c r="L256" s="195"/>
      <c r="M256" s="196" t="s">
        <v>1</v>
      </c>
      <c r="N256" s="197" t="s">
        <v>43</v>
      </c>
      <c r="O256" s="60"/>
      <c r="P256" s="184">
        <f t="shared" si="46"/>
        <v>0</v>
      </c>
      <c r="Q256" s="184">
        <v>0</v>
      </c>
      <c r="R256" s="184">
        <f t="shared" si="47"/>
        <v>0</v>
      </c>
      <c r="S256" s="184">
        <v>0</v>
      </c>
      <c r="T256" s="185">
        <f t="shared" si="48"/>
        <v>0</v>
      </c>
      <c r="U256" s="31"/>
      <c r="V256" s="31"/>
      <c r="W256" s="31"/>
      <c r="X256" s="31"/>
      <c r="Y256" s="31"/>
      <c r="Z256" s="31"/>
      <c r="AA256" s="31"/>
      <c r="AB256" s="31"/>
      <c r="AC256" s="31"/>
      <c r="AD256" s="31"/>
      <c r="AE256" s="31"/>
      <c r="AR256" s="186" t="s">
        <v>263</v>
      </c>
      <c r="AT256" s="186" t="s">
        <v>357</v>
      </c>
      <c r="AU256" s="186" t="s">
        <v>88</v>
      </c>
      <c r="AY256" s="14" t="s">
        <v>232</v>
      </c>
      <c r="BE256" s="104">
        <f t="shared" si="49"/>
        <v>0</v>
      </c>
      <c r="BF256" s="104">
        <f t="shared" si="50"/>
        <v>0</v>
      </c>
      <c r="BG256" s="104">
        <f t="shared" si="51"/>
        <v>0</v>
      </c>
      <c r="BH256" s="104">
        <f t="shared" si="52"/>
        <v>0</v>
      </c>
      <c r="BI256" s="104">
        <f t="shared" si="53"/>
        <v>0</v>
      </c>
      <c r="BJ256" s="14" t="s">
        <v>88</v>
      </c>
      <c r="BK256" s="104">
        <f t="shared" si="54"/>
        <v>0</v>
      </c>
      <c r="BL256" s="14" t="s">
        <v>238</v>
      </c>
      <c r="BM256" s="186" t="s">
        <v>2799</v>
      </c>
    </row>
    <row r="257" spans="1:65" s="2" customFormat="1" ht="33" customHeight="1">
      <c r="A257" s="31"/>
      <c r="B257" s="142"/>
      <c r="C257" s="174" t="s">
        <v>605</v>
      </c>
      <c r="D257" s="174" t="s">
        <v>234</v>
      </c>
      <c r="E257" s="175" t="s">
        <v>1049</v>
      </c>
      <c r="F257" s="176" t="s">
        <v>1050</v>
      </c>
      <c r="G257" s="177" t="s">
        <v>237</v>
      </c>
      <c r="H257" s="178">
        <v>47.32</v>
      </c>
      <c r="I257" s="179"/>
      <c r="J257" s="180">
        <f t="shared" si="45"/>
        <v>0</v>
      </c>
      <c r="K257" s="181"/>
      <c r="L257" s="32"/>
      <c r="M257" s="182" t="s">
        <v>1</v>
      </c>
      <c r="N257" s="183" t="s">
        <v>43</v>
      </c>
      <c r="O257" s="60"/>
      <c r="P257" s="184">
        <f t="shared" si="46"/>
        <v>0</v>
      </c>
      <c r="Q257" s="184">
        <v>2.5710569999999999E-2</v>
      </c>
      <c r="R257" s="184">
        <f t="shared" si="47"/>
        <v>1.2166241724</v>
      </c>
      <c r="S257" s="184">
        <v>0</v>
      </c>
      <c r="T257" s="185">
        <f t="shared" si="48"/>
        <v>0</v>
      </c>
      <c r="U257" s="31"/>
      <c r="V257" s="31"/>
      <c r="W257" s="31"/>
      <c r="X257" s="31"/>
      <c r="Y257" s="31"/>
      <c r="Z257" s="31"/>
      <c r="AA257" s="31"/>
      <c r="AB257" s="31"/>
      <c r="AC257" s="31"/>
      <c r="AD257" s="31"/>
      <c r="AE257" s="31"/>
      <c r="AR257" s="186" t="s">
        <v>238</v>
      </c>
      <c r="AT257" s="186" t="s">
        <v>234</v>
      </c>
      <c r="AU257" s="186" t="s">
        <v>88</v>
      </c>
      <c r="AY257" s="14" t="s">
        <v>232</v>
      </c>
      <c r="BE257" s="104">
        <f t="shared" si="49"/>
        <v>0</v>
      </c>
      <c r="BF257" s="104">
        <f t="shared" si="50"/>
        <v>0</v>
      </c>
      <c r="BG257" s="104">
        <f t="shared" si="51"/>
        <v>0</v>
      </c>
      <c r="BH257" s="104">
        <f t="shared" si="52"/>
        <v>0</v>
      </c>
      <c r="BI257" s="104">
        <f t="shared" si="53"/>
        <v>0</v>
      </c>
      <c r="BJ257" s="14" t="s">
        <v>88</v>
      </c>
      <c r="BK257" s="104">
        <f t="shared" si="54"/>
        <v>0</v>
      </c>
      <c r="BL257" s="14" t="s">
        <v>238</v>
      </c>
      <c r="BM257" s="186" t="s">
        <v>2800</v>
      </c>
    </row>
    <row r="258" spans="1:65" s="2" customFormat="1" ht="44.25" customHeight="1">
      <c r="A258" s="31"/>
      <c r="B258" s="142"/>
      <c r="C258" s="174" t="s">
        <v>609</v>
      </c>
      <c r="D258" s="174" t="s">
        <v>234</v>
      </c>
      <c r="E258" s="175" t="s">
        <v>1052</v>
      </c>
      <c r="F258" s="176" t="s">
        <v>1053</v>
      </c>
      <c r="G258" s="177" t="s">
        <v>237</v>
      </c>
      <c r="H258" s="178">
        <v>47.32</v>
      </c>
      <c r="I258" s="179"/>
      <c r="J258" s="180">
        <f t="shared" si="45"/>
        <v>0</v>
      </c>
      <c r="K258" s="181"/>
      <c r="L258" s="32"/>
      <c r="M258" s="182" t="s">
        <v>1</v>
      </c>
      <c r="N258" s="183" t="s">
        <v>43</v>
      </c>
      <c r="O258" s="60"/>
      <c r="P258" s="184">
        <f t="shared" si="46"/>
        <v>0</v>
      </c>
      <c r="Q258" s="184">
        <v>0</v>
      </c>
      <c r="R258" s="184">
        <f t="shared" si="47"/>
        <v>0</v>
      </c>
      <c r="S258" s="184">
        <v>0</v>
      </c>
      <c r="T258" s="185">
        <f t="shared" si="48"/>
        <v>0</v>
      </c>
      <c r="U258" s="31"/>
      <c r="V258" s="31"/>
      <c r="W258" s="31"/>
      <c r="X258" s="31"/>
      <c r="Y258" s="31"/>
      <c r="Z258" s="31"/>
      <c r="AA258" s="31"/>
      <c r="AB258" s="31"/>
      <c r="AC258" s="31"/>
      <c r="AD258" s="31"/>
      <c r="AE258" s="31"/>
      <c r="AR258" s="186" t="s">
        <v>238</v>
      </c>
      <c r="AT258" s="186" t="s">
        <v>234</v>
      </c>
      <c r="AU258" s="186" t="s">
        <v>88</v>
      </c>
      <c r="AY258" s="14" t="s">
        <v>232</v>
      </c>
      <c r="BE258" s="104">
        <f t="shared" si="49"/>
        <v>0</v>
      </c>
      <c r="BF258" s="104">
        <f t="shared" si="50"/>
        <v>0</v>
      </c>
      <c r="BG258" s="104">
        <f t="shared" si="51"/>
        <v>0</v>
      </c>
      <c r="BH258" s="104">
        <f t="shared" si="52"/>
        <v>0</v>
      </c>
      <c r="BI258" s="104">
        <f t="shared" si="53"/>
        <v>0</v>
      </c>
      <c r="BJ258" s="14" t="s">
        <v>88</v>
      </c>
      <c r="BK258" s="104">
        <f t="shared" si="54"/>
        <v>0</v>
      </c>
      <c r="BL258" s="14" t="s">
        <v>238</v>
      </c>
      <c r="BM258" s="186" t="s">
        <v>2801</v>
      </c>
    </row>
    <row r="259" spans="1:65" s="2" customFormat="1" ht="33" customHeight="1">
      <c r="A259" s="31"/>
      <c r="B259" s="142"/>
      <c r="C259" s="174" t="s">
        <v>613</v>
      </c>
      <c r="D259" s="174" t="s">
        <v>234</v>
      </c>
      <c r="E259" s="175" t="s">
        <v>1055</v>
      </c>
      <c r="F259" s="176" t="s">
        <v>1056</v>
      </c>
      <c r="G259" s="177" t="s">
        <v>237</v>
      </c>
      <c r="H259" s="178">
        <v>47.32</v>
      </c>
      <c r="I259" s="179"/>
      <c r="J259" s="180">
        <f t="shared" si="45"/>
        <v>0</v>
      </c>
      <c r="K259" s="181"/>
      <c r="L259" s="32"/>
      <c r="M259" s="182" t="s">
        <v>1</v>
      </c>
      <c r="N259" s="183" t="s">
        <v>43</v>
      </c>
      <c r="O259" s="60"/>
      <c r="P259" s="184">
        <f t="shared" si="46"/>
        <v>0</v>
      </c>
      <c r="Q259" s="184">
        <v>2.571E-2</v>
      </c>
      <c r="R259" s="184">
        <f t="shared" si="47"/>
        <v>1.2165972</v>
      </c>
      <c r="S259" s="184">
        <v>0</v>
      </c>
      <c r="T259" s="185">
        <f t="shared" si="48"/>
        <v>0</v>
      </c>
      <c r="U259" s="31"/>
      <c r="V259" s="31"/>
      <c r="W259" s="31"/>
      <c r="X259" s="31"/>
      <c r="Y259" s="31"/>
      <c r="Z259" s="31"/>
      <c r="AA259" s="31"/>
      <c r="AB259" s="31"/>
      <c r="AC259" s="31"/>
      <c r="AD259" s="31"/>
      <c r="AE259" s="31"/>
      <c r="AR259" s="186" t="s">
        <v>238</v>
      </c>
      <c r="AT259" s="186" t="s">
        <v>234</v>
      </c>
      <c r="AU259" s="186" t="s">
        <v>88</v>
      </c>
      <c r="AY259" s="14" t="s">
        <v>232</v>
      </c>
      <c r="BE259" s="104">
        <f t="shared" si="49"/>
        <v>0</v>
      </c>
      <c r="BF259" s="104">
        <f t="shared" si="50"/>
        <v>0</v>
      </c>
      <c r="BG259" s="104">
        <f t="shared" si="51"/>
        <v>0</v>
      </c>
      <c r="BH259" s="104">
        <f t="shared" si="52"/>
        <v>0</v>
      </c>
      <c r="BI259" s="104">
        <f t="shared" si="53"/>
        <v>0</v>
      </c>
      <c r="BJ259" s="14" t="s">
        <v>88</v>
      </c>
      <c r="BK259" s="104">
        <f t="shared" si="54"/>
        <v>0</v>
      </c>
      <c r="BL259" s="14" t="s">
        <v>238</v>
      </c>
      <c r="BM259" s="186" t="s">
        <v>2802</v>
      </c>
    </row>
    <row r="260" spans="1:65" s="2" customFormat="1" ht="24.2" customHeight="1">
      <c r="A260" s="31"/>
      <c r="B260" s="142"/>
      <c r="C260" s="174" t="s">
        <v>617</v>
      </c>
      <c r="D260" s="174" t="s">
        <v>234</v>
      </c>
      <c r="E260" s="175" t="s">
        <v>1058</v>
      </c>
      <c r="F260" s="176" t="s">
        <v>1059</v>
      </c>
      <c r="G260" s="177" t="s">
        <v>237</v>
      </c>
      <c r="H260" s="178">
        <v>4.9059999999999997</v>
      </c>
      <c r="I260" s="179"/>
      <c r="J260" s="180">
        <f t="shared" si="45"/>
        <v>0</v>
      </c>
      <c r="K260" s="181"/>
      <c r="L260" s="32"/>
      <c r="M260" s="182" t="s">
        <v>1</v>
      </c>
      <c r="N260" s="183" t="s">
        <v>43</v>
      </c>
      <c r="O260" s="60"/>
      <c r="P260" s="184">
        <f t="shared" si="46"/>
        <v>0</v>
      </c>
      <c r="Q260" s="184">
        <v>7.5953530000000005E-2</v>
      </c>
      <c r="R260" s="184">
        <f t="shared" si="47"/>
        <v>0.37262801818000002</v>
      </c>
      <c r="S260" s="184">
        <v>0</v>
      </c>
      <c r="T260" s="185">
        <f t="shared" si="48"/>
        <v>0</v>
      </c>
      <c r="U260" s="31"/>
      <c r="V260" s="31"/>
      <c r="W260" s="31"/>
      <c r="X260" s="31"/>
      <c r="Y260" s="31"/>
      <c r="Z260" s="31"/>
      <c r="AA260" s="31"/>
      <c r="AB260" s="31"/>
      <c r="AC260" s="31"/>
      <c r="AD260" s="31"/>
      <c r="AE260" s="31"/>
      <c r="AR260" s="186" t="s">
        <v>238</v>
      </c>
      <c r="AT260" s="186" t="s">
        <v>234</v>
      </c>
      <c r="AU260" s="186" t="s">
        <v>88</v>
      </c>
      <c r="AY260" s="14" t="s">
        <v>232</v>
      </c>
      <c r="BE260" s="104">
        <f t="shared" si="49"/>
        <v>0</v>
      </c>
      <c r="BF260" s="104">
        <f t="shared" si="50"/>
        <v>0</v>
      </c>
      <c r="BG260" s="104">
        <f t="shared" si="51"/>
        <v>0</v>
      </c>
      <c r="BH260" s="104">
        <f t="shared" si="52"/>
        <v>0</v>
      </c>
      <c r="BI260" s="104">
        <f t="shared" si="53"/>
        <v>0</v>
      </c>
      <c r="BJ260" s="14" t="s">
        <v>88</v>
      </c>
      <c r="BK260" s="104">
        <f t="shared" si="54"/>
        <v>0</v>
      </c>
      <c r="BL260" s="14" t="s">
        <v>238</v>
      </c>
      <c r="BM260" s="186" t="s">
        <v>3019</v>
      </c>
    </row>
    <row r="261" spans="1:65" s="2" customFormat="1" ht="24.2" customHeight="1">
      <c r="A261" s="31"/>
      <c r="B261" s="142"/>
      <c r="C261" s="174" t="s">
        <v>621</v>
      </c>
      <c r="D261" s="174" t="s">
        <v>234</v>
      </c>
      <c r="E261" s="175" t="s">
        <v>1633</v>
      </c>
      <c r="F261" s="176" t="s">
        <v>1634</v>
      </c>
      <c r="G261" s="177" t="s">
        <v>237</v>
      </c>
      <c r="H261" s="178">
        <v>4.9059999999999997</v>
      </c>
      <c r="I261" s="179"/>
      <c r="J261" s="180">
        <f t="shared" si="45"/>
        <v>0</v>
      </c>
      <c r="K261" s="181"/>
      <c r="L261" s="32"/>
      <c r="M261" s="182" t="s">
        <v>1</v>
      </c>
      <c r="N261" s="183" t="s">
        <v>43</v>
      </c>
      <c r="O261" s="60"/>
      <c r="P261" s="184">
        <f t="shared" si="46"/>
        <v>0</v>
      </c>
      <c r="Q261" s="184">
        <v>1.542606E-2</v>
      </c>
      <c r="R261" s="184">
        <f t="shared" si="47"/>
        <v>7.5680250359999993E-2</v>
      </c>
      <c r="S261" s="184">
        <v>0</v>
      </c>
      <c r="T261" s="185">
        <f t="shared" si="48"/>
        <v>0</v>
      </c>
      <c r="U261" s="31"/>
      <c r="V261" s="31"/>
      <c r="W261" s="31"/>
      <c r="X261" s="31"/>
      <c r="Y261" s="31"/>
      <c r="Z261" s="31"/>
      <c r="AA261" s="31"/>
      <c r="AB261" s="31"/>
      <c r="AC261" s="31"/>
      <c r="AD261" s="31"/>
      <c r="AE261" s="31"/>
      <c r="AR261" s="186" t="s">
        <v>238</v>
      </c>
      <c r="AT261" s="186" t="s">
        <v>234</v>
      </c>
      <c r="AU261" s="186" t="s">
        <v>88</v>
      </c>
      <c r="AY261" s="14" t="s">
        <v>232</v>
      </c>
      <c r="BE261" s="104">
        <f t="shared" si="49"/>
        <v>0</v>
      </c>
      <c r="BF261" s="104">
        <f t="shared" si="50"/>
        <v>0</v>
      </c>
      <c r="BG261" s="104">
        <f t="shared" si="51"/>
        <v>0</v>
      </c>
      <c r="BH261" s="104">
        <f t="shared" si="52"/>
        <v>0</v>
      </c>
      <c r="BI261" s="104">
        <f t="shared" si="53"/>
        <v>0</v>
      </c>
      <c r="BJ261" s="14" t="s">
        <v>88</v>
      </c>
      <c r="BK261" s="104">
        <f t="shared" si="54"/>
        <v>0</v>
      </c>
      <c r="BL261" s="14" t="s">
        <v>238</v>
      </c>
      <c r="BM261" s="186" t="s">
        <v>3020</v>
      </c>
    </row>
    <row r="262" spans="1:65" s="2" customFormat="1" ht="24.2" customHeight="1">
      <c r="A262" s="31"/>
      <c r="B262" s="142"/>
      <c r="C262" s="174" t="s">
        <v>625</v>
      </c>
      <c r="D262" s="174" t="s">
        <v>234</v>
      </c>
      <c r="E262" s="175" t="s">
        <v>1636</v>
      </c>
      <c r="F262" s="176" t="s">
        <v>1637</v>
      </c>
      <c r="G262" s="177" t="s">
        <v>237</v>
      </c>
      <c r="H262" s="178">
        <v>4.9059999999999997</v>
      </c>
      <c r="I262" s="179"/>
      <c r="J262" s="180">
        <f t="shared" si="45"/>
        <v>0</v>
      </c>
      <c r="K262" s="181"/>
      <c r="L262" s="32"/>
      <c r="M262" s="182" t="s">
        <v>1</v>
      </c>
      <c r="N262" s="183" t="s">
        <v>43</v>
      </c>
      <c r="O262" s="60"/>
      <c r="P262" s="184">
        <f t="shared" si="46"/>
        <v>0</v>
      </c>
      <c r="Q262" s="184">
        <v>1.5426E-2</v>
      </c>
      <c r="R262" s="184">
        <f t="shared" si="47"/>
        <v>7.5679955999999993E-2</v>
      </c>
      <c r="S262" s="184">
        <v>0</v>
      </c>
      <c r="T262" s="185">
        <f t="shared" si="48"/>
        <v>0</v>
      </c>
      <c r="U262" s="31"/>
      <c r="V262" s="31"/>
      <c r="W262" s="31"/>
      <c r="X262" s="31"/>
      <c r="Y262" s="31"/>
      <c r="Z262" s="31"/>
      <c r="AA262" s="31"/>
      <c r="AB262" s="31"/>
      <c r="AC262" s="31"/>
      <c r="AD262" s="31"/>
      <c r="AE262" s="31"/>
      <c r="AR262" s="186" t="s">
        <v>238</v>
      </c>
      <c r="AT262" s="186" t="s">
        <v>234</v>
      </c>
      <c r="AU262" s="186" t="s">
        <v>88</v>
      </c>
      <c r="AY262" s="14" t="s">
        <v>232</v>
      </c>
      <c r="BE262" s="104">
        <f t="shared" si="49"/>
        <v>0</v>
      </c>
      <c r="BF262" s="104">
        <f t="shared" si="50"/>
        <v>0</v>
      </c>
      <c r="BG262" s="104">
        <f t="shared" si="51"/>
        <v>0</v>
      </c>
      <c r="BH262" s="104">
        <f t="shared" si="52"/>
        <v>0</v>
      </c>
      <c r="BI262" s="104">
        <f t="shared" si="53"/>
        <v>0</v>
      </c>
      <c r="BJ262" s="14" t="s">
        <v>88</v>
      </c>
      <c r="BK262" s="104">
        <f t="shared" si="54"/>
        <v>0</v>
      </c>
      <c r="BL262" s="14" t="s">
        <v>238</v>
      </c>
      <c r="BM262" s="186" t="s">
        <v>3021</v>
      </c>
    </row>
    <row r="263" spans="1:65" s="2" customFormat="1" ht="16.5" customHeight="1">
      <c r="A263" s="31"/>
      <c r="B263" s="142"/>
      <c r="C263" s="174" t="s">
        <v>629</v>
      </c>
      <c r="D263" s="174" t="s">
        <v>234</v>
      </c>
      <c r="E263" s="175" t="s">
        <v>1061</v>
      </c>
      <c r="F263" s="176" t="s">
        <v>1062</v>
      </c>
      <c r="G263" s="177" t="s">
        <v>237</v>
      </c>
      <c r="H263" s="178">
        <v>4.9059999999999997</v>
      </c>
      <c r="I263" s="179"/>
      <c r="J263" s="180">
        <f t="shared" si="45"/>
        <v>0</v>
      </c>
      <c r="K263" s="181"/>
      <c r="L263" s="32"/>
      <c r="M263" s="182" t="s">
        <v>1</v>
      </c>
      <c r="N263" s="183" t="s">
        <v>43</v>
      </c>
      <c r="O263" s="60"/>
      <c r="P263" s="184">
        <f t="shared" si="46"/>
        <v>0</v>
      </c>
      <c r="Q263" s="184">
        <v>0</v>
      </c>
      <c r="R263" s="184">
        <f t="shared" si="47"/>
        <v>0</v>
      </c>
      <c r="S263" s="184">
        <v>0</v>
      </c>
      <c r="T263" s="185">
        <f t="shared" si="48"/>
        <v>0</v>
      </c>
      <c r="U263" s="31"/>
      <c r="V263" s="31"/>
      <c r="W263" s="31"/>
      <c r="X263" s="31"/>
      <c r="Y263" s="31"/>
      <c r="Z263" s="31"/>
      <c r="AA263" s="31"/>
      <c r="AB263" s="31"/>
      <c r="AC263" s="31"/>
      <c r="AD263" s="31"/>
      <c r="AE263" s="31"/>
      <c r="AR263" s="186" t="s">
        <v>238</v>
      </c>
      <c r="AT263" s="186" t="s">
        <v>234</v>
      </c>
      <c r="AU263" s="186" t="s">
        <v>88</v>
      </c>
      <c r="AY263" s="14" t="s">
        <v>232</v>
      </c>
      <c r="BE263" s="104">
        <f t="shared" si="49"/>
        <v>0</v>
      </c>
      <c r="BF263" s="104">
        <f t="shared" si="50"/>
        <v>0</v>
      </c>
      <c r="BG263" s="104">
        <f t="shared" si="51"/>
        <v>0</v>
      </c>
      <c r="BH263" s="104">
        <f t="shared" si="52"/>
        <v>0</v>
      </c>
      <c r="BI263" s="104">
        <f t="shared" si="53"/>
        <v>0</v>
      </c>
      <c r="BJ263" s="14" t="s">
        <v>88</v>
      </c>
      <c r="BK263" s="104">
        <f t="shared" si="54"/>
        <v>0</v>
      </c>
      <c r="BL263" s="14" t="s">
        <v>238</v>
      </c>
      <c r="BM263" s="186" t="s">
        <v>2806</v>
      </c>
    </row>
    <row r="264" spans="1:65" s="12" customFormat="1" ht="22.9" customHeight="1">
      <c r="B264" s="161"/>
      <c r="D264" s="162" t="s">
        <v>76</v>
      </c>
      <c r="E264" s="172" t="s">
        <v>629</v>
      </c>
      <c r="F264" s="172" t="s">
        <v>757</v>
      </c>
      <c r="I264" s="164"/>
      <c r="J264" s="173">
        <f>BK264</f>
        <v>0</v>
      </c>
      <c r="L264" s="161"/>
      <c r="M264" s="166"/>
      <c r="N264" s="167"/>
      <c r="O264" s="167"/>
      <c r="P264" s="168">
        <f>SUM(P265:P266)</f>
        <v>0</v>
      </c>
      <c r="Q264" s="167"/>
      <c r="R264" s="168">
        <f>SUM(R265:R266)</f>
        <v>0</v>
      </c>
      <c r="S264" s="167"/>
      <c r="T264" s="169">
        <f>SUM(T265:T266)</f>
        <v>0</v>
      </c>
      <c r="AR264" s="162" t="s">
        <v>81</v>
      </c>
      <c r="AT264" s="170" t="s">
        <v>76</v>
      </c>
      <c r="AU264" s="170" t="s">
        <v>81</v>
      </c>
      <c r="AY264" s="162" t="s">
        <v>232</v>
      </c>
      <c r="BK264" s="171">
        <f>SUM(BK265:BK266)</f>
        <v>0</v>
      </c>
    </row>
    <row r="265" spans="1:65" s="2" customFormat="1" ht="33" customHeight="1">
      <c r="A265" s="31"/>
      <c r="B265" s="142"/>
      <c r="C265" s="174" t="s">
        <v>633</v>
      </c>
      <c r="D265" s="174" t="s">
        <v>234</v>
      </c>
      <c r="E265" s="175" t="s">
        <v>759</v>
      </c>
      <c r="F265" s="176" t="s">
        <v>760</v>
      </c>
      <c r="G265" s="177" t="s">
        <v>360</v>
      </c>
      <c r="H265" s="178">
        <v>124.45</v>
      </c>
      <c r="I265" s="179"/>
      <c r="J265" s="180">
        <f>ROUND(I265*H265,2)</f>
        <v>0</v>
      </c>
      <c r="K265" s="181"/>
      <c r="L265" s="32"/>
      <c r="M265" s="182" t="s">
        <v>1</v>
      </c>
      <c r="N265" s="183" t="s">
        <v>43</v>
      </c>
      <c r="O265" s="60"/>
      <c r="P265" s="184">
        <f>O265*H265</f>
        <v>0</v>
      </c>
      <c r="Q265" s="184">
        <v>0</v>
      </c>
      <c r="R265" s="184">
        <f>Q265*H265</f>
        <v>0</v>
      </c>
      <c r="S265" s="184">
        <v>0</v>
      </c>
      <c r="T265" s="185">
        <f>S265*H265</f>
        <v>0</v>
      </c>
      <c r="U265" s="31"/>
      <c r="V265" s="31"/>
      <c r="W265" s="31"/>
      <c r="X265" s="31"/>
      <c r="Y265" s="31"/>
      <c r="Z265" s="31"/>
      <c r="AA265" s="31"/>
      <c r="AB265" s="31"/>
      <c r="AC265" s="31"/>
      <c r="AD265" s="31"/>
      <c r="AE265" s="31"/>
      <c r="AR265" s="186" t="s">
        <v>238</v>
      </c>
      <c r="AT265" s="186" t="s">
        <v>234</v>
      </c>
      <c r="AU265" s="186" t="s">
        <v>88</v>
      </c>
      <c r="AY265" s="14" t="s">
        <v>232</v>
      </c>
      <c r="BE265" s="104">
        <f>IF(N265="základná",J265,0)</f>
        <v>0</v>
      </c>
      <c r="BF265" s="104">
        <f>IF(N265="znížená",J265,0)</f>
        <v>0</v>
      </c>
      <c r="BG265" s="104">
        <f>IF(N265="zákl. prenesená",J265,0)</f>
        <v>0</v>
      </c>
      <c r="BH265" s="104">
        <f>IF(N265="zníž. prenesená",J265,0)</f>
        <v>0</v>
      </c>
      <c r="BI265" s="104">
        <f>IF(N265="nulová",J265,0)</f>
        <v>0</v>
      </c>
      <c r="BJ265" s="14" t="s">
        <v>88</v>
      </c>
      <c r="BK265" s="104">
        <f>ROUND(I265*H265,2)</f>
        <v>0</v>
      </c>
      <c r="BL265" s="14" t="s">
        <v>238</v>
      </c>
      <c r="BM265" s="186" t="s">
        <v>2807</v>
      </c>
    </row>
    <row r="266" spans="1:65" s="2" customFormat="1" ht="49.15" customHeight="1">
      <c r="A266" s="31"/>
      <c r="B266" s="142"/>
      <c r="C266" s="174" t="s">
        <v>637</v>
      </c>
      <c r="D266" s="174" t="s">
        <v>234</v>
      </c>
      <c r="E266" s="175" t="s">
        <v>763</v>
      </c>
      <c r="F266" s="176" t="s">
        <v>764</v>
      </c>
      <c r="G266" s="177" t="s">
        <v>360</v>
      </c>
      <c r="H266" s="178">
        <v>124.45</v>
      </c>
      <c r="I266" s="179"/>
      <c r="J266" s="180">
        <f>ROUND(I266*H266,2)</f>
        <v>0</v>
      </c>
      <c r="K266" s="181"/>
      <c r="L266" s="32"/>
      <c r="M266" s="182" t="s">
        <v>1</v>
      </c>
      <c r="N266" s="183" t="s">
        <v>43</v>
      </c>
      <c r="O266" s="60"/>
      <c r="P266" s="184">
        <f>O266*H266</f>
        <v>0</v>
      </c>
      <c r="Q266" s="184">
        <v>0</v>
      </c>
      <c r="R266" s="184">
        <f>Q266*H266</f>
        <v>0</v>
      </c>
      <c r="S266" s="184">
        <v>0</v>
      </c>
      <c r="T266" s="185">
        <f>S266*H266</f>
        <v>0</v>
      </c>
      <c r="U266" s="31"/>
      <c r="V266" s="31"/>
      <c r="W266" s="31"/>
      <c r="X266" s="31"/>
      <c r="Y266" s="31"/>
      <c r="Z266" s="31"/>
      <c r="AA266" s="31"/>
      <c r="AB266" s="31"/>
      <c r="AC266" s="31"/>
      <c r="AD266" s="31"/>
      <c r="AE266" s="31"/>
      <c r="AR266" s="186" t="s">
        <v>238</v>
      </c>
      <c r="AT266" s="186" t="s">
        <v>234</v>
      </c>
      <c r="AU266" s="186" t="s">
        <v>88</v>
      </c>
      <c r="AY266" s="14" t="s">
        <v>232</v>
      </c>
      <c r="BE266" s="104">
        <f>IF(N266="základná",J266,0)</f>
        <v>0</v>
      </c>
      <c r="BF266" s="104">
        <f>IF(N266="znížená",J266,0)</f>
        <v>0</v>
      </c>
      <c r="BG266" s="104">
        <f>IF(N266="zákl. prenesená",J266,0)</f>
        <v>0</v>
      </c>
      <c r="BH266" s="104">
        <f>IF(N266="zníž. prenesená",J266,0)</f>
        <v>0</v>
      </c>
      <c r="BI266" s="104">
        <f>IF(N266="nulová",J266,0)</f>
        <v>0</v>
      </c>
      <c r="BJ266" s="14" t="s">
        <v>88</v>
      </c>
      <c r="BK266" s="104">
        <f>ROUND(I266*H266,2)</f>
        <v>0</v>
      </c>
      <c r="BL266" s="14" t="s">
        <v>238</v>
      </c>
      <c r="BM266" s="186" t="s">
        <v>2808</v>
      </c>
    </row>
    <row r="267" spans="1:65" s="12" customFormat="1" ht="25.9" customHeight="1">
      <c r="B267" s="161"/>
      <c r="D267" s="162" t="s">
        <v>76</v>
      </c>
      <c r="E267" s="163" t="s">
        <v>230</v>
      </c>
      <c r="F267" s="163" t="s">
        <v>231</v>
      </c>
      <c r="I267" s="164"/>
      <c r="J267" s="165">
        <f>BK267</f>
        <v>0</v>
      </c>
      <c r="L267" s="161"/>
      <c r="M267" s="166"/>
      <c r="N267" s="167"/>
      <c r="O267" s="167"/>
      <c r="P267" s="168">
        <f>P268</f>
        <v>0</v>
      </c>
      <c r="Q267" s="167"/>
      <c r="R267" s="168">
        <f>R268</f>
        <v>1.1073200000000001</v>
      </c>
      <c r="S267" s="167"/>
      <c r="T267" s="169">
        <f>T268</f>
        <v>0</v>
      </c>
      <c r="AR267" s="162" t="s">
        <v>81</v>
      </c>
      <c r="AT267" s="170" t="s">
        <v>76</v>
      </c>
      <c r="AU267" s="170" t="s">
        <v>77</v>
      </c>
      <c r="AY267" s="162" t="s">
        <v>232</v>
      </c>
      <c r="BK267" s="171">
        <f>BK268</f>
        <v>0</v>
      </c>
    </row>
    <row r="268" spans="1:65" s="12" customFormat="1" ht="22.9" customHeight="1">
      <c r="B268" s="161"/>
      <c r="D268" s="162" t="s">
        <v>76</v>
      </c>
      <c r="E268" s="172" t="s">
        <v>93</v>
      </c>
      <c r="F268" s="172" t="s">
        <v>390</v>
      </c>
      <c r="I268" s="164"/>
      <c r="J268" s="173">
        <f>BK268</f>
        <v>0</v>
      </c>
      <c r="L268" s="161"/>
      <c r="M268" s="166"/>
      <c r="N268" s="167"/>
      <c r="O268" s="167"/>
      <c r="P268" s="168">
        <f>SUM(P269:P270)</f>
        <v>0</v>
      </c>
      <c r="Q268" s="167"/>
      <c r="R268" s="168">
        <f>SUM(R269:R270)</f>
        <v>1.1073200000000001</v>
      </c>
      <c r="S268" s="167"/>
      <c r="T268" s="169">
        <f>SUM(T269:T270)</f>
        <v>0</v>
      </c>
      <c r="AR268" s="162" t="s">
        <v>81</v>
      </c>
      <c r="AT268" s="170" t="s">
        <v>76</v>
      </c>
      <c r="AU268" s="170" t="s">
        <v>81</v>
      </c>
      <c r="AY268" s="162" t="s">
        <v>232</v>
      </c>
      <c r="BK268" s="171">
        <f>SUM(BK269:BK270)</f>
        <v>0</v>
      </c>
    </row>
    <row r="269" spans="1:65" s="2" customFormat="1" ht="24.2" customHeight="1">
      <c r="A269" s="31"/>
      <c r="B269" s="142"/>
      <c r="C269" s="174" t="s">
        <v>641</v>
      </c>
      <c r="D269" s="174" t="s">
        <v>234</v>
      </c>
      <c r="E269" s="175" t="s">
        <v>392</v>
      </c>
      <c r="F269" s="176" t="s">
        <v>393</v>
      </c>
      <c r="G269" s="177" t="s">
        <v>394</v>
      </c>
      <c r="H269" s="178">
        <v>2</v>
      </c>
      <c r="I269" s="179"/>
      <c r="J269" s="180">
        <f>ROUND(I269*H269,2)</f>
        <v>0</v>
      </c>
      <c r="K269" s="181"/>
      <c r="L269" s="32"/>
      <c r="M269" s="182" t="s">
        <v>1</v>
      </c>
      <c r="N269" s="183" t="s">
        <v>43</v>
      </c>
      <c r="O269" s="60"/>
      <c r="P269" s="184">
        <f>O269*H269</f>
        <v>0</v>
      </c>
      <c r="Q269" s="184">
        <v>0.44366</v>
      </c>
      <c r="R269" s="184">
        <f>Q269*H269</f>
        <v>0.88732</v>
      </c>
      <c r="S269" s="184">
        <v>0</v>
      </c>
      <c r="T269" s="185">
        <f>S269*H269</f>
        <v>0</v>
      </c>
      <c r="U269" s="31"/>
      <c r="V269" s="31"/>
      <c r="W269" s="31"/>
      <c r="X269" s="31"/>
      <c r="Y269" s="31"/>
      <c r="Z269" s="31"/>
      <c r="AA269" s="31"/>
      <c r="AB269" s="31"/>
      <c r="AC269" s="31"/>
      <c r="AD269" s="31"/>
      <c r="AE269" s="31"/>
      <c r="AR269" s="186" t="s">
        <v>238</v>
      </c>
      <c r="AT269" s="186" t="s">
        <v>234</v>
      </c>
      <c r="AU269" s="186" t="s">
        <v>88</v>
      </c>
      <c r="AY269" s="14" t="s">
        <v>232</v>
      </c>
      <c r="BE269" s="104">
        <f>IF(N269="základná",J269,0)</f>
        <v>0</v>
      </c>
      <c r="BF269" s="104">
        <f>IF(N269="znížená",J269,0)</f>
        <v>0</v>
      </c>
      <c r="BG269" s="104">
        <f>IF(N269="zákl. prenesená",J269,0)</f>
        <v>0</v>
      </c>
      <c r="BH269" s="104">
        <f>IF(N269="zníž. prenesená",J269,0)</f>
        <v>0</v>
      </c>
      <c r="BI269" s="104">
        <f>IF(N269="nulová",J269,0)</f>
        <v>0</v>
      </c>
      <c r="BJ269" s="14" t="s">
        <v>88</v>
      </c>
      <c r="BK269" s="104">
        <f>ROUND(I269*H269,2)</f>
        <v>0</v>
      </c>
      <c r="BL269" s="14" t="s">
        <v>238</v>
      </c>
      <c r="BM269" s="186" t="s">
        <v>2809</v>
      </c>
    </row>
    <row r="270" spans="1:65" s="2" customFormat="1" ht="16.5" customHeight="1">
      <c r="A270" s="31"/>
      <c r="B270" s="142"/>
      <c r="C270" s="187" t="s">
        <v>645</v>
      </c>
      <c r="D270" s="187" t="s">
        <v>357</v>
      </c>
      <c r="E270" s="188" t="s">
        <v>397</v>
      </c>
      <c r="F270" s="189" t="s">
        <v>398</v>
      </c>
      <c r="G270" s="190" t="s">
        <v>394</v>
      </c>
      <c r="H270" s="191">
        <v>2</v>
      </c>
      <c r="I270" s="192"/>
      <c r="J270" s="193">
        <f>ROUND(I270*H270,2)</f>
        <v>0</v>
      </c>
      <c r="K270" s="194"/>
      <c r="L270" s="195"/>
      <c r="M270" s="196" t="s">
        <v>1</v>
      </c>
      <c r="N270" s="197" t="s">
        <v>43</v>
      </c>
      <c r="O270" s="60"/>
      <c r="P270" s="184">
        <f>O270*H270</f>
        <v>0</v>
      </c>
      <c r="Q270" s="184">
        <v>0.11</v>
      </c>
      <c r="R270" s="184">
        <f>Q270*H270</f>
        <v>0.22</v>
      </c>
      <c r="S270" s="184">
        <v>0</v>
      </c>
      <c r="T270" s="185">
        <f>S270*H270</f>
        <v>0</v>
      </c>
      <c r="U270" s="31"/>
      <c r="V270" s="31"/>
      <c r="W270" s="31"/>
      <c r="X270" s="31"/>
      <c r="Y270" s="31"/>
      <c r="Z270" s="31"/>
      <c r="AA270" s="31"/>
      <c r="AB270" s="31"/>
      <c r="AC270" s="31"/>
      <c r="AD270" s="31"/>
      <c r="AE270" s="31"/>
      <c r="AR270" s="186" t="s">
        <v>263</v>
      </c>
      <c r="AT270" s="186" t="s">
        <v>357</v>
      </c>
      <c r="AU270" s="186" t="s">
        <v>88</v>
      </c>
      <c r="AY270" s="14" t="s">
        <v>232</v>
      </c>
      <c r="BE270" s="104">
        <f>IF(N270="základná",J270,0)</f>
        <v>0</v>
      </c>
      <c r="BF270" s="104">
        <f>IF(N270="znížená",J270,0)</f>
        <v>0</v>
      </c>
      <c r="BG270" s="104">
        <f>IF(N270="zákl. prenesená",J270,0)</f>
        <v>0</v>
      </c>
      <c r="BH270" s="104">
        <f>IF(N270="zníž. prenesená",J270,0)</f>
        <v>0</v>
      </c>
      <c r="BI270" s="104">
        <f>IF(N270="nulová",J270,0)</f>
        <v>0</v>
      </c>
      <c r="BJ270" s="14" t="s">
        <v>88</v>
      </c>
      <c r="BK270" s="104">
        <f>ROUND(I270*H270,2)</f>
        <v>0</v>
      </c>
      <c r="BL270" s="14" t="s">
        <v>238</v>
      </c>
      <c r="BM270" s="186" t="s">
        <v>2810</v>
      </c>
    </row>
    <row r="271" spans="1:65" s="12" customFormat="1" ht="25.9" customHeight="1">
      <c r="B271" s="161"/>
      <c r="D271" s="162" t="s">
        <v>76</v>
      </c>
      <c r="E271" s="163" t="s">
        <v>766</v>
      </c>
      <c r="F271" s="163" t="s">
        <v>767</v>
      </c>
      <c r="I271" s="164"/>
      <c r="J271" s="165">
        <f>BK271</f>
        <v>0</v>
      </c>
      <c r="L271" s="161"/>
      <c r="M271" s="166"/>
      <c r="N271" s="167"/>
      <c r="O271" s="167"/>
      <c r="P271" s="168">
        <f>P272+P281+P312</f>
        <v>0</v>
      </c>
      <c r="Q271" s="167"/>
      <c r="R271" s="168">
        <f>R272+R281+R312</f>
        <v>1.7117737570000005</v>
      </c>
      <c r="S271" s="167"/>
      <c r="T271" s="169">
        <f>T272+T281+T312</f>
        <v>0</v>
      </c>
      <c r="AR271" s="162" t="s">
        <v>88</v>
      </c>
      <c r="AT271" s="170" t="s">
        <v>76</v>
      </c>
      <c r="AU271" s="170" t="s">
        <v>77</v>
      </c>
      <c r="AY271" s="162" t="s">
        <v>232</v>
      </c>
      <c r="BK271" s="171">
        <f>BK272+BK281+BK312</f>
        <v>0</v>
      </c>
    </row>
    <row r="272" spans="1:65" s="12" customFormat="1" ht="22.9" customHeight="1">
      <c r="B272" s="161"/>
      <c r="D272" s="162" t="s">
        <v>76</v>
      </c>
      <c r="E272" s="172" t="s">
        <v>1066</v>
      </c>
      <c r="F272" s="172" t="s">
        <v>1067</v>
      </c>
      <c r="I272" s="164"/>
      <c r="J272" s="173">
        <f>BK272</f>
        <v>0</v>
      </c>
      <c r="L272" s="161"/>
      <c r="M272" s="166"/>
      <c r="N272" s="167"/>
      <c r="O272" s="167"/>
      <c r="P272" s="168">
        <f>SUM(P273:P280)</f>
        <v>0</v>
      </c>
      <c r="Q272" s="167"/>
      <c r="R272" s="168">
        <f>SUM(R273:R280)</f>
        <v>4.3999999999999997E-2</v>
      </c>
      <c r="S272" s="167"/>
      <c r="T272" s="169">
        <f>SUM(T273:T280)</f>
        <v>0</v>
      </c>
      <c r="AR272" s="162" t="s">
        <v>88</v>
      </c>
      <c r="AT272" s="170" t="s">
        <v>76</v>
      </c>
      <c r="AU272" s="170" t="s">
        <v>81</v>
      </c>
      <c r="AY272" s="162" t="s">
        <v>232</v>
      </c>
      <c r="BK272" s="171">
        <f>SUM(BK273:BK280)</f>
        <v>0</v>
      </c>
    </row>
    <row r="273" spans="1:65" s="2" customFormat="1" ht="24.2" customHeight="1">
      <c r="A273" s="31"/>
      <c r="B273" s="142"/>
      <c r="C273" s="174" t="s">
        <v>649</v>
      </c>
      <c r="D273" s="174" t="s">
        <v>234</v>
      </c>
      <c r="E273" s="175" t="s">
        <v>1068</v>
      </c>
      <c r="F273" s="176" t="s">
        <v>1069</v>
      </c>
      <c r="G273" s="177" t="s">
        <v>237</v>
      </c>
      <c r="H273" s="178">
        <v>47.32</v>
      </c>
      <c r="I273" s="179"/>
      <c r="J273" s="180">
        <f t="shared" ref="J273:J280" si="55">ROUND(I273*H273,2)</f>
        <v>0</v>
      </c>
      <c r="K273" s="181"/>
      <c r="L273" s="32"/>
      <c r="M273" s="182" t="s">
        <v>1</v>
      </c>
      <c r="N273" s="183" t="s">
        <v>43</v>
      </c>
      <c r="O273" s="60"/>
      <c r="P273" s="184">
        <f t="shared" ref="P273:P280" si="56">O273*H273</f>
        <v>0</v>
      </c>
      <c r="Q273" s="184">
        <v>0</v>
      </c>
      <c r="R273" s="184">
        <f t="shared" ref="R273:R280" si="57">Q273*H273</f>
        <v>0</v>
      </c>
      <c r="S273" s="184">
        <v>0</v>
      </c>
      <c r="T273" s="185">
        <f t="shared" ref="T273:T280" si="58">S273*H273</f>
        <v>0</v>
      </c>
      <c r="U273" s="31"/>
      <c r="V273" s="31"/>
      <c r="W273" s="31"/>
      <c r="X273" s="31"/>
      <c r="Y273" s="31"/>
      <c r="Z273" s="31"/>
      <c r="AA273" s="31"/>
      <c r="AB273" s="31"/>
      <c r="AC273" s="31"/>
      <c r="AD273" s="31"/>
      <c r="AE273" s="31"/>
      <c r="AR273" s="186" t="s">
        <v>297</v>
      </c>
      <c r="AT273" s="186" t="s">
        <v>234</v>
      </c>
      <c r="AU273" s="186" t="s">
        <v>88</v>
      </c>
      <c r="AY273" s="14" t="s">
        <v>232</v>
      </c>
      <c r="BE273" s="104">
        <f t="shared" ref="BE273:BE280" si="59">IF(N273="základná",J273,0)</f>
        <v>0</v>
      </c>
      <c r="BF273" s="104">
        <f t="shared" ref="BF273:BF280" si="60">IF(N273="znížená",J273,0)</f>
        <v>0</v>
      </c>
      <c r="BG273" s="104">
        <f t="shared" ref="BG273:BG280" si="61">IF(N273="zákl. prenesená",J273,0)</f>
        <v>0</v>
      </c>
      <c r="BH273" s="104">
        <f t="shared" ref="BH273:BH280" si="62">IF(N273="zníž. prenesená",J273,0)</f>
        <v>0</v>
      </c>
      <c r="BI273" s="104">
        <f t="shared" ref="BI273:BI280" si="63">IF(N273="nulová",J273,0)</f>
        <v>0</v>
      </c>
      <c r="BJ273" s="14" t="s">
        <v>88</v>
      </c>
      <c r="BK273" s="104">
        <f t="shared" ref="BK273:BK280" si="64">ROUND(I273*H273,2)</f>
        <v>0</v>
      </c>
      <c r="BL273" s="14" t="s">
        <v>297</v>
      </c>
      <c r="BM273" s="186" t="s">
        <v>2811</v>
      </c>
    </row>
    <row r="274" spans="1:65" s="2" customFormat="1" ht="16.5" customHeight="1">
      <c r="A274" s="31"/>
      <c r="B274" s="142"/>
      <c r="C274" s="187" t="s">
        <v>653</v>
      </c>
      <c r="D274" s="187" t="s">
        <v>357</v>
      </c>
      <c r="E274" s="188" t="s">
        <v>1071</v>
      </c>
      <c r="F274" s="189" t="s">
        <v>1072</v>
      </c>
      <c r="G274" s="190" t="s">
        <v>360</v>
      </c>
      <c r="H274" s="191">
        <v>1.7000000000000001E-2</v>
      </c>
      <c r="I274" s="192"/>
      <c r="J274" s="193">
        <f t="shared" si="55"/>
        <v>0</v>
      </c>
      <c r="K274" s="194"/>
      <c r="L274" s="195"/>
      <c r="M274" s="196" t="s">
        <v>1</v>
      </c>
      <c r="N274" s="197" t="s">
        <v>43</v>
      </c>
      <c r="O274" s="60"/>
      <c r="P274" s="184">
        <f t="shared" si="56"/>
        <v>0</v>
      </c>
      <c r="Q274" s="184">
        <v>1</v>
      </c>
      <c r="R274" s="184">
        <f t="shared" si="57"/>
        <v>1.7000000000000001E-2</v>
      </c>
      <c r="S274" s="184">
        <v>0</v>
      </c>
      <c r="T274" s="185">
        <f t="shared" si="58"/>
        <v>0</v>
      </c>
      <c r="U274" s="31"/>
      <c r="V274" s="31"/>
      <c r="W274" s="31"/>
      <c r="X274" s="31"/>
      <c r="Y274" s="31"/>
      <c r="Z274" s="31"/>
      <c r="AA274" s="31"/>
      <c r="AB274" s="31"/>
      <c r="AC274" s="31"/>
      <c r="AD274" s="31"/>
      <c r="AE274" s="31"/>
      <c r="AR274" s="186" t="s">
        <v>362</v>
      </c>
      <c r="AT274" s="186" t="s">
        <v>357</v>
      </c>
      <c r="AU274" s="186" t="s">
        <v>88</v>
      </c>
      <c r="AY274" s="14" t="s">
        <v>232</v>
      </c>
      <c r="BE274" s="104">
        <f t="shared" si="59"/>
        <v>0</v>
      </c>
      <c r="BF274" s="104">
        <f t="shared" si="60"/>
        <v>0</v>
      </c>
      <c r="BG274" s="104">
        <f t="shared" si="61"/>
        <v>0</v>
      </c>
      <c r="BH274" s="104">
        <f t="shared" si="62"/>
        <v>0</v>
      </c>
      <c r="BI274" s="104">
        <f t="shared" si="63"/>
        <v>0</v>
      </c>
      <c r="BJ274" s="14" t="s">
        <v>88</v>
      </c>
      <c r="BK274" s="104">
        <f t="shared" si="64"/>
        <v>0</v>
      </c>
      <c r="BL274" s="14" t="s">
        <v>297</v>
      </c>
      <c r="BM274" s="186" t="s">
        <v>2812</v>
      </c>
    </row>
    <row r="275" spans="1:65" s="2" customFormat="1" ht="24.2" customHeight="1">
      <c r="A275" s="31"/>
      <c r="B275" s="142"/>
      <c r="C275" s="174" t="s">
        <v>657</v>
      </c>
      <c r="D275" s="174" t="s">
        <v>234</v>
      </c>
      <c r="E275" s="175" t="s">
        <v>1074</v>
      </c>
      <c r="F275" s="176" t="s">
        <v>1075</v>
      </c>
      <c r="G275" s="177" t="s">
        <v>237</v>
      </c>
      <c r="H275" s="178">
        <v>47.32</v>
      </c>
      <c r="I275" s="179"/>
      <c r="J275" s="180">
        <f t="shared" si="55"/>
        <v>0</v>
      </c>
      <c r="K275" s="181"/>
      <c r="L275" s="32"/>
      <c r="M275" s="182" t="s">
        <v>1</v>
      </c>
      <c r="N275" s="183" t="s">
        <v>43</v>
      </c>
      <c r="O275" s="60"/>
      <c r="P275" s="184">
        <f t="shared" si="56"/>
        <v>0</v>
      </c>
      <c r="Q275" s="184">
        <v>0</v>
      </c>
      <c r="R275" s="184">
        <f t="shared" si="57"/>
        <v>0</v>
      </c>
      <c r="S275" s="184">
        <v>0</v>
      </c>
      <c r="T275" s="185">
        <f t="shared" si="58"/>
        <v>0</v>
      </c>
      <c r="U275" s="31"/>
      <c r="V275" s="31"/>
      <c r="W275" s="31"/>
      <c r="X275" s="31"/>
      <c r="Y275" s="31"/>
      <c r="Z275" s="31"/>
      <c r="AA275" s="31"/>
      <c r="AB275" s="31"/>
      <c r="AC275" s="31"/>
      <c r="AD275" s="31"/>
      <c r="AE275" s="31"/>
      <c r="AR275" s="186" t="s">
        <v>297</v>
      </c>
      <c r="AT275" s="186" t="s">
        <v>234</v>
      </c>
      <c r="AU275" s="186" t="s">
        <v>88</v>
      </c>
      <c r="AY275" s="14" t="s">
        <v>232</v>
      </c>
      <c r="BE275" s="104">
        <f t="shared" si="59"/>
        <v>0</v>
      </c>
      <c r="BF275" s="104">
        <f t="shared" si="60"/>
        <v>0</v>
      </c>
      <c r="BG275" s="104">
        <f t="shared" si="61"/>
        <v>0</v>
      </c>
      <c r="BH275" s="104">
        <f t="shared" si="62"/>
        <v>0</v>
      </c>
      <c r="BI275" s="104">
        <f t="shared" si="63"/>
        <v>0</v>
      </c>
      <c r="BJ275" s="14" t="s">
        <v>88</v>
      </c>
      <c r="BK275" s="104">
        <f t="shared" si="64"/>
        <v>0</v>
      </c>
      <c r="BL275" s="14" t="s">
        <v>297</v>
      </c>
      <c r="BM275" s="186" t="s">
        <v>2813</v>
      </c>
    </row>
    <row r="276" spans="1:65" s="2" customFormat="1" ht="16.5" customHeight="1">
      <c r="A276" s="31"/>
      <c r="B276" s="142"/>
      <c r="C276" s="187" t="s">
        <v>661</v>
      </c>
      <c r="D276" s="187" t="s">
        <v>357</v>
      </c>
      <c r="E276" s="188" t="s">
        <v>1077</v>
      </c>
      <c r="F276" s="189" t="s">
        <v>1078</v>
      </c>
      <c r="G276" s="190" t="s">
        <v>360</v>
      </c>
      <c r="H276" s="191">
        <v>1.7000000000000001E-2</v>
      </c>
      <c r="I276" s="192"/>
      <c r="J276" s="193">
        <f t="shared" si="55"/>
        <v>0</v>
      </c>
      <c r="K276" s="194"/>
      <c r="L276" s="195"/>
      <c r="M276" s="196" t="s">
        <v>1</v>
      </c>
      <c r="N276" s="197" t="s">
        <v>43</v>
      </c>
      <c r="O276" s="60"/>
      <c r="P276" s="184">
        <f t="shared" si="56"/>
        <v>0</v>
      </c>
      <c r="Q276" s="184">
        <v>1</v>
      </c>
      <c r="R276" s="184">
        <f t="shared" si="57"/>
        <v>1.7000000000000001E-2</v>
      </c>
      <c r="S276" s="184">
        <v>0</v>
      </c>
      <c r="T276" s="185">
        <f t="shared" si="58"/>
        <v>0</v>
      </c>
      <c r="U276" s="31"/>
      <c r="V276" s="31"/>
      <c r="W276" s="31"/>
      <c r="X276" s="31"/>
      <c r="Y276" s="31"/>
      <c r="Z276" s="31"/>
      <c r="AA276" s="31"/>
      <c r="AB276" s="31"/>
      <c r="AC276" s="31"/>
      <c r="AD276" s="31"/>
      <c r="AE276" s="31"/>
      <c r="AR276" s="186" t="s">
        <v>362</v>
      </c>
      <c r="AT276" s="186" t="s">
        <v>357</v>
      </c>
      <c r="AU276" s="186" t="s">
        <v>88</v>
      </c>
      <c r="AY276" s="14" t="s">
        <v>232</v>
      </c>
      <c r="BE276" s="104">
        <f t="shared" si="59"/>
        <v>0</v>
      </c>
      <c r="BF276" s="104">
        <f t="shared" si="60"/>
        <v>0</v>
      </c>
      <c r="BG276" s="104">
        <f t="shared" si="61"/>
        <v>0</v>
      </c>
      <c r="BH276" s="104">
        <f t="shared" si="62"/>
        <v>0</v>
      </c>
      <c r="BI276" s="104">
        <f t="shared" si="63"/>
        <v>0</v>
      </c>
      <c r="BJ276" s="14" t="s">
        <v>88</v>
      </c>
      <c r="BK276" s="104">
        <f t="shared" si="64"/>
        <v>0</v>
      </c>
      <c r="BL276" s="14" t="s">
        <v>297</v>
      </c>
      <c r="BM276" s="186" t="s">
        <v>2814</v>
      </c>
    </row>
    <row r="277" spans="1:65" s="2" customFormat="1" ht="37.9" customHeight="1">
      <c r="A277" s="31"/>
      <c r="B277" s="142"/>
      <c r="C277" s="174" t="s">
        <v>665</v>
      </c>
      <c r="D277" s="174" t="s">
        <v>234</v>
      </c>
      <c r="E277" s="175" t="s">
        <v>1265</v>
      </c>
      <c r="F277" s="176" t="s">
        <v>1266</v>
      </c>
      <c r="G277" s="177" t="s">
        <v>256</v>
      </c>
      <c r="H277" s="178">
        <v>40.82</v>
      </c>
      <c r="I277" s="179"/>
      <c r="J277" s="180">
        <f t="shared" si="55"/>
        <v>0</v>
      </c>
      <c r="K277" s="181"/>
      <c r="L277" s="32"/>
      <c r="M277" s="182" t="s">
        <v>1</v>
      </c>
      <c r="N277" s="183" t="s">
        <v>43</v>
      </c>
      <c r="O277" s="60"/>
      <c r="P277" s="184">
        <f t="shared" si="56"/>
        <v>0</v>
      </c>
      <c r="Q277" s="184">
        <v>0</v>
      </c>
      <c r="R277" s="184">
        <f t="shared" si="57"/>
        <v>0</v>
      </c>
      <c r="S277" s="184">
        <v>0</v>
      </c>
      <c r="T277" s="185">
        <f t="shared" si="58"/>
        <v>0</v>
      </c>
      <c r="U277" s="31"/>
      <c r="V277" s="31"/>
      <c r="W277" s="31"/>
      <c r="X277" s="31"/>
      <c r="Y277" s="31"/>
      <c r="Z277" s="31"/>
      <c r="AA277" s="31"/>
      <c r="AB277" s="31"/>
      <c r="AC277" s="31"/>
      <c r="AD277" s="31"/>
      <c r="AE277" s="31"/>
      <c r="AR277" s="186" t="s">
        <v>297</v>
      </c>
      <c r="AT277" s="186" t="s">
        <v>234</v>
      </c>
      <c r="AU277" s="186" t="s">
        <v>88</v>
      </c>
      <c r="AY277" s="14" t="s">
        <v>232</v>
      </c>
      <c r="BE277" s="104">
        <f t="shared" si="59"/>
        <v>0</v>
      </c>
      <c r="BF277" s="104">
        <f t="shared" si="60"/>
        <v>0</v>
      </c>
      <c r="BG277" s="104">
        <f t="shared" si="61"/>
        <v>0</v>
      </c>
      <c r="BH277" s="104">
        <f t="shared" si="62"/>
        <v>0</v>
      </c>
      <c r="BI277" s="104">
        <f t="shared" si="63"/>
        <v>0</v>
      </c>
      <c r="BJ277" s="14" t="s">
        <v>88</v>
      </c>
      <c r="BK277" s="104">
        <f t="shared" si="64"/>
        <v>0</v>
      </c>
      <c r="BL277" s="14" t="s">
        <v>297</v>
      </c>
      <c r="BM277" s="186" t="s">
        <v>2815</v>
      </c>
    </row>
    <row r="278" spans="1:65" s="2" customFormat="1" ht="16.5" customHeight="1">
      <c r="A278" s="31"/>
      <c r="B278" s="142"/>
      <c r="C278" s="187" t="s">
        <v>669</v>
      </c>
      <c r="D278" s="187" t="s">
        <v>357</v>
      </c>
      <c r="E278" s="188" t="s">
        <v>1268</v>
      </c>
      <c r="F278" s="189" t="s">
        <v>1269</v>
      </c>
      <c r="G278" s="190" t="s">
        <v>394</v>
      </c>
      <c r="H278" s="191">
        <v>5</v>
      </c>
      <c r="I278" s="192"/>
      <c r="J278" s="193">
        <f t="shared" si="55"/>
        <v>0</v>
      </c>
      <c r="K278" s="194"/>
      <c r="L278" s="195"/>
      <c r="M278" s="196" t="s">
        <v>1</v>
      </c>
      <c r="N278" s="197" t="s">
        <v>43</v>
      </c>
      <c r="O278" s="60"/>
      <c r="P278" s="184">
        <f t="shared" si="56"/>
        <v>0</v>
      </c>
      <c r="Q278" s="184">
        <v>1E-3</v>
      </c>
      <c r="R278" s="184">
        <f t="shared" si="57"/>
        <v>5.0000000000000001E-3</v>
      </c>
      <c r="S278" s="184">
        <v>0</v>
      </c>
      <c r="T278" s="185">
        <f t="shared" si="58"/>
        <v>0</v>
      </c>
      <c r="U278" s="31"/>
      <c r="V278" s="31"/>
      <c r="W278" s="31"/>
      <c r="X278" s="31"/>
      <c r="Y278" s="31"/>
      <c r="Z278" s="31"/>
      <c r="AA278" s="31"/>
      <c r="AB278" s="31"/>
      <c r="AC278" s="31"/>
      <c r="AD278" s="31"/>
      <c r="AE278" s="31"/>
      <c r="AR278" s="186" t="s">
        <v>263</v>
      </c>
      <c r="AT278" s="186" t="s">
        <v>357</v>
      </c>
      <c r="AU278" s="186" t="s">
        <v>88</v>
      </c>
      <c r="AY278" s="14" t="s">
        <v>232</v>
      </c>
      <c r="BE278" s="104">
        <f t="shared" si="59"/>
        <v>0</v>
      </c>
      <c r="BF278" s="104">
        <f t="shared" si="60"/>
        <v>0</v>
      </c>
      <c r="BG278" s="104">
        <f t="shared" si="61"/>
        <v>0</v>
      </c>
      <c r="BH278" s="104">
        <f t="shared" si="62"/>
        <v>0</v>
      </c>
      <c r="BI278" s="104">
        <f t="shared" si="63"/>
        <v>0</v>
      </c>
      <c r="BJ278" s="14" t="s">
        <v>88</v>
      </c>
      <c r="BK278" s="104">
        <f t="shared" si="64"/>
        <v>0</v>
      </c>
      <c r="BL278" s="14" t="s">
        <v>238</v>
      </c>
      <c r="BM278" s="186" t="s">
        <v>2816</v>
      </c>
    </row>
    <row r="279" spans="1:65" s="2" customFormat="1" ht="16.5" customHeight="1">
      <c r="A279" s="31"/>
      <c r="B279" s="142"/>
      <c r="C279" s="187" t="s">
        <v>673</v>
      </c>
      <c r="D279" s="187" t="s">
        <v>357</v>
      </c>
      <c r="E279" s="188" t="s">
        <v>1271</v>
      </c>
      <c r="F279" s="189" t="s">
        <v>1272</v>
      </c>
      <c r="G279" s="190" t="s">
        <v>394</v>
      </c>
      <c r="H279" s="191">
        <v>5</v>
      </c>
      <c r="I279" s="192"/>
      <c r="J279" s="193">
        <f t="shared" si="55"/>
        <v>0</v>
      </c>
      <c r="K279" s="194"/>
      <c r="L279" s="195"/>
      <c r="M279" s="196" t="s">
        <v>1</v>
      </c>
      <c r="N279" s="197" t="s">
        <v>43</v>
      </c>
      <c r="O279" s="60"/>
      <c r="P279" s="184">
        <f t="shared" si="56"/>
        <v>0</v>
      </c>
      <c r="Q279" s="184">
        <v>1E-3</v>
      </c>
      <c r="R279" s="184">
        <f t="shared" si="57"/>
        <v>5.0000000000000001E-3</v>
      </c>
      <c r="S279" s="184">
        <v>0</v>
      </c>
      <c r="T279" s="185">
        <f t="shared" si="58"/>
        <v>0</v>
      </c>
      <c r="U279" s="31"/>
      <c r="V279" s="31"/>
      <c r="W279" s="31"/>
      <c r="X279" s="31"/>
      <c r="Y279" s="31"/>
      <c r="Z279" s="31"/>
      <c r="AA279" s="31"/>
      <c r="AB279" s="31"/>
      <c r="AC279" s="31"/>
      <c r="AD279" s="31"/>
      <c r="AE279" s="31"/>
      <c r="AR279" s="186" t="s">
        <v>263</v>
      </c>
      <c r="AT279" s="186" t="s">
        <v>357</v>
      </c>
      <c r="AU279" s="186" t="s">
        <v>88</v>
      </c>
      <c r="AY279" s="14" t="s">
        <v>232</v>
      </c>
      <c r="BE279" s="104">
        <f t="shared" si="59"/>
        <v>0</v>
      </c>
      <c r="BF279" s="104">
        <f t="shared" si="60"/>
        <v>0</v>
      </c>
      <c r="BG279" s="104">
        <f t="shared" si="61"/>
        <v>0</v>
      </c>
      <c r="BH279" s="104">
        <f t="shared" si="62"/>
        <v>0</v>
      </c>
      <c r="BI279" s="104">
        <f t="shared" si="63"/>
        <v>0</v>
      </c>
      <c r="BJ279" s="14" t="s">
        <v>88</v>
      </c>
      <c r="BK279" s="104">
        <f t="shared" si="64"/>
        <v>0</v>
      </c>
      <c r="BL279" s="14" t="s">
        <v>238</v>
      </c>
      <c r="BM279" s="186" t="s">
        <v>2817</v>
      </c>
    </row>
    <row r="280" spans="1:65" s="2" customFormat="1" ht="24.2" customHeight="1">
      <c r="A280" s="31"/>
      <c r="B280" s="142"/>
      <c r="C280" s="174" t="s">
        <v>677</v>
      </c>
      <c r="D280" s="174" t="s">
        <v>234</v>
      </c>
      <c r="E280" s="175" t="s">
        <v>1080</v>
      </c>
      <c r="F280" s="176" t="s">
        <v>1081</v>
      </c>
      <c r="G280" s="177" t="s">
        <v>360</v>
      </c>
      <c r="H280" s="178">
        <v>3.4000000000000002E-2</v>
      </c>
      <c r="I280" s="179"/>
      <c r="J280" s="180">
        <f t="shared" si="55"/>
        <v>0</v>
      </c>
      <c r="K280" s="181"/>
      <c r="L280" s="32"/>
      <c r="M280" s="182" t="s">
        <v>1</v>
      </c>
      <c r="N280" s="183" t="s">
        <v>43</v>
      </c>
      <c r="O280" s="60"/>
      <c r="P280" s="184">
        <f t="shared" si="56"/>
        <v>0</v>
      </c>
      <c r="Q280" s="184">
        <v>0</v>
      </c>
      <c r="R280" s="184">
        <f t="shared" si="57"/>
        <v>0</v>
      </c>
      <c r="S280" s="184">
        <v>0</v>
      </c>
      <c r="T280" s="185">
        <f t="shared" si="58"/>
        <v>0</v>
      </c>
      <c r="U280" s="31"/>
      <c r="V280" s="31"/>
      <c r="W280" s="31"/>
      <c r="X280" s="31"/>
      <c r="Y280" s="31"/>
      <c r="Z280" s="31"/>
      <c r="AA280" s="31"/>
      <c r="AB280" s="31"/>
      <c r="AC280" s="31"/>
      <c r="AD280" s="31"/>
      <c r="AE280" s="31"/>
      <c r="AR280" s="186" t="s">
        <v>297</v>
      </c>
      <c r="AT280" s="186" t="s">
        <v>234</v>
      </c>
      <c r="AU280" s="186" t="s">
        <v>88</v>
      </c>
      <c r="AY280" s="14" t="s">
        <v>232</v>
      </c>
      <c r="BE280" s="104">
        <f t="shared" si="59"/>
        <v>0</v>
      </c>
      <c r="BF280" s="104">
        <f t="shared" si="60"/>
        <v>0</v>
      </c>
      <c r="BG280" s="104">
        <f t="shared" si="61"/>
        <v>0</v>
      </c>
      <c r="BH280" s="104">
        <f t="shared" si="62"/>
        <v>0</v>
      </c>
      <c r="BI280" s="104">
        <f t="shared" si="63"/>
        <v>0</v>
      </c>
      <c r="BJ280" s="14" t="s">
        <v>88</v>
      </c>
      <c r="BK280" s="104">
        <f t="shared" si="64"/>
        <v>0</v>
      </c>
      <c r="BL280" s="14" t="s">
        <v>297</v>
      </c>
      <c r="BM280" s="186" t="s">
        <v>2818</v>
      </c>
    </row>
    <row r="281" spans="1:65" s="12" customFormat="1" ht="22.9" customHeight="1">
      <c r="B281" s="161"/>
      <c r="D281" s="162" t="s">
        <v>76</v>
      </c>
      <c r="E281" s="172" t="s">
        <v>1094</v>
      </c>
      <c r="F281" s="172" t="s">
        <v>2146</v>
      </c>
      <c r="I281" s="164"/>
      <c r="J281" s="173">
        <f>BK281</f>
        <v>0</v>
      </c>
      <c r="L281" s="161"/>
      <c r="M281" s="166"/>
      <c r="N281" s="167"/>
      <c r="O281" s="167"/>
      <c r="P281" s="168">
        <f>SUM(P282:P311)</f>
        <v>0</v>
      </c>
      <c r="Q281" s="167"/>
      <c r="R281" s="168">
        <f>SUM(R282:R311)</f>
        <v>0.98908000000000018</v>
      </c>
      <c r="S281" s="167"/>
      <c r="T281" s="169">
        <f>SUM(T282:T311)</f>
        <v>0</v>
      </c>
      <c r="AR281" s="162" t="s">
        <v>88</v>
      </c>
      <c r="AT281" s="170" t="s">
        <v>76</v>
      </c>
      <c r="AU281" s="170" t="s">
        <v>81</v>
      </c>
      <c r="AY281" s="162" t="s">
        <v>232</v>
      </c>
      <c r="BK281" s="171">
        <f>SUM(BK282:BK311)</f>
        <v>0</v>
      </c>
    </row>
    <row r="282" spans="1:65" s="2" customFormat="1" ht="37.9" customHeight="1">
      <c r="A282" s="31"/>
      <c r="B282" s="142"/>
      <c r="C282" s="174" t="s">
        <v>681</v>
      </c>
      <c r="D282" s="174" t="s">
        <v>234</v>
      </c>
      <c r="E282" s="175" t="s">
        <v>1096</v>
      </c>
      <c r="F282" s="176" t="s">
        <v>2819</v>
      </c>
      <c r="G282" s="177" t="s">
        <v>394</v>
      </c>
      <c r="H282" s="178">
        <v>1</v>
      </c>
      <c r="I282" s="179"/>
      <c r="J282" s="180">
        <f t="shared" ref="J282:J311" si="65">ROUND(I282*H282,2)</f>
        <v>0</v>
      </c>
      <c r="K282" s="181"/>
      <c r="L282" s="32"/>
      <c r="M282" s="182" t="s">
        <v>1</v>
      </c>
      <c r="N282" s="183" t="s">
        <v>43</v>
      </c>
      <c r="O282" s="60"/>
      <c r="P282" s="184">
        <f t="shared" ref="P282:P311" si="66">O282*H282</f>
        <v>0</v>
      </c>
      <c r="Q282" s="184">
        <v>0.1</v>
      </c>
      <c r="R282" s="184">
        <f t="shared" ref="R282:R311" si="67">Q282*H282</f>
        <v>0.1</v>
      </c>
      <c r="S282" s="184">
        <v>0</v>
      </c>
      <c r="T282" s="185">
        <f t="shared" ref="T282:T311" si="68">S282*H282</f>
        <v>0</v>
      </c>
      <c r="U282" s="31"/>
      <c r="V282" s="31"/>
      <c r="W282" s="31"/>
      <c r="X282" s="31"/>
      <c r="Y282" s="31"/>
      <c r="Z282" s="31"/>
      <c r="AA282" s="31"/>
      <c r="AB282" s="31"/>
      <c r="AC282" s="31"/>
      <c r="AD282" s="31"/>
      <c r="AE282" s="31"/>
      <c r="AR282" s="186" t="s">
        <v>297</v>
      </c>
      <c r="AT282" s="186" t="s">
        <v>234</v>
      </c>
      <c r="AU282" s="186" t="s">
        <v>88</v>
      </c>
      <c r="AY282" s="14" t="s">
        <v>232</v>
      </c>
      <c r="BE282" s="104">
        <f t="shared" ref="BE282:BE311" si="69">IF(N282="základná",J282,0)</f>
        <v>0</v>
      </c>
      <c r="BF282" s="104">
        <f t="shared" ref="BF282:BF311" si="70">IF(N282="znížená",J282,0)</f>
        <v>0</v>
      </c>
      <c r="BG282" s="104">
        <f t="shared" ref="BG282:BG311" si="71">IF(N282="zákl. prenesená",J282,0)</f>
        <v>0</v>
      </c>
      <c r="BH282" s="104">
        <f t="shared" ref="BH282:BH311" si="72">IF(N282="zníž. prenesená",J282,0)</f>
        <v>0</v>
      </c>
      <c r="BI282" s="104">
        <f t="shared" ref="BI282:BI311" si="73">IF(N282="nulová",J282,0)</f>
        <v>0</v>
      </c>
      <c r="BJ282" s="14" t="s">
        <v>88</v>
      </c>
      <c r="BK282" s="104">
        <f t="shared" ref="BK282:BK311" si="74">ROUND(I282*H282,2)</f>
        <v>0</v>
      </c>
      <c r="BL282" s="14" t="s">
        <v>297</v>
      </c>
      <c r="BM282" s="186" t="s">
        <v>2820</v>
      </c>
    </row>
    <row r="283" spans="1:65" s="2" customFormat="1" ht="16.5" customHeight="1">
      <c r="A283" s="31"/>
      <c r="B283" s="142"/>
      <c r="C283" s="174" t="s">
        <v>685</v>
      </c>
      <c r="D283" s="174" t="s">
        <v>234</v>
      </c>
      <c r="E283" s="175" t="s">
        <v>2147</v>
      </c>
      <c r="F283" s="176" t="s">
        <v>2148</v>
      </c>
      <c r="G283" s="177" t="s">
        <v>394</v>
      </c>
      <c r="H283" s="178">
        <v>1</v>
      </c>
      <c r="I283" s="179"/>
      <c r="J283" s="180">
        <f t="shared" si="65"/>
        <v>0</v>
      </c>
      <c r="K283" s="181"/>
      <c r="L283" s="32"/>
      <c r="M283" s="182" t="s">
        <v>1</v>
      </c>
      <c r="N283" s="183" t="s">
        <v>43</v>
      </c>
      <c r="O283" s="60"/>
      <c r="P283" s="184">
        <f t="shared" si="66"/>
        <v>0</v>
      </c>
      <c r="Q283" s="184">
        <v>0</v>
      </c>
      <c r="R283" s="184">
        <f t="shared" si="67"/>
        <v>0</v>
      </c>
      <c r="S283" s="184">
        <v>0</v>
      </c>
      <c r="T283" s="185">
        <f t="shared" si="68"/>
        <v>0</v>
      </c>
      <c r="U283" s="31"/>
      <c r="V283" s="31"/>
      <c r="W283" s="31"/>
      <c r="X283" s="31"/>
      <c r="Y283" s="31"/>
      <c r="Z283" s="31"/>
      <c r="AA283" s="31"/>
      <c r="AB283" s="31"/>
      <c r="AC283" s="31"/>
      <c r="AD283" s="31"/>
      <c r="AE283" s="31"/>
      <c r="AR283" s="186" t="s">
        <v>297</v>
      </c>
      <c r="AT283" s="186" t="s">
        <v>234</v>
      </c>
      <c r="AU283" s="186" t="s">
        <v>88</v>
      </c>
      <c r="AY283" s="14" t="s">
        <v>232</v>
      </c>
      <c r="BE283" s="104">
        <f t="shared" si="69"/>
        <v>0</v>
      </c>
      <c r="BF283" s="104">
        <f t="shared" si="70"/>
        <v>0</v>
      </c>
      <c r="BG283" s="104">
        <f t="shared" si="71"/>
        <v>0</v>
      </c>
      <c r="BH283" s="104">
        <f t="shared" si="72"/>
        <v>0</v>
      </c>
      <c r="BI283" s="104">
        <f t="shared" si="73"/>
        <v>0</v>
      </c>
      <c r="BJ283" s="14" t="s">
        <v>88</v>
      </c>
      <c r="BK283" s="104">
        <f t="shared" si="74"/>
        <v>0</v>
      </c>
      <c r="BL283" s="14" t="s">
        <v>297</v>
      </c>
      <c r="BM283" s="186" t="s">
        <v>2821</v>
      </c>
    </row>
    <row r="284" spans="1:65" s="2" customFormat="1" ht="62.65" customHeight="1">
      <c r="A284" s="31"/>
      <c r="B284" s="142"/>
      <c r="C284" s="187" t="s">
        <v>689</v>
      </c>
      <c r="D284" s="187" t="s">
        <v>357</v>
      </c>
      <c r="E284" s="188" t="s">
        <v>2150</v>
      </c>
      <c r="F284" s="189" t="s">
        <v>3109</v>
      </c>
      <c r="G284" s="190" t="s">
        <v>394</v>
      </c>
      <c r="H284" s="191">
        <v>1</v>
      </c>
      <c r="I284" s="192"/>
      <c r="J284" s="193">
        <f t="shared" si="65"/>
        <v>0</v>
      </c>
      <c r="K284" s="194"/>
      <c r="L284" s="195"/>
      <c r="M284" s="196" t="s">
        <v>1</v>
      </c>
      <c r="N284" s="197" t="s">
        <v>43</v>
      </c>
      <c r="O284" s="60"/>
      <c r="P284" s="184">
        <f t="shared" si="66"/>
        <v>0</v>
      </c>
      <c r="Q284" s="184">
        <v>5.8999999999999997E-2</v>
      </c>
      <c r="R284" s="184">
        <f t="shared" si="67"/>
        <v>5.8999999999999997E-2</v>
      </c>
      <c r="S284" s="184">
        <v>0</v>
      </c>
      <c r="T284" s="185">
        <f t="shared" si="68"/>
        <v>0</v>
      </c>
      <c r="U284" s="31"/>
      <c r="V284" s="31"/>
      <c r="W284" s="31"/>
      <c r="X284" s="31"/>
      <c r="Y284" s="31"/>
      <c r="Z284" s="31"/>
      <c r="AA284" s="31"/>
      <c r="AB284" s="31"/>
      <c r="AC284" s="31"/>
      <c r="AD284" s="31"/>
      <c r="AE284" s="31"/>
      <c r="AR284" s="186" t="s">
        <v>362</v>
      </c>
      <c r="AT284" s="186" t="s">
        <v>357</v>
      </c>
      <c r="AU284" s="186" t="s">
        <v>88</v>
      </c>
      <c r="AY284" s="14" t="s">
        <v>232</v>
      </c>
      <c r="BE284" s="104">
        <f t="shared" si="69"/>
        <v>0</v>
      </c>
      <c r="BF284" s="104">
        <f t="shared" si="70"/>
        <v>0</v>
      </c>
      <c r="BG284" s="104">
        <f t="shared" si="71"/>
        <v>0</v>
      </c>
      <c r="BH284" s="104">
        <f t="shared" si="72"/>
        <v>0</v>
      </c>
      <c r="BI284" s="104">
        <f t="shared" si="73"/>
        <v>0</v>
      </c>
      <c r="BJ284" s="14" t="s">
        <v>88</v>
      </c>
      <c r="BK284" s="104">
        <f t="shared" si="74"/>
        <v>0</v>
      </c>
      <c r="BL284" s="14" t="s">
        <v>297</v>
      </c>
      <c r="BM284" s="186" t="s">
        <v>2823</v>
      </c>
    </row>
    <row r="285" spans="1:65" s="2" customFormat="1" ht="24.2" customHeight="1">
      <c r="A285" s="31"/>
      <c r="B285" s="142"/>
      <c r="C285" s="174" t="s">
        <v>693</v>
      </c>
      <c r="D285" s="174" t="s">
        <v>234</v>
      </c>
      <c r="E285" s="175" t="s">
        <v>2153</v>
      </c>
      <c r="F285" s="176" t="s">
        <v>2154</v>
      </c>
      <c r="G285" s="177" t="s">
        <v>394</v>
      </c>
      <c r="H285" s="178">
        <v>1</v>
      </c>
      <c r="I285" s="179"/>
      <c r="J285" s="180">
        <f t="shared" si="65"/>
        <v>0</v>
      </c>
      <c r="K285" s="181"/>
      <c r="L285" s="32"/>
      <c r="M285" s="182" t="s">
        <v>1</v>
      </c>
      <c r="N285" s="183" t="s">
        <v>43</v>
      </c>
      <c r="O285" s="60"/>
      <c r="P285" s="184">
        <f t="shared" si="66"/>
        <v>0</v>
      </c>
      <c r="Q285" s="184">
        <v>1.4999999999999999E-4</v>
      </c>
      <c r="R285" s="184">
        <f t="shared" si="67"/>
        <v>1.4999999999999999E-4</v>
      </c>
      <c r="S285" s="184">
        <v>0</v>
      </c>
      <c r="T285" s="185">
        <f t="shared" si="68"/>
        <v>0</v>
      </c>
      <c r="U285" s="31"/>
      <c r="V285" s="31"/>
      <c r="W285" s="31"/>
      <c r="X285" s="31"/>
      <c r="Y285" s="31"/>
      <c r="Z285" s="31"/>
      <c r="AA285" s="31"/>
      <c r="AB285" s="31"/>
      <c r="AC285" s="31"/>
      <c r="AD285" s="31"/>
      <c r="AE285" s="31"/>
      <c r="AR285" s="186" t="s">
        <v>297</v>
      </c>
      <c r="AT285" s="186" t="s">
        <v>234</v>
      </c>
      <c r="AU285" s="186" t="s">
        <v>88</v>
      </c>
      <c r="AY285" s="14" t="s">
        <v>232</v>
      </c>
      <c r="BE285" s="104">
        <f t="shared" si="69"/>
        <v>0</v>
      </c>
      <c r="BF285" s="104">
        <f t="shared" si="70"/>
        <v>0</v>
      </c>
      <c r="BG285" s="104">
        <f t="shared" si="71"/>
        <v>0</v>
      </c>
      <c r="BH285" s="104">
        <f t="shared" si="72"/>
        <v>0</v>
      </c>
      <c r="BI285" s="104">
        <f t="shared" si="73"/>
        <v>0</v>
      </c>
      <c r="BJ285" s="14" t="s">
        <v>88</v>
      </c>
      <c r="BK285" s="104">
        <f t="shared" si="74"/>
        <v>0</v>
      </c>
      <c r="BL285" s="14" t="s">
        <v>297</v>
      </c>
      <c r="BM285" s="186" t="s">
        <v>2824</v>
      </c>
    </row>
    <row r="286" spans="1:65" s="2" customFormat="1" ht="49.15" customHeight="1">
      <c r="A286" s="31"/>
      <c r="B286" s="142"/>
      <c r="C286" s="187" t="s">
        <v>697</v>
      </c>
      <c r="D286" s="187" t="s">
        <v>357</v>
      </c>
      <c r="E286" s="188" t="s">
        <v>2156</v>
      </c>
      <c r="F286" s="189" t="s">
        <v>3110</v>
      </c>
      <c r="G286" s="190" t="s">
        <v>394</v>
      </c>
      <c r="H286" s="191">
        <v>1</v>
      </c>
      <c r="I286" s="192"/>
      <c r="J286" s="193">
        <f t="shared" si="65"/>
        <v>0</v>
      </c>
      <c r="K286" s="194"/>
      <c r="L286" s="195"/>
      <c r="M286" s="196" t="s">
        <v>1</v>
      </c>
      <c r="N286" s="197" t="s">
        <v>43</v>
      </c>
      <c r="O286" s="60"/>
      <c r="P286" s="184">
        <f t="shared" si="66"/>
        <v>0</v>
      </c>
      <c r="Q286" s="184">
        <v>0.25</v>
      </c>
      <c r="R286" s="184">
        <f t="shared" si="67"/>
        <v>0.25</v>
      </c>
      <c r="S286" s="184">
        <v>0</v>
      </c>
      <c r="T286" s="185">
        <f t="shared" si="68"/>
        <v>0</v>
      </c>
      <c r="U286" s="31"/>
      <c r="V286" s="31"/>
      <c r="W286" s="31"/>
      <c r="X286" s="31"/>
      <c r="Y286" s="31"/>
      <c r="Z286" s="31"/>
      <c r="AA286" s="31"/>
      <c r="AB286" s="31"/>
      <c r="AC286" s="31"/>
      <c r="AD286" s="31"/>
      <c r="AE286" s="31"/>
      <c r="AR286" s="186" t="s">
        <v>362</v>
      </c>
      <c r="AT286" s="186" t="s">
        <v>357</v>
      </c>
      <c r="AU286" s="186" t="s">
        <v>88</v>
      </c>
      <c r="AY286" s="14" t="s">
        <v>232</v>
      </c>
      <c r="BE286" s="104">
        <f t="shared" si="69"/>
        <v>0</v>
      </c>
      <c r="BF286" s="104">
        <f t="shared" si="70"/>
        <v>0</v>
      </c>
      <c r="BG286" s="104">
        <f t="shared" si="71"/>
        <v>0</v>
      </c>
      <c r="BH286" s="104">
        <f t="shared" si="72"/>
        <v>0</v>
      </c>
      <c r="BI286" s="104">
        <f t="shared" si="73"/>
        <v>0</v>
      </c>
      <c r="BJ286" s="14" t="s">
        <v>88</v>
      </c>
      <c r="BK286" s="104">
        <f t="shared" si="74"/>
        <v>0</v>
      </c>
      <c r="BL286" s="14" t="s">
        <v>297</v>
      </c>
      <c r="BM286" s="186" t="s">
        <v>2826</v>
      </c>
    </row>
    <row r="287" spans="1:65" s="2" customFormat="1" ht="16.5" customHeight="1">
      <c r="A287" s="31"/>
      <c r="B287" s="142"/>
      <c r="C287" s="174" t="s">
        <v>701</v>
      </c>
      <c r="D287" s="174" t="s">
        <v>234</v>
      </c>
      <c r="E287" s="175" t="s">
        <v>1112</v>
      </c>
      <c r="F287" s="176" t="s">
        <v>1277</v>
      </c>
      <c r="G287" s="177" t="s">
        <v>256</v>
      </c>
      <c r="H287" s="178">
        <v>1.5</v>
      </c>
      <c r="I287" s="179"/>
      <c r="J287" s="180">
        <f t="shared" si="65"/>
        <v>0</v>
      </c>
      <c r="K287" s="181"/>
      <c r="L287" s="32"/>
      <c r="M287" s="182" t="s">
        <v>1</v>
      </c>
      <c r="N287" s="183" t="s">
        <v>43</v>
      </c>
      <c r="O287" s="60"/>
      <c r="P287" s="184">
        <f t="shared" si="66"/>
        <v>0</v>
      </c>
      <c r="Q287" s="184">
        <v>9.0000000000000006E-5</v>
      </c>
      <c r="R287" s="184">
        <f t="shared" si="67"/>
        <v>1.35E-4</v>
      </c>
      <c r="S287" s="184">
        <v>0</v>
      </c>
      <c r="T287" s="185">
        <f t="shared" si="68"/>
        <v>0</v>
      </c>
      <c r="U287" s="31"/>
      <c r="V287" s="31"/>
      <c r="W287" s="31"/>
      <c r="X287" s="31"/>
      <c r="Y287" s="31"/>
      <c r="Z287" s="31"/>
      <c r="AA287" s="31"/>
      <c r="AB287" s="31"/>
      <c r="AC287" s="31"/>
      <c r="AD287" s="31"/>
      <c r="AE287" s="31"/>
      <c r="AR287" s="186" t="s">
        <v>238</v>
      </c>
      <c r="AT287" s="186" t="s">
        <v>234</v>
      </c>
      <c r="AU287" s="186" t="s">
        <v>88</v>
      </c>
      <c r="AY287" s="14" t="s">
        <v>232</v>
      </c>
      <c r="BE287" s="104">
        <f t="shared" si="69"/>
        <v>0</v>
      </c>
      <c r="BF287" s="104">
        <f t="shared" si="70"/>
        <v>0</v>
      </c>
      <c r="BG287" s="104">
        <f t="shared" si="71"/>
        <v>0</v>
      </c>
      <c r="BH287" s="104">
        <f t="shared" si="72"/>
        <v>0</v>
      </c>
      <c r="BI287" s="104">
        <f t="shared" si="73"/>
        <v>0</v>
      </c>
      <c r="BJ287" s="14" t="s">
        <v>88</v>
      </c>
      <c r="BK287" s="104">
        <f t="shared" si="74"/>
        <v>0</v>
      </c>
      <c r="BL287" s="14" t="s">
        <v>238</v>
      </c>
      <c r="BM287" s="186" t="s">
        <v>2827</v>
      </c>
    </row>
    <row r="288" spans="1:65" s="2" customFormat="1" ht="24.2" customHeight="1">
      <c r="A288" s="31"/>
      <c r="B288" s="142"/>
      <c r="C288" s="187" t="s">
        <v>705</v>
      </c>
      <c r="D288" s="187" t="s">
        <v>357</v>
      </c>
      <c r="E288" s="188" t="s">
        <v>1279</v>
      </c>
      <c r="F288" s="189" t="s">
        <v>1280</v>
      </c>
      <c r="G288" s="190" t="s">
        <v>256</v>
      </c>
      <c r="H288" s="191">
        <v>1.5</v>
      </c>
      <c r="I288" s="192"/>
      <c r="J288" s="193">
        <f t="shared" si="65"/>
        <v>0</v>
      </c>
      <c r="K288" s="194"/>
      <c r="L288" s="195"/>
      <c r="M288" s="196" t="s">
        <v>1</v>
      </c>
      <c r="N288" s="197" t="s">
        <v>43</v>
      </c>
      <c r="O288" s="60"/>
      <c r="P288" s="184">
        <f t="shared" si="66"/>
        <v>0</v>
      </c>
      <c r="Q288" s="184">
        <v>1.9300000000000001E-3</v>
      </c>
      <c r="R288" s="184">
        <f t="shared" si="67"/>
        <v>2.895E-3</v>
      </c>
      <c r="S288" s="184">
        <v>0</v>
      </c>
      <c r="T288" s="185">
        <f t="shared" si="68"/>
        <v>0</v>
      </c>
      <c r="U288" s="31"/>
      <c r="V288" s="31"/>
      <c r="W288" s="31"/>
      <c r="X288" s="31"/>
      <c r="Y288" s="31"/>
      <c r="Z288" s="31"/>
      <c r="AA288" s="31"/>
      <c r="AB288" s="31"/>
      <c r="AC288" s="31"/>
      <c r="AD288" s="31"/>
      <c r="AE288" s="31"/>
      <c r="AR288" s="186" t="s">
        <v>263</v>
      </c>
      <c r="AT288" s="186" t="s">
        <v>357</v>
      </c>
      <c r="AU288" s="186" t="s">
        <v>88</v>
      </c>
      <c r="AY288" s="14" t="s">
        <v>232</v>
      </c>
      <c r="BE288" s="104">
        <f t="shared" si="69"/>
        <v>0</v>
      </c>
      <c r="BF288" s="104">
        <f t="shared" si="70"/>
        <v>0</v>
      </c>
      <c r="BG288" s="104">
        <f t="shared" si="71"/>
        <v>0</v>
      </c>
      <c r="BH288" s="104">
        <f t="shared" si="72"/>
        <v>0</v>
      </c>
      <c r="BI288" s="104">
        <f t="shared" si="73"/>
        <v>0</v>
      </c>
      <c r="BJ288" s="14" t="s">
        <v>88</v>
      </c>
      <c r="BK288" s="104">
        <f t="shared" si="74"/>
        <v>0</v>
      </c>
      <c r="BL288" s="14" t="s">
        <v>238</v>
      </c>
      <c r="BM288" s="186" t="s">
        <v>2828</v>
      </c>
    </row>
    <row r="289" spans="1:65" s="2" customFormat="1" ht="37.9" customHeight="1">
      <c r="A289" s="31"/>
      <c r="B289" s="142"/>
      <c r="C289" s="174" t="s">
        <v>709</v>
      </c>
      <c r="D289" s="174" t="s">
        <v>234</v>
      </c>
      <c r="E289" s="175" t="s">
        <v>2159</v>
      </c>
      <c r="F289" s="176" t="s">
        <v>3111</v>
      </c>
      <c r="G289" s="177" t="s">
        <v>1139</v>
      </c>
      <c r="H289" s="178">
        <v>350</v>
      </c>
      <c r="I289" s="179"/>
      <c r="J289" s="180">
        <f t="shared" si="65"/>
        <v>0</v>
      </c>
      <c r="K289" s="181"/>
      <c r="L289" s="32"/>
      <c r="M289" s="182" t="s">
        <v>1</v>
      </c>
      <c r="N289" s="183" t="s">
        <v>43</v>
      </c>
      <c r="O289" s="60"/>
      <c r="P289" s="184">
        <f t="shared" si="66"/>
        <v>0</v>
      </c>
      <c r="Q289" s="184">
        <v>5.0000000000000002E-5</v>
      </c>
      <c r="R289" s="184">
        <f t="shared" si="67"/>
        <v>1.7500000000000002E-2</v>
      </c>
      <c r="S289" s="184">
        <v>0</v>
      </c>
      <c r="T289" s="185">
        <f t="shared" si="68"/>
        <v>0</v>
      </c>
      <c r="U289" s="31"/>
      <c r="V289" s="31"/>
      <c r="W289" s="31"/>
      <c r="X289" s="31"/>
      <c r="Y289" s="31"/>
      <c r="Z289" s="31"/>
      <c r="AA289" s="31"/>
      <c r="AB289" s="31"/>
      <c r="AC289" s="31"/>
      <c r="AD289" s="31"/>
      <c r="AE289" s="31"/>
      <c r="AR289" s="186" t="s">
        <v>297</v>
      </c>
      <c r="AT289" s="186" t="s">
        <v>234</v>
      </c>
      <c r="AU289" s="186" t="s">
        <v>88</v>
      </c>
      <c r="AY289" s="14" t="s">
        <v>232</v>
      </c>
      <c r="BE289" s="104">
        <f t="shared" si="69"/>
        <v>0</v>
      </c>
      <c r="BF289" s="104">
        <f t="shared" si="70"/>
        <v>0</v>
      </c>
      <c r="BG289" s="104">
        <f t="shared" si="71"/>
        <v>0</v>
      </c>
      <c r="BH289" s="104">
        <f t="shared" si="72"/>
        <v>0</v>
      </c>
      <c r="BI289" s="104">
        <f t="shared" si="73"/>
        <v>0</v>
      </c>
      <c r="BJ289" s="14" t="s">
        <v>88</v>
      </c>
      <c r="BK289" s="104">
        <f t="shared" si="74"/>
        <v>0</v>
      </c>
      <c r="BL289" s="14" t="s">
        <v>297</v>
      </c>
      <c r="BM289" s="186" t="s">
        <v>2830</v>
      </c>
    </row>
    <row r="290" spans="1:65" s="2" customFormat="1" ht="16.5" customHeight="1">
      <c r="A290" s="31"/>
      <c r="B290" s="142"/>
      <c r="C290" s="187" t="s">
        <v>713</v>
      </c>
      <c r="D290" s="187" t="s">
        <v>357</v>
      </c>
      <c r="E290" s="188" t="s">
        <v>1656</v>
      </c>
      <c r="F290" s="189" t="s">
        <v>2162</v>
      </c>
      <c r="G290" s="190" t="s">
        <v>394</v>
      </c>
      <c r="H290" s="191">
        <v>2</v>
      </c>
      <c r="I290" s="192"/>
      <c r="J290" s="193">
        <f t="shared" si="65"/>
        <v>0</v>
      </c>
      <c r="K290" s="194"/>
      <c r="L290" s="195"/>
      <c r="M290" s="196" t="s">
        <v>1</v>
      </c>
      <c r="N290" s="197" t="s">
        <v>43</v>
      </c>
      <c r="O290" s="60"/>
      <c r="P290" s="184">
        <f t="shared" si="66"/>
        <v>0</v>
      </c>
      <c r="Q290" s="184">
        <v>0.12</v>
      </c>
      <c r="R290" s="184">
        <f t="shared" si="67"/>
        <v>0.24</v>
      </c>
      <c r="S290" s="184">
        <v>0</v>
      </c>
      <c r="T290" s="185">
        <f t="shared" si="68"/>
        <v>0</v>
      </c>
      <c r="U290" s="31"/>
      <c r="V290" s="31"/>
      <c r="W290" s="31"/>
      <c r="X290" s="31"/>
      <c r="Y290" s="31"/>
      <c r="Z290" s="31"/>
      <c r="AA290" s="31"/>
      <c r="AB290" s="31"/>
      <c r="AC290" s="31"/>
      <c r="AD290" s="31"/>
      <c r="AE290" s="31"/>
      <c r="AR290" s="186" t="s">
        <v>362</v>
      </c>
      <c r="AT290" s="186" t="s">
        <v>357</v>
      </c>
      <c r="AU290" s="186" t="s">
        <v>88</v>
      </c>
      <c r="AY290" s="14" t="s">
        <v>232</v>
      </c>
      <c r="BE290" s="104">
        <f t="shared" si="69"/>
        <v>0</v>
      </c>
      <c r="BF290" s="104">
        <f t="shared" si="70"/>
        <v>0</v>
      </c>
      <c r="BG290" s="104">
        <f t="shared" si="71"/>
        <v>0</v>
      </c>
      <c r="BH290" s="104">
        <f t="shared" si="72"/>
        <v>0</v>
      </c>
      <c r="BI290" s="104">
        <f t="shared" si="73"/>
        <v>0</v>
      </c>
      <c r="BJ290" s="14" t="s">
        <v>88</v>
      </c>
      <c r="BK290" s="104">
        <f t="shared" si="74"/>
        <v>0</v>
      </c>
      <c r="BL290" s="14" t="s">
        <v>297</v>
      </c>
      <c r="BM290" s="186" t="s">
        <v>2831</v>
      </c>
    </row>
    <row r="291" spans="1:65" s="2" customFormat="1" ht="24.2" customHeight="1">
      <c r="A291" s="31"/>
      <c r="B291" s="142"/>
      <c r="C291" s="187" t="s">
        <v>717</v>
      </c>
      <c r="D291" s="187" t="s">
        <v>357</v>
      </c>
      <c r="E291" s="188" t="s">
        <v>1659</v>
      </c>
      <c r="F291" s="189" t="s">
        <v>2164</v>
      </c>
      <c r="G291" s="190" t="s">
        <v>394</v>
      </c>
      <c r="H291" s="191">
        <v>2</v>
      </c>
      <c r="I291" s="192"/>
      <c r="J291" s="193">
        <f t="shared" si="65"/>
        <v>0</v>
      </c>
      <c r="K291" s="194"/>
      <c r="L291" s="195"/>
      <c r="M291" s="196" t="s">
        <v>1</v>
      </c>
      <c r="N291" s="197" t="s">
        <v>43</v>
      </c>
      <c r="O291" s="60"/>
      <c r="P291" s="184">
        <f t="shared" si="66"/>
        <v>0</v>
      </c>
      <c r="Q291" s="184">
        <v>0</v>
      </c>
      <c r="R291" s="184">
        <f t="shared" si="67"/>
        <v>0</v>
      </c>
      <c r="S291" s="184">
        <v>0</v>
      </c>
      <c r="T291" s="185">
        <f t="shared" si="68"/>
        <v>0</v>
      </c>
      <c r="U291" s="31"/>
      <c r="V291" s="31"/>
      <c r="W291" s="31"/>
      <c r="X291" s="31"/>
      <c r="Y291" s="31"/>
      <c r="Z291" s="31"/>
      <c r="AA291" s="31"/>
      <c r="AB291" s="31"/>
      <c r="AC291" s="31"/>
      <c r="AD291" s="31"/>
      <c r="AE291" s="31"/>
      <c r="AR291" s="186" t="s">
        <v>362</v>
      </c>
      <c r="AT291" s="186" t="s">
        <v>357</v>
      </c>
      <c r="AU291" s="186" t="s">
        <v>88</v>
      </c>
      <c r="AY291" s="14" t="s">
        <v>232</v>
      </c>
      <c r="BE291" s="104">
        <f t="shared" si="69"/>
        <v>0</v>
      </c>
      <c r="BF291" s="104">
        <f t="shared" si="70"/>
        <v>0</v>
      </c>
      <c r="BG291" s="104">
        <f t="shared" si="71"/>
        <v>0</v>
      </c>
      <c r="BH291" s="104">
        <f t="shared" si="72"/>
        <v>0</v>
      </c>
      <c r="BI291" s="104">
        <f t="shared" si="73"/>
        <v>0</v>
      </c>
      <c r="BJ291" s="14" t="s">
        <v>88</v>
      </c>
      <c r="BK291" s="104">
        <f t="shared" si="74"/>
        <v>0</v>
      </c>
      <c r="BL291" s="14" t="s">
        <v>297</v>
      </c>
      <c r="BM291" s="186" t="s">
        <v>2832</v>
      </c>
    </row>
    <row r="292" spans="1:65" s="2" customFormat="1" ht="24.2" customHeight="1">
      <c r="A292" s="31"/>
      <c r="B292" s="142"/>
      <c r="C292" s="187" t="s">
        <v>721</v>
      </c>
      <c r="D292" s="187" t="s">
        <v>357</v>
      </c>
      <c r="E292" s="188" t="s">
        <v>1662</v>
      </c>
      <c r="F292" s="189" t="s">
        <v>2166</v>
      </c>
      <c r="G292" s="190" t="s">
        <v>394</v>
      </c>
      <c r="H292" s="191">
        <v>2</v>
      </c>
      <c r="I292" s="192"/>
      <c r="J292" s="193">
        <f t="shared" si="65"/>
        <v>0</v>
      </c>
      <c r="K292" s="194"/>
      <c r="L292" s="195"/>
      <c r="M292" s="196" t="s">
        <v>1</v>
      </c>
      <c r="N292" s="197" t="s">
        <v>43</v>
      </c>
      <c r="O292" s="60"/>
      <c r="P292" s="184">
        <f t="shared" si="66"/>
        <v>0</v>
      </c>
      <c r="Q292" s="184">
        <v>0</v>
      </c>
      <c r="R292" s="184">
        <f t="shared" si="67"/>
        <v>0</v>
      </c>
      <c r="S292" s="184">
        <v>0</v>
      </c>
      <c r="T292" s="185">
        <f t="shared" si="68"/>
        <v>0</v>
      </c>
      <c r="U292" s="31"/>
      <c r="V292" s="31"/>
      <c r="W292" s="31"/>
      <c r="X292" s="31"/>
      <c r="Y292" s="31"/>
      <c r="Z292" s="31"/>
      <c r="AA292" s="31"/>
      <c r="AB292" s="31"/>
      <c r="AC292" s="31"/>
      <c r="AD292" s="31"/>
      <c r="AE292" s="31"/>
      <c r="AR292" s="186" t="s">
        <v>362</v>
      </c>
      <c r="AT292" s="186" t="s">
        <v>357</v>
      </c>
      <c r="AU292" s="186" t="s">
        <v>88</v>
      </c>
      <c r="AY292" s="14" t="s">
        <v>232</v>
      </c>
      <c r="BE292" s="104">
        <f t="shared" si="69"/>
        <v>0</v>
      </c>
      <c r="BF292" s="104">
        <f t="shared" si="70"/>
        <v>0</v>
      </c>
      <c r="BG292" s="104">
        <f t="shared" si="71"/>
        <v>0</v>
      </c>
      <c r="BH292" s="104">
        <f t="shared" si="72"/>
        <v>0</v>
      </c>
      <c r="BI292" s="104">
        <f t="shared" si="73"/>
        <v>0</v>
      </c>
      <c r="BJ292" s="14" t="s">
        <v>88</v>
      </c>
      <c r="BK292" s="104">
        <f t="shared" si="74"/>
        <v>0</v>
      </c>
      <c r="BL292" s="14" t="s">
        <v>297</v>
      </c>
      <c r="BM292" s="186" t="s">
        <v>2833</v>
      </c>
    </row>
    <row r="293" spans="1:65" s="2" customFormat="1" ht="24.2" customHeight="1">
      <c r="A293" s="31"/>
      <c r="B293" s="142"/>
      <c r="C293" s="187" t="s">
        <v>725</v>
      </c>
      <c r="D293" s="187" t="s">
        <v>357</v>
      </c>
      <c r="E293" s="188" t="s">
        <v>1665</v>
      </c>
      <c r="F293" s="189" t="s">
        <v>2168</v>
      </c>
      <c r="G293" s="190" t="s">
        <v>394</v>
      </c>
      <c r="H293" s="191">
        <v>2</v>
      </c>
      <c r="I293" s="192"/>
      <c r="J293" s="193">
        <f t="shared" si="65"/>
        <v>0</v>
      </c>
      <c r="K293" s="194"/>
      <c r="L293" s="195"/>
      <c r="M293" s="196" t="s">
        <v>1</v>
      </c>
      <c r="N293" s="197" t="s">
        <v>43</v>
      </c>
      <c r="O293" s="60"/>
      <c r="P293" s="184">
        <f t="shared" si="66"/>
        <v>0</v>
      </c>
      <c r="Q293" s="184">
        <v>0.01</v>
      </c>
      <c r="R293" s="184">
        <f t="shared" si="67"/>
        <v>0.02</v>
      </c>
      <c r="S293" s="184">
        <v>0</v>
      </c>
      <c r="T293" s="185">
        <f t="shared" si="68"/>
        <v>0</v>
      </c>
      <c r="U293" s="31"/>
      <c r="V293" s="31"/>
      <c r="W293" s="31"/>
      <c r="X293" s="31"/>
      <c r="Y293" s="31"/>
      <c r="Z293" s="31"/>
      <c r="AA293" s="31"/>
      <c r="AB293" s="31"/>
      <c r="AC293" s="31"/>
      <c r="AD293" s="31"/>
      <c r="AE293" s="31"/>
      <c r="AR293" s="186" t="s">
        <v>362</v>
      </c>
      <c r="AT293" s="186" t="s">
        <v>357</v>
      </c>
      <c r="AU293" s="186" t="s">
        <v>88</v>
      </c>
      <c r="AY293" s="14" t="s">
        <v>232</v>
      </c>
      <c r="BE293" s="104">
        <f t="shared" si="69"/>
        <v>0</v>
      </c>
      <c r="BF293" s="104">
        <f t="shared" si="70"/>
        <v>0</v>
      </c>
      <c r="BG293" s="104">
        <f t="shared" si="71"/>
        <v>0</v>
      </c>
      <c r="BH293" s="104">
        <f t="shared" si="72"/>
        <v>0</v>
      </c>
      <c r="BI293" s="104">
        <f t="shared" si="73"/>
        <v>0</v>
      </c>
      <c r="BJ293" s="14" t="s">
        <v>88</v>
      </c>
      <c r="BK293" s="104">
        <f t="shared" si="74"/>
        <v>0</v>
      </c>
      <c r="BL293" s="14" t="s">
        <v>297</v>
      </c>
      <c r="BM293" s="186" t="s">
        <v>2834</v>
      </c>
    </row>
    <row r="294" spans="1:65" s="2" customFormat="1" ht="16.5" customHeight="1">
      <c r="A294" s="31"/>
      <c r="B294" s="142"/>
      <c r="C294" s="187" t="s">
        <v>729</v>
      </c>
      <c r="D294" s="187" t="s">
        <v>357</v>
      </c>
      <c r="E294" s="188" t="s">
        <v>2170</v>
      </c>
      <c r="F294" s="189" t="s">
        <v>1669</v>
      </c>
      <c r="G294" s="190" t="s">
        <v>1139</v>
      </c>
      <c r="H294" s="191">
        <v>100</v>
      </c>
      <c r="I294" s="192"/>
      <c r="J294" s="193">
        <f t="shared" si="65"/>
        <v>0</v>
      </c>
      <c r="K294" s="194"/>
      <c r="L294" s="195"/>
      <c r="M294" s="196" t="s">
        <v>1</v>
      </c>
      <c r="N294" s="197" t="s">
        <v>43</v>
      </c>
      <c r="O294" s="60"/>
      <c r="P294" s="184">
        <f t="shared" si="66"/>
        <v>0</v>
      </c>
      <c r="Q294" s="184">
        <v>1E-3</v>
      </c>
      <c r="R294" s="184">
        <f t="shared" si="67"/>
        <v>0.1</v>
      </c>
      <c r="S294" s="184">
        <v>0</v>
      </c>
      <c r="T294" s="185">
        <f t="shared" si="68"/>
        <v>0</v>
      </c>
      <c r="U294" s="31"/>
      <c r="V294" s="31"/>
      <c r="W294" s="31"/>
      <c r="X294" s="31"/>
      <c r="Y294" s="31"/>
      <c r="Z294" s="31"/>
      <c r="AA294" s="31"/>
      <c r="AB294" s="31"/>
      <c r="AC294" s="31"/>
      <c r="AD294" s="31"/>
      <c r="AE294" s="31"/>
      <c r="AR294" s="186" t="s">
        <v>362</v>
      </c>
      <c r="AT294" s="186" t="s">
        <v>357</v>
      </c>
      <c r="AU294" s="186" t="s">
        <v>88</v>
      </c>
      <c r="AY294" s="14" t="s">
        <v>232</v>
      </c>
      <c r="BE294" s="104">
        <f t="shared" si="69"/>
        <v>0</v>
      </c>
      <c r="BF294" s="104">
        <f t="shared" si="70"/>
        <v>0</v>
      </c>
      <c r="BG294" s="104">
        <f t="shared" si="71"/>
        <v>0</v>
      </c>
      <c r="BH294" s="104">
        <f t="shared" si="72"/>
        <v>0</v>
      </c>
      <c r="BI294" s="104">
        <f t="shared" si="73"/>
        <v>0</v>
      </c>
      <c r="BJ294" s="14" t="s">
        <v>88</v>
      </c>
      <c r="BK294" s="104">
        <f t="shared" si="74"/>
        <v>0</v>
      </c>
      <c r="BL294" s="14" t="s">
        <v>297</v>
      </c>
      <c r="BM294" s="186" t="s">
        <v>2835</v>
      </c>
    </row>
    <row r="295" spans="1:65" s="2" customFormat="1" ht="33" customHeight="1">
      <c r="A295" s="31"/>
      <c r="B295" s="142"/>
      <c r="C295" s="187" t="s">
        <v>733</v>
      </c>
      <c r="D295" s="187" t="s">
        <v>357</v>
      </c>
      <c r="E295" s="188" t="s">
        <v>2172</v>
      </c>
      <c r="F295" s="189" t="s">
        <v>2173</v>
      </c>
      <c r="G295" s="190" t="s">
        <v>394</v>
      </c>
      <c r="H295" s="191">
        <v>2</v>
      </c>
      <c r="I295" s="192"/>
      <c r="J295" s="193">
        <f t="shared" si="65"/>
        <v>0</v>
      </c>
      <c r="K295" s="194"/>
      <c r="L295" s="195"/>
      <c r="M295" s="196" t="s">
        <v>1</v>
      </c>
      <c r="N295" s="197" t="s">
        <v>43</v>
      </c>
      <c r="O295" s="60"/>
      <c r="P295" s="184">
        <f t="shared" si="66"/>
        <v>0</v>
      </c>
      <c r="Q295" s="184">
        <v>5.0000000000000001E-3</v>
      </c>
      <c r="R295" s="184">
        <f t="shared" si="67"/>
        <v>0.01</v>
      </c>
      <c r="S295" s="184">
        <v>0</v>
      </c>
      <c r="T295" s="185">
        <f t="shared" si="68"/>
        <v>0</v>
      </c>
      <c r="U295" s="31"/>
      <c r="V295" s="31"/>
      <c r="W295" s="31"/>
      <c r="X295" s="31"/>
      <c r="Y295" s="31"/>
      <c r="Z295" s="31"/>
      <c r="AA295" s="31"/>
      <c r="AB295" s="31"/>
      <c r="AC295" s="31"/>
      <c r="AD295" s="31"/>
      <c r="AE295" s="31"/>
      <c r="AR295" s="186" t="s">
        <v>362</v>
      </c>
      <c r="AT295" s="186" t="s">
        <v>357</v>
      </c>
      <c r="AU295" s="186" t="s">
        <v>88</v>
      </c>
      <c r="AY295" s="14" t="s">
        <v>232</v>
      </c>
      <c r="BE295" s="104">
        <f t="shared" si="69"/>
        <v>0</v>
      </c>
      <c r="BF295" s="104">
        <f t="shared" si="70"/>
        <v>0</v>
      </c>
      <c r="BG295" s="104">
        <f t="shared" si="71"/>
        <v>0</v>
      </c>
      <c r="BH295" s="104">
        <f t="shared" si="72"/>
        <v>0</v>
      </c>
      <c r="BI295" s="104">
        <f t="shared" si="73"/>
        <v>0</v>
      </c>
      <c r="BJ295" s="14" t="s">
        <v>88</v>
      </c>
      <c r="BK295" s="104">
        <f t="shared" si="74"/>
        <v>0</v>
      </c>
      <c r="BL295" s="14" t="s">
        <v>297</v>
      </c>
      <c r="BM295" s="186" t="s">
        <v>2836</v>
      </c>
    </row>
    <row r="296" spans="1:65" s="2" customFormat="1" ht="16.5" customHeight="1">
      <c r="A296" s="31"/>
      <c r="B296" s="142"/>
      <c r="C296" s="187" t="s">
        <v>738</v>
      </c>
      <c r="D296" s="187" t="s">
        <v>357</v>
      </c>
      <c r="E296" s="188" t="s">
        <v>2175</v>
      </c>
      <c r="F296" s="189" t="s">
        <v>2176</v>
      </c>
      <c r="G296" s="190" t="s">
        <v>394</v>
      </c>
      <c r="H296" s="191">
        <v>2</v>
      </c>
      <c r="I296" s="192"/>
      <c r="J296" s="193">
        <f t="shared" si="65"/>
        <v>0</v>
      </c>
      <c r="K296" s="194"/>
      <c r="L296" s="195"/>
      <c r="M296" s="196" t="s">
        <v>1</v>
      </c>
      <c r="N296" s="197" t="s">
        <v>43</v>
      </c>
      <c r="O296" s="60"/>
      <c r="P296" s="184">
        <f t="shared" si="66"/>
        <v>0</v>
      </c>
      <c r="Q296" s="184">
        <v>0</v>
      </c>
      <c r="R296" s="184">
        <f t="shared" si="67"/>
        <v>0</v>
      </c>
      <c r="S296" s="184">
        <v>0</v>
      </c>
      <c r="T296" s="185">
        <f t="shared" si="68"/>
        <v>0</v>
      </c>
      <c r="U296" s="31"/>
      <c r="V296" s="31"/>
      <c r="W296" s="31"/>
      <c r="X296" s="31"/>
      <c r="Y296" s="31"/>
      <c r="Z296" s="31"/>
      <c r="AA296" s="31"/>
      <c r="AB296" s="31"/>
      <c r="AC296" s="31"/>
      <c r="AD296" s="31"/>
      <c r="AE296" s="31"/>
      <c r="AR296" s="186" t="s">
        <v>362</v>
      </c>
      <c r="AT296" s="186" t="s">
        <v>357</v>
      </c>
      <c r="AU296" s="186" t="s">
        <v>88</v>
      </c>
      <c r="AY296" s="14" t="s">
        <v>232</v>
      </c>
      <c r="BE296" s="104">
        <f t="shared" si="69"/>
        <v>0</v>
      </c>
      <c r="BF296" s="104">
        <f t="shared" si="70"/>
        <v>0</v>
      </c>
      <c r="BG296" s="104">
        <f t="shared" si="71"/>
        <v>0</v>
      </c>
      <c r="BH296" s="104">
        <f t="shared" si="72"/>
        <v>0</v>
      </c>
      <c r="BI296" s="104">
        <f t="shared" si="73"/>
        <v>0</v>
      </c>
      <c r="BJ296" s="14" t="s">
        <v>88</v>
      </c>
      <c r="BK296" s="104">
        <f t="shared" si="74"/>
        <v>0</v>
      </c>
      <c r="BL296" s="14" t="s">
        <v>297</v>
      </c>
      <c r="BM296" s="186" t="s">
        <v>2837</v>
      </c>
    </row>
    <row r="297" spans="1:65" s="2" customFormat="1" ht="21.75" customHeight="1">
      <c r="A297" s="31"/>
      <c r="B297" s="142"/>
      <c r="C297" s="187" t="s">
        <v>742</v>
      </c>
      <c r="D297" s="187" t="s">
        <v>357</v>
      </c>
      <c r="E297" s="188" t="s">
        <v>2178</v>
      </c>
      <c r="F297" s="189" t="s">
        <v>2179</v>
      </c>
      <c r="G297" s="190" t="s">
        <v>394</v>
      </c>
      <c r="H297" s="191">
        <v>1</v>
      </c>
      <c r="I297" s="192"/>
      <c r="J297" s="193">
        <f t="shared" si="65"/>
        <v>0</v>
      </c>
      <c r="K297" s="194"/>
      <c r="L297" s="195"/>
      <c r="M297" s="196" t="s">
        <v>1</v>
      </c>
      <c r="N297" s="197" t="s">
        <v>43</v>
      </c>
      <c r="O297" s="60"/>
      <c r="P297" s="184">
        <f t="shared" si="66"/>
        <v>0</v>
      </c>
      <c r="Q297" s="184">
        <v>2.1000000000000001E-2</v>
      </c>
      <c r="R297" s="184">
        <f t="shared" si="67"/>
        <v>2.1000000000000001E-2</v>
      </c>
      <c r="S297" s="184">
        <v>0</v>
      </c>
      <c r="T297" s="185">
        <f t="shared" si="68"/>
        <v>0</v>
      </c>
      <c r="U297" s="31"/>
      <c r="V297" s="31"/>
      <c r="W297" s="31"/>
      <c r="X297" s="31"/>
      <c r="Y297" s="31"/>
      <c r="Z297" s="31"/>
      <c r="AA297" s="31"/>
      <c r="AB297" s="31"/>
      <c r="AC297" s="31"/>
      <c r="AD297" s="31"/>
      <c r="AE297" s="31"/>
      <c r="AR297" s="186" t="s">
        <v>362</v>
      </c>
      <c r="AT297" s="186" t="s">
        <v>357</v>
      </c>
      <c r="AU297" s="186" t="s">
        <v>88</v>
      </c>
      <c r="AY297" s="14" t="s">
        <v>232</v>
      </c>
      <c r="BE297" s="104">
        <f t="shared" si="69"/>
        <v>0</v>
      </c>
      <c r="BF297" s="104">
        <f t="shared" si="70"/>
        <v>0</v>
      </c>
      <c r="BG297" s="104">
        <f t="shared" si="71"/>
        <v>0</v>
      </c>
      <c r="BH297" s="104">
        <f t="shared" si="72"/>
        <v>0</v>
      </c>
      <c r="BI297" s="104">
        <f t="shared" si="73"/>
        <v>0</v>
      </c>
      <c r="BJ297" s="14" t="s">
        <v>88</v>
      </c>
      <c r="BK297" s="104">
        <f t="shared" si="74"/>
        <v>0</v>
      </c>
      <c r="BL297" s="14" t="s">
        <v>297</v>
      </c>
      <c r="BM297" s="186" t="s">
        <v>2838</v>
      </c>
    </row>
    <row r="298" spans="1:65" s="2" customFormat="1" ht="24.2" customHeight="1">
      <c r="A298" s="31"/>
      <c r="B298" s="142"/>
      <c r="C298" s="187" t="s">
        <v>468</v>
      </c>
      <c r="D298" s="187" t="s">
        <v>357</v>
      </c>
      <c r="E298" s="188" t="s">
        <v>2181</v>
      </c>
      <c r="F298" s="189" t="s">
        <v>2182</v>
      </c>
      <c r="G298" s="190" t="s">
        <v>394</v>
      </c>
      <c r="H298" s="191">
        <v>2</v>
      </c>
      <c r="I298" s="192"/>
      <c r="J298" s="193">
        <f t="shared" si="65"/>
        <v>0</v>
      </c>
      <c r="K298" s="194"/>
      <c r="L298" s="195"/>
      <c r="M298" s="196" t="s">
        <v>1</v>
      </c>
      <c r="N298" s="197" t="s">
        <v>43</v>
      </c>
      <c r="O298" s="60"/>
      <c r="P298" s="184">
        <f t="shared" si="66"/>
        <v>0</v>
      </c>
      <c r="Q298" s="184">
        <v>2.1000000000000001E-2</v>
      </c>
      <c r="R298" s="184">
        <f t="shared" si="67"/>
        <v>4.2000000000000003E-2</v>
      </c>
      <c r="S298" s="184">
        <v>0</v>
      </c>
      <c r="T298" s="185">
        <f t="shared" si="68"/>
        <v>0</v>
      </c>
      <c r="U298" s="31"/>
      <c r="V298" s="31"/>
      <c r="W298" s="31"/>
      <c r="X298" s="31"/>
      <c r="Y298" s="31"/>
      <c r="Z298" s="31"/>
      <c r="AA298" s="31"/>
      <c r="AB298" s="31"/>
      <c r="AC298" s="31"/>
      <c r="AD298" s="31"/>
      <c r="AE298" s="31"/>
      <c r="AR298" s="186" t="s">
        <v>362</v>
      </c>
      <c r="AT298" s="186" t="s">
        <v>357</v>
      </c>
      <c r="AU298" s="186" t="s">
        <v>88</v>
      </c>
      <c r="AY298" s="14" t="s">
        <v>232</v>
      </c>
      <c r="BE298" s="104">
        <f t="shared" si="69"/>
        <v>0</v>
      </c>
      <c r="BF298" s="104">
        <f t="shared" si="70"/>
        <v>0</v>
      </c>
      <c r="BG298" s="104">
        <f t="shared" si="71"/>
        <v>0</v>
      </c>
      <c r="BH298" s="104">
        <f t="shared" si="72"/>
        <v>0</v>
      </c>
      <c r="BI298" s="104">
        <f t="shared" si="73"/>
        <v>0</v>
      </c>
      <c r="BJ298" s="14" t="s">
        <v>88</v>
      </c>
      <c r="BK298" s="104">
        <f t="shared" si="74"/>
        <v>0</v>
      </c>
      <c r="BL298" s="14" t="s">
        <v>297</v>
      </c>
      <c r="BM298" s="186" t="s">
        <v>2839</v>
      </c>
    </row>
    <row r="299" spans="1:65" s="2" customFormat="1" ht="21.75" customHeight="1">
      <c r="A299" s="31"/>
      <c r="B299" s="142"/>
      <c r="C299" s="187" t="s">
        <v>749</v>
      </c>
      <c r="D299" s="187" t="s">
        <v>357</v>
      </c>
      <c r="E299" s="188" t="s">
        <v>2184</v>
      </c>
      <c r="F299" s="189" t="s">
        <v>2185</v>
      </c>
      <c r="G299" s="190" t="s">
        <v>256</v>
      </c>
      <c r="H299" s="191">
        <v>8</v>
      </c>
      <c r="I299" s="192"/>
      <c r="J299" s="193">
        <f t="shared" si="65"/>
        <v>0</v>
      </c>
      <c r="K299" s="194"/>
      <c r="L299" s="195"/>
      <c r="M299" s="196" t="s">
        <v>1</v>
      </c>
      <c r="N299" s="197" t="s">
        <v>43</v>
      </c>
      <c r="O299" s="60"/>
      <c r="P299" s="184">
        <f t="shared" si="66"/>
        <v>0</v>
      </c>
      <c r="Q299" s="184">
        <v>3.5000000000000001E-3</v>
      </c>
      <c r="R299" s="184">
        <f t="shared" si="67"/>
        <v>2.8000000000000001E-2</v>
      </c>
      <c r="S299" s="184">
        <v>0</v>
      </c>
      <c r="T299" s="185">
        <f t="shared" si="68"/>
        <v>0</v>
      </c>
      <c r="U299" s="31"/>
      <c r="V299" s="31"/>
      <c r="W299" s="31"/>
      <c r="X299" s="31"/>
      <c r="Y299" s="31"/>
      <c r="Z299" s="31"/>
      <c r="AA299" s="31"/>
      <c r="AB299" s="31"/>
      <c r="AC299" s="31"/>
      <c r="AD299" s="31"/>
      <c r="AE299" s="31"/>
      <c r="AR299" s="186" t="s">
        <v>362</v>
      </c>
      <c r="AT299" s="186" t="s">
        <v>357</v>
      </c>
      <c r="AU299" s="186" t="s">
        <v>88</v>
      </c>
      <c r="AY299" s="14" t="s">
        <v>232</v>
      </c>
      <c r="BE299" s="104">
        <f t="shared" si="69"/>
        <v>0</v>
      </c>
      <c r="BF299" s="104">
        <f t="shared" si="70"/>
        <v>0</v>
      </c>
      <c r="BG299" s="104">
        <f t="shared" si="71"/>
        <v>0</v>
      </c>
      <c r="BH299" s="104">
        <f t="shared" si="72"/>
        <v>0</v>
      </c>
      <c r="BI299" s="104">
        <f t="shared" si="73"/>
        <v>0</v>
      </c>
      <c r="BJ299" s="14" t="s">
        <v>88</v>
      </c>
      <c r="BK299" s="104">
        <f t="shared" si="74"/>
        <v>0</v>
      </c>
      <c r="BL299" s="14" t="s">
        <v>297</v>
      </c>
      <c r="BM299" s="186" t="s">
        <v>2840</v>
      </c>
    </row>
    <row r="300" spans="1:65" s="2" customFormat="1" ht="16.5" customHeight="1">
      <c r="A300" s="31"/>
      <c r="B300" s="142"/>
      <c r="C300" s="187" t="s">
        <v>753</v>
      </c>
      <c r="D300" s="187" t="s">
        <v>357</v>
      </c>
      <c r="E300" s="188" t="s">
        <v>2187</v>
      </c>
      <c r="F300" s="189" t="s">
        <v>2841</v>
      </c>
      <c r="G300" s="190" t="s">
        <v>256</v>
      </c>
      <c r="H300" s="191">
        <v>2</v>
      </c>
      <c r="I300" s="192"/>
      <c r="J300" s="193">
        <f t="shared" si="65"/>
        <v>0</v>
      </c>
      <c r="K300" s="194"/>
      <c r="L300" s="195"/>
      <c r="M300" s="196" t="s">
        <v>1</v>
      </c>
      <c r="N300" s="197" t="s">
        <v>43</v>
      </c>
      <c r="O300" s="60"/>
      <c r="P300" s="184">
        <f t="shared" si="66"/>
        <v>0</v>
      </c>
      <c r="Q300" s="184">
        <v>3.5000000000000001E-3</v>
      </c>
      <c r="R300" s="184">
        <f t="shared" si="67"/>
        <v>7.0000000000000001E-3</v>
      </c>
      <c r="S300" s="184">
        <v>0</v>
      </c>
      <c r="T300" s="185">
        <f t="shared" si="68"/>
        <v>0</v>
      </c>
      <c r="U300" s="31"/>
      <c r="V300" s="31"/>
      <c r="W300" s="31"/>
      <c r="X300" s="31"/>
      <c r="Y300" s="31"/>
      <c r="Z300" s="31"/>
      <c r="AA300" s="31"/>
      <c r="AB300" s="31"/>
      <c r="AC300" s="31"/>
      <c r="AD300" s="31"/>
      <c r="AE300" s="31"/>
      <c r="AR300" s="186" t="s">
        <v>362</v>
      </c>
      <c r="AT300" s="186" t="s">
        <v>357</v>
      </c>
      <c r="AU300" s="186" t="s">
        <v>88</v>
      </c>
      <c r="AY300" s="14" t="s">
        <v>232</v>
      </c>
      <c r="BE300" s="104">
        <f t="shared" si="69"/>
        <v>0</v>
      </c>
      <c r="BF300" s="104">
        <f t="shared" si="70"/>
        <v>0</v>
      </c>
      <c r="BG300" s="104">
        <f t="shared" si="71"/>
        <v>0</v>
      </c>
      <c r="BH300" s="104">
        <f t="shared" si="72"/>
        <v>0</v>
      </c>
      <c r="BI300" s="104">
        <f t="shared" si="73"/>
        <v>0</v>
      </c>
      <c r="BJ300" s="14" t="s">
        <v>88</v>
      </c>
      <c r="BK300" s="104">
        <f t="shared" si="74"/>
        <v>0</v>
      </c>
      <c r="BL300" s="14" t="s">
        <v>297</v>
      </c>
      <c r="BM300" s="186" t="s">
        <v>2842</v>
      </c>
    </row>
    <row r="301" spans="1:65" s="2" customFormat="1" ht="16.5" customHeight="1">
      <c r="A301" s="31"/>
      <c r="B301" s="142"/>
      <c r="C301" s="187" t="s">
        <v>758</v>
      </c>
      <c r="D301" s="187" t="s">
        <v>357</v>
      </c>
      <c r="E301" s="188" t="s">
        <v>2190</v>
      </c>
      <c r="F301" s="189" t="s">
        <v>2843</v>
      </c>
      <c r="G301" s="190" t="s">
        <v>1307</v>
      </c>
      <c r="H301" s="191">
        <v>2</v>
      </c>
      <c r="I301" s="192"/>
      <c r="J301" s="193">
        <f t="shared" si="65"/>
        <v>0</v>
      </c>
      <c r="K301" s="194"/>
      <c r="L301" s="195"/>
      <c r="M301" s="196" t="s">
        <v>1</v>
      </c>
      <c r="N301" s="197" t="s">
        <v>43</v>
      </c>
      <c r="O301" s="60"/>
      <c r="P301" s="184">
        <f t="shared" si="66"/>
        <v>0</v>
      </c>
      <c r="Q301" s="184">
        <v>0</v>
      </c>
      <c r="R301" s="184">
        <f t="shared" si="67"/>
        <v>0</v>
      </c>
      <c r="S301" s="184">
        <v>0</v>
      </c>
      <c r="T301" s="185">
        <f t="shared" si="68"/>
        <v>0</v>
      </c>
      <c r="U301" s="31"/>
      <c r="V301" s="31"/>
      <c r="W301" s="31"/>
      <c r="X301" s="31"/>
      <c r="Y301" s="31"/>
      <c r="Z301" s="31"/>
      <c r="AA301" s="31"/>
      <c r="AB301" s="31"/>
      <c r="AC301" s="31"/>
      <c r="AD301" s="31"/>
      <c r="AE301" s="31"/>
      <c r="AR301" s="186" t="s">
        <v>362</v>
      </c>
      <c r="AT301" s="186" t="s">
        <v>357</v>
      </c>
      <c r="AU301" s="186" t="s">
        <v>88</v>
      </c>
      <c r="AY301" s="14" t="s">
        <v>232</v>
      </c>
      <c r="BE301" s="104">
        <f t="shared" si="69"/>
        <v>0</v>
      </c>
      <c r="BF301" s="104">
        <f t="shared" si="70"/>
        <v>0</v>
      </c>
      <c r="BG301" s="104">
        <f t="shared" si="71"/>
        <v>0</v>
      </c>
      <c r="BH301" s="104">
        <f t="shared" si="72"/>
        <v>0</v>
      </c>
      <c r="BI301" s="104">
        <f t="shared" si="73"/>
        <v>0</v>
      </c>
      <c r="BJ301" s="14" t="s">
        <v>88</v>
      </c>
      <c r="BK301" s="104">
        <f t="shared" si="74"/>
        <v>0</v>
      </c>
      <c r="BL301" s="14" t="s">
        <v>297</v>
      </c>
      <c r="BM301" s="186" t="s">
        <v>2844</v>
      </c>
    </row>
    <row r="302" spans="1:65" s="2" customFormat="1" ht="16.5" customHeight="1">
      <c r="A302" s="31"/>
      <c r="B302" s="142"/>
      <c r="C302" s="187" t="s">
        <v>762</v>
      </c>
      <c r="D302" s="187" t="s">
        <v>357</v>
      </c>
      <c r="E302" s="188" t="s">
        <v>2193</v>
      </c>
      <c r="F302" s="189" t="s">
        <v>3029</v>
      </c>
      <c r="G302" s="190" t="s">
        <v>394</v>
      </c>
      <c r="H302" s="191">
        <v>1</v>
      </c>
      <c r="I302" s="192"/>
      <c r="J302" s="193">
        <f t="shared" si="65"/>
        <v>0</v>
      </c>
      <c r="K302" s="194"/>
      <c r="L302" s="195"/>
      <c r="M302" s="196" t="s">
        <v>1</v>
      </c>
      <c r="N302" s="197" t="s">
        <v>43</v>
      </c>
      <c r="O302" s="60"/>
      <c r="P302" s="184">
        <f t="shared" si="66"/>
        <v>0</v>
      </c>
      <c r="Q302" s="184">
        <v>1.78E-2</v>
      </c>
      <c r="R302" s="184">
        <f t="shared" si="67"/>
        <v>1.78E-2</v>
      </c>
      <c r="S302" s="184">
        <v>0</v>
      </c>
      <c r="T302" s="185">
        <f t="shared" si="68"/>
        <v>0</v>
      </c>
      <c r="U302" s="31"/>
      <c r="V302" s="31"/>
      <c r="W302" s="31"/>
      <c r="X302" s="31"/>
      <c r="Y302" s="31"/>
      <c r="Z302" s="31"/>
      <c r="AA302" s="31"/>
      <c r="AB302" s="31"/>
      <c r="AC302" s="31"/>
      <c r="AD302" s="31"/>
      <c r="AE302" s="31"/>
      <c r="AR302" s="186" t="s">
        <v>362</v>
      </c>
      <c r="AT302" s="186" t="s">
        <v>357</v>
      </c>
      <c r="AU302" s="186" t="s">
        <v>88</v>
      </c>
      <c r="AY302" s="14" t="s">
        <v>232</v>
      </c>
      <c r="BE302" s="104">
        <f t="shared" si="69"/>
        <v>0</v>
      </c>
      <c r="BF302" s="104">
        <f t="shared" si="70"/>
        <v>0</v>
      </c>
      <c r="BG302" s="104">
        <f t="shared" si="71"/>
        <v>0</v>
      </c>
      <c r="BH302" s="104">
        <f t="shared" si="72"/>
        <v>0</v>
      </c>
      <c r="BI302" s="104">
        <f t="shared" si="73"/>
        <v>0</v>
      </c>
      <c r="BJ302" s="14" t="s">
        <v>88</v>
      </c>
      <c r="BK302" s="104">
        <f t="shared" si="74"/>
        <v>0</v>
      </c>
      <c r="BL302" s="14" t="s">
        <v>297</v>
      </c>
      <c r="BM302" s="186" t="s">
        <v>2845</v>
      </c>
    </row>
    <row r="303" spans="1:65" s="2" customFormat="1" ht="16.5" customHeight="1">
      <c r="A303" s="31"/>
      <c r="B303" s="142"/>
      <c r="C303" s="187" t="s">
        <v>1959</v>
      </c>
      <c r="D303" s="187" t="s">
        <v>357</v>
      </c>
      <c r="E303" s="188" t="s">
        <v>2196</v>
      </c>
      <c r="F303" s="189" t="s">
        <v>3030</v>
      </c>
      <c r="G303" s="190" t="s">
        <v>394</v>
      </c>
      <c r="H303" s="191">
        <v>2</v>
      </c>
      <c r="I303" s="192"/>
      <c r="J303" s="193">
        <f t="shared" si="65"/>
        <v>0</v>
      </c>
      <c r="K303" s="194"/>
      <c r="L303" s="195"/>
      <c r="M303" s="196" t="s">
        <v>1</v>
      </c>
      <c r="N303" s="197" t="s">
        <v>43</v>
      </c>
      <c r="O303" s="60"/>
      <c r="P303" s="184">
        <f t="shared" si="66"/>
        <v>0</v>
      </c>
      <c r="Q303" s="184">
        <v>1.78E-2</v>
      </c>
      <c r="R303" s="184">
        <f t="shared" si="67"/>
        <v>3.56E-2</v>
      </c>
      <c r="S303" s="184">
        <v>0</v>
      </c>
      <c r="T303" s="185">
        <f t="shared" si="68"/>
        <v>0</v>
      </c>
      <c r="U303" s="31"/>
      <c r="V303" s="31"/>
      <c r="W303" s="31"/>
      <c r="X303" s="31"/>
      <c r="Y303" s="31"/>
      <c r="Z303" s="31"/>
      <c r="AA303" s="31"/>
      <c r="AB303" s="31"/>
      <c r="AC303" s="31"/>
      <c r="AD303" s="31"/>
      <c r="AE303" s="31"/>
      <c r="AR303" s="186" t="s">
        <v>362</v>
      </c>
      <c r="AT303" s="186" t="s">
        <v>357</v>
      </c>
      <c r="AU303" s="186" t="s">
        <v>88</v>
      </c>
      <c r="AY303" s="14" t="s">
        <v>232</v>
      </c>
      <c r="BE303" s="104">
        <f t="shared" si="69"/>
        <v>0</v>
      </c>
      <c r="BF303" s="104">
        <f t="shared" si="70"/>
        <v>0</v>
      </c>
      <c r="BG303" s="104">
        <f t="shared" si="71"/>
        <v>0</v>
      </c>
      <c r="BH303" s="104">
        <f t="shared" si="72"/>
        <v>0</v>
      </c>
      <c r="BI303" s="104">
        <f t="shared" si="73"/>
        <v>0</v>
      </c>
      <c r="BJ303" s="14" t="s">
        <v>88</v>
      </c>
      <c r="BK303" s="104">
        <f t="shared" si="74"/>
        <v>0</v>
      </c>
      <c r="BL303" s="14" t="s">
        <v>297</v>
      </c>
      <c r="BM303" s="186" t="s">
        <v>2847</v>
      </c>
    </row>
    <row r="304" spans="1:65" s="2" customFormat="1" ht="16.5" customHeight="1">
      <c r="A304" s="31"/>
      <c r="B304" s="142"/>
      <c r="C304" s="187" t="s">
        <v>1963</v>
      </c>
      <c r="D304" s="187" t="s">
        <v>357</v>
      </c>
      <c r="E304" s="188" t="s">
        <v>2199</v>
      </c>
      <c r="F304" s="189" t="s">
        <v>3031</v>
      </c>
      <c r="G304" s="190" t="s">
        <v>394</v>
      </c>
      <c r="H304" s="191">
        <v>1</v>
      </c>
      <c r="I304" s="192"/>
      <c r="J304" s="193">
        <f t="shared" si="65"/>
        <v>0</v>
      </c>
      <c r="K304" s="194"/>
      <c r="L304" s="195"/>
      <c r="M304" s="196" t="s">
        <v>1</v>
      </c>
      <c r="N304" s="197" t="s">
        <v>43</v>
      </c>
      <c r="O304" s="60"/>
      <c r="P304" s="184">
        <f t="shared" si="66"/>
        <v>0</v>
      </c>
      <c r="Q304" s="184">
        <v>1.78E-2</v>
      </c>
      <c r="R304" s="184">
        <f t="shared" si="67"/>
        <v>1.78E-2</v>
      </c>
      <c r="S304" s="184">
        <v>0</v>
      </c>
      <c r="T304" s="185">
        <f t="shared" si="68"/>
        <v>0</v>
      </c>
      <c r="U304" s="31"/>
      <c r="V304" s="31"/>
      <c r="W304" s="31"/>
      <c r="X304" s="31"/>
      <c r="Y304" s="31"/>
      <c r="Z304" s="31"/>
      <c r="AA304" s="31"/>
      <c r="AB304" s="31"/>
      <c r="AC304" s="31"/>
      <c r="AD304" s="31"/>
      <c r="AE304" s="31"/>
      <c r="AR304" s="186" t="s">
        <v>362</v>
      </c>
      <c r="AT304" s="186" t="s">
        <v>357</v>
      </c>
      <c r="AU304" s="186" t="s">
        <v>88</v>
      </c>
      <c r="AY304" s="14" t="s">
        <v>232</v>
      </c>
      <c r="BE304" s="104">
        <f t="shared" si="69"/>
        <v>0</v>
      </c>
      <c r="BF304" s="104">
        <f t="shared" si="70"/>
        <v>0</v>
      </c>
      <c r="BG304" s="104">
        <f t="shared" si="71"/>
        <v>0</v>
      </c>
      <c r="BH304" s="104">
        <f t="shared" si="72"/>
        <v>0</v>
      </c>
      <c r="BI304" s="104">
        <f t="shared" si="73"/>
        <v>0</v>
      </c>
      <c r="BJ304" s="14" t="s">
        <v>88</v>
      </c>
      <c r="BK304" s="104">
        <f t="shared" si="74"/>
        <v>0</v>
      </c>
      <c r="BL304" s="14" t="s">
        <v>297</v>
      </c>
      <c r="BM304" s="186" t="s">
        <v>2849</v>
      </c>
    </row>
    <row r="305" spans="1:65" s="2" customFormat="1" ht="44.25" customHeight="1">
      <c r="A305" s="31"/>
      <c r="B305" s="142"/>
      <c r="C305" s="187" t="s">
        <v>770</v>
      </c>
      <c r="D305" s="187" t="s">
        <v>357</v>
      </c>
      <c r="E305" s="188" t="s">
        <v>1599</v>
      </c>
      <c r="F305" s="189" t="s">
        <v>2205</v>
      </c>
      <c r="G305" s="190" t="s">
        <v>1307</v>
      </c>
      <c r="H305" s="191">
        <v>10</v>
      </c>
      <c r="I305" s="192"/>
      <c r="J305" s="193">
        <f t="shared" si="65"/>
        <v>0</v>
      </c>
      <c r="K305" s="194"/>
      <c r="L305" s="195"/>
      <c r="M305" s="196" t="s">
        <v>1</v>
      </c>
      <c r="N305" s="197" t="s">
        <v>43</v>
      </c>
      <c r="O305" s="60"/>
      <c r="P305" s="184">
        <f t="shared" si="66"/>
        <v>0</v>
      </c>
      <c r="Q305" s="184">
        <v>0</v>
      </c>
      <c r="R305" s="184">
        <f t="shared" si="67"/>
        <v>0</v>
      </c>
      <c r="S305" s="184">
        <v>0</v>
      </c>
      <c r="T305" s="185">
        <f t="shared" si="68"/>
        <v>0</v>
      </c>
      <c r="U305" s="31"/>
      <c r="V305" s="31"/>
      <c r="W305" s="31"/>
      <c r="X305" s="31"/>
      <c r="Y305" s="31"/>
      <c r="Z305" s="31"/>
      <c r="AA305" s="31"/>
      <c r="AB305" s="31"/>
      <c r="AC305" s="31"/>
      <c r="AD305" s="31"/>
      <c r="AE305" s="31"/>
      <c r="AR305" s="186" t="s">
        <v>362</v>
      </c>
      <c r="AT305" s="186" t="s">
        <v>357</v>
      </c>
      <c r="AU305" s="186" t="s">
        <v>88</v>
      </c>
      <c r="AY305" s="14" t="s">
        <v>232</v>
      </c>
      <c r="BE305" s="104">
        <f t="shared" si="69"/>
        <v>0</v>
      </c>
      <c r="BF305" s="104">
        <f t="shared" si="70"/>
        <v>0</v>
      </c>
      <c r="BG305" s="104">
        <f t="shared" si="71"/>
        <v>0</v>
      </c>
      <c r="BH305" s="104">
        <f t="shared" si="72"/>
        <v>0</v>
      </c>
      <c r="BI305" s="104">
        <f t="shared" si="73"/>
        <v>0</v>
      </c>
      <c r="BJ305" s="14" t="s">
        <v>88</v>
      </c>
      <c r="BK305" s="104">
        <f t="shared" si="74"/>
        <v>0</v>
      </c>
      <c r="BL305" s="14" t="s">
        <v>297</v>
      </c>
      <c r="BM305" s="186" t="s">
        <v>2850</v>
      </c>
    </row>
    <row r="306" spans="1:65" s="2" customFormat="1" ht="44.25" customHeight="1">
      <c r="A306" s="31"/>
      <c r="B306" s="142"/>
      <c r="C306" s="187" t="s">
        <v>774</v>
      </c>
      <c r="D306" s="187" t="s">
        <v>357</v>
      </c>
      <c r="E306" s="188" t="s">
        <v>1602</v>
      </c>
      <c r="F306" s="189" t="s">
        <v>2207</v>
      </c>
      <c r="G306" s="190" t="s">
        <v>1307</v>
      </c>
      <c r="H306" s="191">
        <v>10</v>
      </c>
      <c r="I306" s="192"/>
      <c r="J306" s="193">
        <f t="shared" si="65"/>
        <v>0</v>
      </c>
      <c r="K306" s="194"/>
      <c r="L306" s="195"/>
      <c r="M306" s="196" t="s">
        <v>1</v>
      </c>
      <c r="N306" s="197" t="s">
        <v>43</v>
      </c>
      <c r="O306" s="60"/>
      <c r="P306" s="184">
        <f t="shared" si="66"/>
        <v>0</v>
      </c>
      <c r="Q306" s="184">
        <v>0</v>
      </c>
      <c r="R306" s="184">
        <f t="shared" si="67"/>
        <v>0</v>
      </c>
      <c r="S306" s="184">
        <v>0</v>
      </c>
      <c r="T306" s="185">
        <f t="shared" si="68"/>
        <v>0</v>
      </c>
      <c r="U306" s="31"/>
      <c r="V306" s="31"/>
      <c r="W306" s="31"/>
      <c r="X306" s="31"/>
      <c r="Y306" s="31"/>
      <c r="Z306" s="31"/>
      <c r="AA306" s="31"/>
      <c r="AB306" s="31"/>
      <c r="AC306" s="31"/>
      <c r="AD306" s="31"/>
      <c r="AE306" s="31"/>
      <c r="AR306" s="186" t="s">
        <v>362</v>
      </c>
      <c r="AT306" s="186" t="s">
        <v>357</v>
      </c>
      <c r="AU306" s="186" t="s">
        <v>88</v>
      </c>
      <c r="AY306" s="14" t="s">
        <v>232</v>
      </c>
      <c r="BE306" s="104">
        <f t="shared" si="69"/>
        <v>0</v>
      </c>
      <c r="BF306" s="104">
        <f t="shared" si="70"/>
        <v>0</v>
      </c>
      <c r="BG306" s="104">
        <f t="shared" si="71"/>
        <v>0</v>
      </c>
      <c r="BH306" s="104">
        <f t="shared" si="72"/>
        <v>0</v>
      </c>
      <c r="BI306" s="104">
        <f t="shared" si="73"/>
        <v>0</v>
      </c>
      <c r="BJ306" s="14" t="s">
        <v>88</v>
      </c>
      <c r="BK306" s="104">
        <f t="shared" si="74"/>
        <v>0</v>
      </c>
      <c r="BL306" s="14" t="s">
        <v>297</v>
      </c>
      <c r="BM306" s="186" t="s">
        <v>2851</v>
      </c>
    </row>
    <row r="307" spans="1:65" s="2" customFormat="1" ht="49.15" customHeight="1">
      <c r="A307" s="31"/>
      <c r="B307" s="142"/>
      <c r="C307" s="187" t="s">
        <v>778</v>
      </c>
      <c r="D307" s="187" t="s">
        <v>357</v>
      </c>
      <c r="E307" s="188" t="s">
        <v>1605</v>
      </c>
      <c r="F307" s="189" t="s">
        <v>2209</v>
      </c>
      <c r="G307" s="190" t="s">
        <v>1307</v>
      </c>
      <c r="H307" s="191">
        <v>80</v>
      </c>
      <c r="I307" s="192"/>
      <c r="J307" s="193">
        <f t="shared" si="65"/>
        <v>0</v>
      </c>
      <c r="K307" s="194"/>
      <c r="L307" s="195"/>
      <c r="M307" s="196" t="s">
        <v>1</v>
      </c>
      <c r="N307" s="197" t="s">
        <v>43</v>
      </c>
      <c r="O307" s="60"/>
      <c r="P307" s="184">
        <f t="shared" si="66"/>
        <v>0</v>
      </c>
      <c r="Q307" s="184">
        <v>0</v>
      </c>
      <c r="R307" s="184">
        <f t="shared" si="67"/>
        <v>0</v>
      </c>
      <c r="S307" s="184">
        <v>0</v>
      </c>
      <c r="T307" s="185">
        <f t="shared" si="68"/>
        <v>0</v>
      </c>
      <c r="U307" s="31"/>
      <c r="V307" s="31"/>
      <c r="W307" s="31"/>
      <c r="X307" s="31"/>
      <c r="Y307" s="31"/>
      <c r="Z307" s="31"/>
      <c r="AA307" s="31"/>
      <c r="AB307" s="31"/>
      <c r="AC307" s="31"/>
      <c r="AD307" s="31"/>
      <c r="AE307" s="31"/>
      <c r="AR307" s="186" t="s">
        <v>362</v>
      </c>
      <c r="AT307" s="186" t="s">
        <v>357</v>
      </c>
      <c r="AU307" s="186" t="s">
        <v>88</v>
      </c>
      <c r="AY307" s="14" t="s">
        <v>232</v>
      </c>
      <c r="BE307" s="104">
        <f t="shared" si="69"/>
        <v>0</v>
      </c>
      <c r="BF307" s="104">
        <f t="shared" si="70"/>
        <v>0</v>
      </c>
      <c r="BG307" s="104">
        <f t="shared" si="71"/>
        <v>0</v>
      </c>
      <c r="BH307" s="104">
        <f t="shared" si="72"/>
        <v>0</v>
      </c>
      <c r="BI307" s="104">
        <f t="shared" si="73"/>
        <v>0</v>
      </c>
      <c r="BJ307" s="14" t="s">
        <v>88</v>
      </c>
      <c r="BK307" s="104">
        <f t="shared" si="74"/>
        <v>0</v>
      </c>
      <c r="BL307" s="14" t="s">
        <v>297</v>
      </c>
      <c r="BM307" s="186" t="s">
        <v>2852</v>
      </c>
    </row>
    <row r="308" spans="1:65" s="2" customFormat="1" ht="16.5" customHeight="1">
      <c r="A308" s="31"/>
      <c r="B308" s="142"/>
      <c r="C308" s="174" t="s">
        <v>785</v>
      </c>
      <c r="D308" s="174" t="s">
        <v>234</v>
      </c>
      <c r="E308" s="175" t="s">
        <v>2211</v>
      </c>
      <c r="F308" s="176" t="s">
        <v>3112</v>
      </c>
      <c r="G308" s="177" t="s">
        <v>1307</v>
      </c>
      <c r="H308" s="178">
        <v>4</v>
      </c>
      <c r="I308" s="179"/>
      <c r="J308" s="180">
        <f t="shared" si="65"/>
        <v>0</v>
      </c>
      <c r="K308" s="181"/>
      <c r="L308" s="32"/>
      <c r="M308" s="182" t="s">
        <v>1</v>
      </c>
      <c r="N308" s="183" t="s">
        <v>43</v>
      </c>
      <c r="O308" s="60"/>
      <c r="P308" s="184">
        <f t="shared" si="66"/>
        <v>0</v>
      </c>
      <c r="Q308" s="184">
        <v>5.0000000000000002E-5</v>
      </c>
      <c r="R308" s="184">
        <f t="shared" si="67"/>
        <v>2.0000000000000001E-4</v>
      </c>
      <c r="S308" s="184">
        <v>0</v>
      </c>
      <c r="T308" s="185">
        <f t="shared" si="68"/>
        <v>0</v>
      </c>
      <c r="U308" s="31"/>
      <c r="V308" s="31"/>
      <c r="W308" s="31"/>
      <c r="X308" s="31"/>
      <c r="Y308" s="31"/>
      <c r="Z308" s="31"/>
      <c r="AA308" s="31"/>
      <c r="AB308" s="31"/>
      <c r="AC308" s="31"/>
      <c r="AD308" s="31"/>
      <c r="AE308" s="31"/>
      <c r="AR308" s="186" t="s">
        <v>297</v>
      </c>
      <c r="AT308" s="186" t="s">
        <v>234</v>
      </c>
      <c r="AU308" s="186" t="s">
        <v>88</v>
      </c>
      <c r="AY308" s="14" t="s">
        <v>232</v>
      </c>
      <c r="BE308" s="104">
        <f t="shared" si="69"/>
        <v>0</v>
      </c>
      <c r="BF308" s="104">
        <f t="shared" si="70"/>
        <v>0</v>
      </c>
      <c r="BG308" s="104">
        <f t="shared" si="71"/>
        <v>0</v>
      </c>
      <c r="BH308" s="104">
        <f t="shared" si="72"/>
        <v>0</v>
      </c>
      <c r="BI308" s="104">
        <f t="shared" si="73"/>
        <v>0</v>
      </c>
      <c r="BJ308" s="14" t="s">
        <v>88</v>
      </c>
      <c r="BK308" s="104">
        <f t="shared" si="74"/>
        <v>0</v>
      </c>
      <c r="BL308" s="14" t="s">
        <v>297</v>
      </c>
      <c r="BM308" s="186" t="s">
        <v>2854</v>
      </c>
    </row>
    <row r="309" spans="1:65" s="2" customFormat="1" ht="62.65" customHeight="1">
      <c r="A309" s="31"/>
      <c r="B309" s="142"/>
      <c r="C309" s="187" t="s">
        <v>521</v>
      </c>
      <c r="D309" s="187" t="s">
        <v>357</v>
      </c>
      <c r="E309" s="188" t="s">
        <v>2217</v>
      </c>
      <c r="F309" s="189" t="s">
        <v>2218</v>
      </c>
      <c r="G309" s="190" t="s">
        <v>1307</v>
      </c>
      <c r="H309" s="191">
        <v>2</v>
      </c>
      <c r="I309" s="192"/>
      <c r="J309" s="193">
        <f t="shared" si="65"/>
        <v>0</v>
      </c>
      <c r="K309" s="194"/>
      <c r="L309" s="195"/>
      <c r="M309" s="196" t="s">
        <v>1</v>
      </c>
      <c r="N309" s="197" t="s">
        <v>43</v>
      </c>
      <c r="O309" s="60"/>
      <c r="P309" s="184">
        <f t="shared" si="66"/>
        <v>0</v>
      </c>
      <c r="Q309" s="184">
        <v>0.01</v>
      </c>
      <c r="R309" s="184">
        <f t="shared" si="67"/>
        <v>0.02</v>
      </c>
      <c r="S309" s="184">
        <v>0</v>
      </c>
      <c r="T309" s="185">
        <f t="shared" si="68"/>
        <v>0</v>
      </c>
      <c r="U309" s="31"/>
      <c r="V309" s="31"/>
      <c r="W309" s="31"/>
      <c r="X309" s="31"/>
      <c r="Y309" s="31"/>
      <c r="Z309" s="31"/>
      <c r="AA309" s="31"/>
      <c r="AB309" s="31"/>
      <c r="AC309" s="31"/>
      <c r="AD309" s="31"/>
      <c r="AE309" s="31"/>
      <c r="AR309" s="186" t="s">
        <v>362</v>
      </c>
      <c r="AT309" s="186" t="s">
        <v>357</v>
      </c>
      <c r="AU309" s="186" t="s">
        <v>88</v>
      </c>
      <c r="AY309" s="14" t="s">
        <v>232</v>
      </c>
      <c r="BE309" s="104">
        <f t="shared" si="69"/>
        <v>0</v>
      </c>
      <c r="BF309" s="104">
        <f t="shared" si="70"/>
        <v>0</v>
      </c>
      <c r="BG309" s="104">
        <f t="shared" si="71"/>
        <v>0</v>
      </c>
      <c r="BH309" s="104">
        <f t="shared" si="72"/>
        <v>0</v>
      </c>
      <c r="BI309" s="104">
        <f t="shared" si="73"/>
        <v>0</v>
      </c>
      <c r="BJ309" s="14" t="s">
        <v>88</v>
      </c>
      <c r="BK309" s="104">
        <f t="shared" si="74"/>
        <v>0</v>
      </c>
      <c r="BL309" s="14" t="s">
        <v>297</v>
      </c>
      <c r="BM309" s="186" t="s">
        <v>2855</v>
      </c>
    </row>
    <row r="310" spans="1:65" s="2" customFormat="1" ht="24.2" customHeight="1">
      <c r="A310" s="31"/>
      <c r="B310" s="142"/>
      <c r="C310" s="187" t="s">
        <v>1982</v>
      </c>
      <c r="D310" s="187" t="s">
        <v>357</v>
      </c>
      <c r="E310" s="188" t="s">
        <v>2220</v>
      </c>
      <c r="F310" s="189" t="s">
        <v>2221</v>
      </c>
      <c r="G310" s="190" t="s">
        <v>1307</v>
      </c>
      <c r="H310" s="191">
        <v>2</v>
      </c>
      <c r="I310" s="192"/>
      <c r="J310" s="193">
        <f t="shared" si="65"/>
        <v>0</v>
      </c>
      <c r="K310" s="194"/>
      <c r="L310" s="195"/>
      <c r="M310" s="196" t="s">
        <v>1</v>
      </c>
      <c r="N310" s="197" t="s">
        <v>43</v>
      </c>
      <c r="O310" s="60"/>
      <c r="P310" s="184">
        <f t="shared" si="66"/>
        <v>0</v>
      </c>
      <c r="Q310" s="184">
        <v>0</v>
      </c>
      <c r="R310" s="184">
        <f t="shared" si="67"/>
        <v>0</v>
      </c>
      <c r="S310" s="184">
        <v>0</v>
      </c>
      <c r="T310" s="185">
        <f t="shared" si="68"/>
        <v>0</v>
      </c>
      <c r="U310" s="31"/>
      <c r="V310" s="31"/>
      <c r="W310" s="31"/>
      <c r="X310" s="31"/>
      <c r="Y310" s="31"/>
      <c r="Z310" s="31"/>
      <c r="AA310" s="31"/>
      <c r="AB310" s="31"/>
      <c r="AC310" s="31"/>
      <c r="AD310" s="31"/>
      <c r="AE310" s="31"/>
      <c r="AR310" s="186" t="s">
        <v>362</v>
      </c>
      <c r="AT310" s="186" t="s">
        <v>357</v>
      </c>
      <c r="AU310" s="186" t="s">
        <v>88</v>
      </c>
      <c r="AY310" s="14" t="s">
        <v>232</v>
      </c>
      <c r="BE310" s="104">
        <f t="shared" si="69"/>
        <v>0</v>
      </c>
      <c r="BF310" s="104">
        <f t="shared" si="70"/>
        <v>0</v>
      </c>
      <c r="BG310" s="104">
        <f t="shared" si="71"/>
        <v>0</v>
      </c>
      <c r="BH310" s="104">
        <f t="shared" si="72"/>
        <v>0</v>
      </c>
      <c r="BI310" s="104">
        <f t="shared" si="73"/>
        <v>0</v>
      </c>
      <c r="BJ310" s="14" t="s">
        <v>88</v>
      </c>
      <c r="BK310" s="104">
        <f t="shared" si="74"/>
        <v>0</v>
      </c>
      <c r="BL310" s="14" t="s">
        <v>297</v>
      </c>
      <c r="BM310" s="186" t="s">
        <v>2856</v>
      </c>
    </row>
    <row r="311" spans="1:65" s="2" customFormat="1" ht="24.2" customHeight="1">
      <c r="A311" s="31"/>
      <c r="B311" s="142"/>
      <c r="C311" s="174" t="s">
        <v>1986</v>
      </c>
      <c r="D311" s="174" t="s">
        <v>234</v>
      </c>
      <c r="E311" s="175" t="s">
        <v>1141</v>
      </c>
      <c r="F311" s="176" t="s">
        <v>1142</v>
      </c>
      <c r="G311" s="177" t="s">
        <v>360</v>
      </c>
      <c r="H311" s="178">
        <v>1.536</v>
      </c>
      <c r="I311" s="179"/>
      <c r="J311" s="180">
        <f t="shared" si="65"/>
        <v>0</v>
      </c>
      <c r="K311" s="181"/>
      <c r="L311" s="32"/>
      <c r="M311" s="182" t="s">
        <v>1</v>
      </c>
      <c r="N311" s="183" t="s">
        <v>43</v>
      </c>
      <c r="O311" s="60"/>
      <c r="P311" s="184">
        <f t="shared" si="66"/>
        <v>0</v>
      </c>
      <c r="Q311" s="184">
        <v>0</v>
      </c>
      <c r="R311" s="184">
        <f t="shared" si="67"/>
        <v>0</v>
      </c>
      <c r="S311" s="184">
        <v>0</v>
      </c>
      <c r="T311" s="185">
        <f t="shared" si="68"/>
        <v>0</v>
      </c>
      <c r="U311" s="31"/>
      <c r="V311" s="31"/>
      <c r="W311" s="31"/>
      <c r="X311" s="31"/>
      <c r="Y311" s="31"/>
      <c r="Z311" s="31"/>
      <c r="AA311" s="31"/>
      <c r="AB311" s="31"/>
      <c r="AC311" s="31"/>
      <c r="AD311" s="31"/>
      <c r="AE311" s="31"/>
      <c r="AR311" s="186" t="s">
        <v>297</v>
      </c>
      <c r="AT311" s="186" t="s">
        <v>234</v>
      </c>
      <c r="AU311" s="186" t="s">
        <v>88</v>
      </c>
      <c r="AY311" s="14" t="s">
        <v>232</v>
      </c>
      <c r="BE311" s="104">
        <f t="shared" si="69"/>
        <v>0</v>
      </c>
      <c r="BF311" s="104">
        <f t="shared" si="70"/>
        <v>0</v>
      </c>
      <c r="BG311" s="104">
        <f t="shared" si="71"/>
        <v>0</v>
      </c>
      <c r="BH311" s="104">
        <f t="shared" si="72"/>
        <v>0</v>
      </c>
      <c r="BI311" s="104">
        <f t="shared" si="73"/>
        <v>0</v>
      </c>
      <c r="BJ311" s="14" t="s">
        <v>88</v>
      </c>
      <c r="BK311" s="104">
        <f t="shared" si="74"/>
        <v>0</v>
      </c>
      <c r="BL311" s="14" t="s">
        <v>297</v>
      </c>
      <c r="BM311" s="186" t="s">
        <v>2857</v>
      </c>
    </row>
    <row r="312" spans="1:65" s="12" customFormat="1" ht="22.9" customHeight="1">
      <c r="B312" s="161"/>
      <c r="D312" s="162" t="s">
        <v>76</v>
      </c>
      <c r="E312" s="172" t="s">
        <v>768</v>
      </c>
      <c r="F312" s="172" t="s">
        <v>769</v>
      </c>
      <c r="I312" s="164"/>
      <c r="J312" s="173">
        <f>BK312</f>
        <v>0</v>
      </c>
      <c r="L312" s="161"/>
      <c r="M312" s="166"/>
      <c r="N312" s="167"/>
      <c r="O312" s="167"/>
      <c r="P312" s="168">
        <f>SUM(P313:P315)</f>
        <v>0</v>
      </c>
      <c r="Q312" s="167"/>
      <c r="R312" s="168">
        <f>SUM(R313:R315)</f>
        <v>0.67869375700000012</v>
      </c>
      <c r="S312" s="167"/>
      <c r="T312" s="169">
        <f>SUM(T313:T315)</f>
        <v>0</v>
      </c>
      <c r="AR312" s="162" t="s">
        <v>88</v>
      </c>
      <c r="AT312" s="170" t="s">
        <v>76</v>
      </c>
      <c r="AU312" s="170" t="s">
        <v>81</v>
      </c>
      <c r="AY312" s="162" t="s">
        <v>232</v>
      </c>
      <c r="BK312" s="171">
        <f>SUM(BK313:BK315)</f>
        <v>0</v>
      </c>
    </row>
    <row r="313" spans="1:65" s="2" customFormat="1" ht="33" customHeight="1">
      <c r="A313" s="31"/>
      <c r="B313" s="142"/>
      <c r="C313" s="174" t="s">
        <v>1990</v>
      </c>
      <c r="D313" s="174" t="s">
        <v>234</v>
      </c>
      <c r="E313" s="175" t="s">
        <v>771</v>
      </c>
      <c r="F313" s="176" t="s">
        <v>772</v>
      </c>
      <c r="G313" s="177" t="s">
        <v>237</v>
      </c>
      <c r="H313" s="178">
        <v>1</v>
      </c>
      <c r="I313" s="179"/>
      <c r="J313" s="180">
        <f>ROUND(I313*H313,2)</f>
        <v>0</v>
      </c>
      <c r="K313" s="181"/>
      <c r="L313" s="32"/>
      <c r="M313" s="182" t="s">
        <v>1</v>
      </c>
      <c r="N313" s="183" t="s">
        <v>43</v>
      </c>
      <c r="O313" s="60"/>
      <c r="P313" s="184">
        <f>O313*H313</f>
        <v>0</v>
      </c>
      <c r="Q313" s="184">
        <v>6.2693757000000003E-2</v>
      </c>
      <c r="R313" s="184">
        <f>Q313*H313</f>
        <v>6.2693757000000003E-2</v>
      </c>
      <c r="S313" s="184">
        <v>0</v>
      </c>
      <c r="T313" s="185">
        <f>S313*H313</f>
        <v>0</v>
      </c>
      <c r="U313" s="31"/>
      <c r="V313" s="31"/>
      <c r="W313" s="31"/>
      <c r="X313" s="31"/>
      <c r="Y313" s="31"/>
      <c r="Z313" s="31"/>
      <c r="AA313" s="31"/>
      <c r="AB313" s="31"/>
      <c r="AC313" s="31"/>
      <c r="AD313" s="31"/>
      <c r="AE313" s="31"/>
      <c r="AR313" s="186" t="s">
        <v>297</v>
      </c>
      <c r="AT313" s="186" t="s">
        <v>234</v>
      </c>
      <c r="AU313" s="186" t="s">
        <v>88</v>
      </c>
      <c r="AY313" s="14" t="s">
        <v>232</v>
      </c>
      <c r="BE313" s="104">
        <f>IF(N313="základná",J313,0)</f>
        <v>0</v>
      </c>
      <c r="BF313" s="104">
        <f>IF(N313="znížená",J313,0)</f>
        <v>0</v>
      </c>
      <c r="BG313" s="104">
        <f>IF(N313="zákl. prenesená",J313,0)</f>
        <v>0</v>
      </c>
      <c r="BH313" s="104">
        <f>IF(N313="zníž. prenesená",J313,0)</f>
        <v>0</v>
      </c>
      <c r="BI313" s="104">
        <f>IF(N313="nulová",J313,0)</f>
        <v>0</v>
      </c>
      <c r="BJ313" s="14" t="s">
        <v>88</v>
      </c>
      <c r="BK313" s="104">
        <f>ROUND(I313*H313,2)</f>
        <v>0</v>
      </c>
      <c r="BL313" s="14" t="s">
        <v>297</v>
      </c>
      <c r="BM313" s="186" t="s">
        <v>2858</v>
      </c>
    </row>
    <row r="314" spans="1:65" s="2" customFormat="1" ht="24.2" customHeight="1">
      <c r="A314" s="31"/>
      <c r="B314" s="142"/>
      <c r="C314" s="187" t="s">
        <v>1994</v>
      </c>
      <c r="D314" s="187" t="s">
        <v>357</v>
      </c>
      <c r="E314" s="188" t="s">
        <v>775</v>
      </c>
      <c r="F314" s="189" t="s">
        <v>776</v>
      </c>
      <c r="G314" s="190" t="s">
        <v>287</v>
      </c>
      <c r="H314" s="191">
        <v>0.38500000000000001</v>
      </c>
      <c r="I314" s="192"/>
      <c r="J314" s="193">
        <f>ROUND(I314*H314,2)</f>
        <v>0</v>
      </c>
      <c r="K314" s="194"/>
      <c r="L314" s="195"/>
      <c r="M314" s="196" t="s">
        <v>1</v>
      </c>
      <c r="N314" s="197" t="s">
        <v>43</v>
      </c>
      <c r="O314" s="60"/>
      <c r="P314" s="184">
        <f>O314*H314</f>
        <v>0</v>
      </c>
      <c r="Q314" s="184">
        <v>1.6</v>
      </c>
      <c r="R314" s="184">
        <f>Q314*H314</f>
        <v>0.6160000000000001</v>
      </c>
      <c r="S314" s="184">
        <v>0</v>
      </c>
      <c r="T314" s="185">
        <f>S314*H314</f>
        <v>0</v>
      </c>
      <c r="U314" s="31"/>
      <c r="V314" s="31"/>
      <c r="W314" s="31"/>
      <c r="X314" s="31"/>
      <c r="Y314" s="31"/>
      <c r="Z314" s="31"/>
      <c r="AA314" s="31"/>
      <c r="AB314" s="31"/>
      <c r="AC314" s="31"/>
      <c r="AD314" s="31"/>
      <c r="AE314" s="31"/>
      <c r="AR314" s="186" t="s">
        <v>362</v>
      </c>
      <c r="AT314" s="186" t="s">
        <v>357</v>
      </c>
      <c r="AU314" s="186" t="s">
        <v>88</v>
      </c>
      <c r="AY314" s="14" t="s">
        <v>232</v>
      </c>
      <c r="BE314" s="104">
        <f>IF(N314="základná",J314,0)</f>
        <v>0</v>
      </c>
      <c r="BF314" s="104">
        <f>IF(N314="znížená",J314,0)</f>
        <v>0</v>
      </c>
      <c r="BG314" s="104">
        <f>IF(N314="zákl. prenesená",J314,0)</f>
        <v>0</v>
      </c>
      <c r="BH314" s="104">
        <f>IF(N314="zníž. prenesená",J314,0)</f>
        <v>0</v>
      </c>
      <c r="BI314" s="104">
        <f>IF(N314="nulová",J314,0)</f>
        <v>0</v>
      </c>
      <c r="BJ314" s="14" t="s">
        <v>88</v>
      </c>
      <c r="BK314" s="104">
        <f>ROUND(I314*H314,2)</f>
        <v>0</v>
      </c>
      <c r="BL314" s="14" t="s">
        <v>297</v>
      </c>
      <c r="BM314" s="186" t="s">
        <v>2859</v>
      </c>
    </row>
    <row r="315" spans="1:65" s="2" customFormat="1" ht="24.2" customHeight="1">
      <c r="A315" s="31"/>
      <c r="B315" s="142"/>
      <c r="C315" s="174" t="s">
        <v>2000</v>
      </c>
      <c r="D315" s="174" t="s">
        <v>234</v>
      </c>
      <c r="E315" s="175" t="s">
        <v>779</v>
      </c>
      <c r="F315" s="176" t="s">
        <v>780</v>
      </c>
      <c r="G315" s="177" t="s">
        <v>360</v>
      </c>
      <c r="H315" s="178">
        <v>0.67900000000000005</v>
      </c>
      <c r="I315" s="179"/>
      <c r="J315" s="180">
        <f>ROUND(I315*H315,2)</f>
        <v>0</v>
      </c>
      <c r="K315" s="181"/>
      <c r="L315" s="32"/>
      <c r="M315" s="182" t="s">
        <v>1</v>
      </c>
      <c r="N315" s="183" t="s">
        <v>43</v>
      </c>
      <c r="O315" s="60"/>
      <c r="P315" s="184">
        <f>O315*H315</f>
        <v>0</v>
      </c>
      <c r="Q315" s="184">
        <v>0</v>
      </c>
      <c r="R315" s="184">
        <f>Q315*H315</f>
        <v>0</v>
      </c>
      <c r="S315" s="184">
        <v>0</v>
      </c>
      <c r="T315" s="185">
        <f>S315*H315</f>
        <v>0</v>
      </c>
      <c r="U315" s="31"/>
      <c r="V315" s="31"/>
      <c r="W315" s="31"/>
      <c r="X315" s="31"/>
      <c r="Y315" s="31"/>
      <c r="Z315" s="31"/>
      <c r="AA315" s="31"/>
      <c r="AB315" s="31"/>
      <c r="AC315" s="31"/>
      <c r="AD315" s="31"/>
      <c r="AE315" s="31"/>
      <c r="AR315" s="186" t="s">
        <v>297</v>
      </c>
      <c r="AT315" s="186" t="s">
        <v>234</v>
      </c>
      <c r="AU315" s="186" t="s">
        <v>88</v>
      </c>
      <c r="AY315" s="14" t="s">
        <v>232</v>
      </c>
      <c r="BE315" s="104">
        <f>IF(N315="základná",J315,0)</f>
        <v>0</v>
      </c>
      <c r="BF315" s="104">
        <f>IF(N315="znížená",J315,0)</f>
        <v>0</v>
      </c>
      <c r="BG315" s="104">
        <f>IF(N315="zákl. prenesená",J315,0)</f>
        <v>0</v>
      </c>
      <c r="BH315" s="104">
        <f>IF(N315="zníž. prenesená",J315,0)</f>
        <v>0</v>
      </c>
      <c r="BI315" s="104">
        <f>IF(N315="nulová",J315,0)</f>
        <v>0</v>
      </c>
      <c r="BJ315" s="14" t="s">
        <v>88</v>
      </c>
      <c r="BK315" s="104">
        <f>ROUND(I315*H315,2)</f>
        <v>0</v>
      </c>
      <c r="BL315" s="14" t="s">
        <v>297</v>
      </c>
      <c r="BM315" s="186" t="s">
        <v>2860</v>
      </c>
    </row>
    <row r="316" spans="1:65" s="12" customFormat="1" ht="25.9" customHeight="1">
      <c r="B316" s="161"/>
      <c r="D316" s="162" t="s">
        <v>76</v>
      </c>
      <c r="E316" s="163" t="s">
        <v>357</v>
      </c>
      <c r="F316" s="163" t="s">
        <v>782</v>
      </c>
      <c r="I316" s="164"/>
      <c r="J316" s="165">
        <f>BK316</f>
        <v>0</v>
      </c>
      <c r="L316" s="161"/>
      <c r="M316" s="166"/>
      <c r="N316" s="167"/>
      <c r="O316" s="167"/>
      <c r="P316" s="168">
        <f>P317+P358+P361+P363+P374+P380</f>
        <v>0</v>
      </c>
      <c r="Q316" s="167"/>
      <c r="R316" s="168">
        <f>R317+R358+R361+R363+R374+R380</f>
        <v>0.25671559999999999</v>
      </c>
      <c r="S316" s="167"/>
      <c r="T316" s="169">
        <f>T317+T358+T361+T363+T374+T380</f>
        <v>0</v>
      </c>
      <c r="AR316" s="162" t="s">
        <v>93</v>
      </c>
      <c r="AT316" s="170" t="s">
        <v>76</v>
      </c>
      <c r="AU316" s="170" t="s">
        <v>77</v>
      </c>
      <c r="AY316" s="162" t="s">
        <v>232</v>
      </c>
      <c r="BK316" s="171">
        <f>BK317+BK358+BK361+BK363+BK374+BK380</f>
        <v>0</v>
      </c>
    </row>
    <row r="317" spans="1:65" s="12" customFormat="1" ht="22.9" customHeight="1">
      <c r="B317" s="161"/>
      <c r="D317" s="162" t="s">
        <v>76</v>
      </c>
      <c r="E317" s="172" t="s">
        <v>1672</v>
      </c>
      <c r="F317" s="172" t="s">
        <v>2224</v>
      </c>
      <c r="I317" s="164"/>
      <c r="J317" s="173">
        <f>BK317</f>
        <v>0</v>
      </c>
      <c r="L317" s="161"/>
      <c r="M317" s="166"/>
      <c r="N317" s="167"/>
      <c r="O317" s="167"/>
      <c r="P317" s="168">
        <f>SUM(P318:P357)</f>
        <v>0</v>
      </c>
      <c r="Q317" s="167"/>
      <c r="R317" s="168">
        <f>SUM(R318:R357)</f>
        <v>2.0099999999999996E-2</v>
      </c>
      <c r="S317" s="167"/>
      <c r="T317" s="169">
        <f>SUM(T318:T357)</f>
        <v>0</v>
      </c>
      <c r="AR317" s="162" t="s">
        <v>93</v>
      </c>
      <c r="AT317" s="170" t="s">
        <v>76</v>
      </c>
      <c r="AU317" s="170" t="s">
        <v>81</v>
      </c>
      <c r="AY317" s="162" t="s">
        <v>232</v>
      </c>
      <c r="BK317" s="171">
        <f>SUM(BK318:BK357)</f>
        <v>0</v>
      </c>
    </row>
    <row r="318" spans="1:65" s="2" customFormat="1" ht="24.2" customHeight="1">
      <c r="A318" s="31"/>
      <c r="B318" s="142"/>
      <c r="C318" s="174" t="s">
        <v>2004</v>
      </c>
      <c r="D318" s="174" t="s">
        <v>234</v>
      </c>
      <c r="E318" s="175" t="s">
        <v>2225</v>
      </c>
      <c r="F318" s="176" t="s">
        <v>2226</v>
      </c>
      <c r="G318" s="177" t="s">
        <v>256</v>
      </c>
      <c r="H318" s="178">
        <v>16</v>
      </c>
      <c r="I318" s="179"/>
      <c r="J318" s="180">
        <f t="shared" ref="J318:J357" si="75">ROUND(I318*H318,2)</f>
        <v>0</v>
      </c>
      <c r="K318" s="181"/>
      <c r="L318" s="32"/>
      <c r="M318" s="182" t="s">
        <v>1</v>
      </c>
      <c r="N318" s="183" t="s">
        <v>43</v>
      </c>
      <c r="O318" s="60"/>
      <c r="P318" s="184">
        <f t="shared" ref="P318:P357" si="76">O318*H318</f>
        <v>0</v>
      </c>
      <c r="Q318" s="184">
        <v>0</v>
      </c>
      <c r="R318" s="184">
        <f t="shared" ref="R318:R357" si="77">Q318*H318</f>
        <v>0</v>
      </c>
      <c r="S318" s="184">
        <v>0</v>
      </c>
      <c r="T318" s="185">
        <f t="shared" ref="T318:T357" si="78">S318*H318</f>
        <v>0</v>
      </c>
      <c r="U318" s="31"/>
      <c r="V318" s="31"/>
      <c r="W318" s="31"/>
      <c r="X318" s="31"/>
      <c r="Y318" s="31"/>
      <c r="Z318" s="31"/>
      <c r="AA318" s="31"/>
      <c r="AB318" s="31"/>
      <c r="AC318" s="31"/>
      <c r="AD318" s="31"/>
      <c r="AE318" s="31"/>
      <c r="AR318" s="186" t="s">
        <v>463</v>
      </c>
      <c r="AT318" s="186" t="s">
        <v>234</v>
      </c>
      <c r="AU318" s="186" t="s">
        <v>88</v>
      </c>
      <c r="AY318" s="14" t="s">
        <v>232</v>
      </c>
      <c r="BE318" s="104">
        <f t="shared" ref="BE318:BE357" si="79">IF(N318="základná",J318,0)</f>
        <v>0</v>
      </c>
      <c r="BF318" s="104">
        <f t="shared" ref="BF318:BF357" si="80">IF(N318="znížená",J318,0)</f>
        <v>0</v>
      </c>
      <c r="BG318" s="104">
        <f t="shared" ref="BG318:BG357" si="81">IF(N318="zákl. prenesená",J318,0)</f>
        <v>0</v>
      </c>
      <c r="BH318" s="104">
        <f t="shared" ref="BH318:BH357" si="82">IF(N318="zníž. prenesená",J318,0)</f>
        <v>0</v>
      </c>
      <c r="BI318" s="104">
        <f t="shared" ref="BI318:BI357" si="83">IF(N318="nulová",J318,0)</f>
        <v>0</v>
      </c>
      <c r="BJ318" s="14" t="s">
        <v>88</v>
      </c>
      <c r="BK318" s="104">
        <f t="shared" ref="BK318:BK357" si="84">ROUND(I318*H318,2)</f>
        <v>0</v>
      </c>
      <c r="BL318" s="14" t="s">
        <v>463</v>
      </c>
      <c r="BM318" s="186" t="s">
        <v>2861</v>
      </c>
    </row>
    <row r="319" spans="1:65" s="2" customFormat="1" ht="16.5" customHeight="1">
      <c r="A319" s="31"/>
      <c r="B319" s="142"/>
      <c r="C319" s="187" t="s">
        <v>2008</v>
      </c>
      <c r="D319" s="187" t="s">
        <v>357</v>
      </c>
      <c r="E319" s="188" t="s">
        <v>2228</v>
      </c>
      <c r="F319" s="189" t="s">
        <v>2229</v>
      </c>
      <c r="G319" s="190" t="s">
        <v>256</v>
      </c>
      <c r="H319" s="191">
        <v>16</v>
      </c>
      <c r="I319" s="192"/>
      <c r="J319" s="193">
        <f t="shared" si="75"/>
        <v>0</v>
      </c>
      <c r="K319" s="194"/>
      <c r="L319" s="195"/>
      <c r="M319" s="196" t="s">
        <v>1</v>
      </c>
      <c r="N319" s="197" t="s">
        <v>43</v>
      </c>
      <c r="O319" s="60"/>
      <c r="P319" s="184">
        <f t="shared" si="76"/>
        <v>0</v>
      </c>
      <c r="Q319" s="184">
        <v>0</v>
      </c>
      <c r="R319" s="184">
        <f t="shared" si="77"/>
        <v>0</v>
      </c>
      <c r="S319" s="184">
        <v>0</v>
      </c>
      <c r="T319" s="185">
        <f t="shared" si="78"/>
        <v>0</v>
      </c>
      <c r="U319" s="31"/>
      <c r="V319" s="31"/>
      <c r="W319" s="31"/>
      <c r="X319" s="31"/>
      <c r="Y319" s="31"/>
      <c r="Z319" s="31"/>
      <c r="AA319" s="31"/>
      <c r="AB319" s="31"/>
      <c r="AC319" s="31"/>
      <c r="AD319" s="31"/>
      <c r="AE319" s="31"/>
      <c r="AR319" s="186" t="s">
        <v>1292</v>
      </c>
      <c r="AT319" s="186" t="s">
        <v>357</v>
      </c>
      <c r="AU319" s="186" t="s">
        <v>88</v>
      </c>
      <c r="AY319" s="14" t="s">
        <v>232</v>
      </c>
      <c r="BE319" s="104">
        <f t="shared" si="79"/>
        <v>0</v>
      </c>
      <c r="BF319" s="104">
        <f t="shared" si="80"/>
        <v>0</v>
      </c>
      <c r="BG319" s="104">
        <f t="shared" si="81"/>
        <v>0</v>
      </c>
      <c r="BH319" s="104">
        <f t="shared" si="82"/>
        <v>0</v>
      </c>
      <c r="BI319" s="104">
        <f t="shared" si="83"/>
        <v>0</v>
      </c>
      <c r="BJ319" s="14" t="s">
        <v>88</v>
      </c>
      <c r="BK319" s="104">
        <f t="shared" si="84"/>
        <v>0</v>
      </c>
      <c r="BL319" s="14" t="s">
        <v>463</v>
      </c>
      <c r="BM319" s="186" t="s">
        <v>2862</v>
      </c>
    </row>
    <row r="320" spans="1:65" s="2" customFormat="1" ht="16.5" customHeight="1">
      <c r="A320" s="31"/>
      <c r="B320" s="142"/>
      <c r="C320" s="187" t="s">
        <v>2014</v>
      </c>
      <c r="D320" s="187" t="s">
        <v>357</v>
      </c>
      <c r="E320" s="188" t="s">
        <v>2231</v>
      </c>
      <c r="F320" s="189" t="s">
        <v>2232</v>
      </c>
      <c r="G320" s="190" t="s">
        <v>394</v>
      </c>
      <c r="H320" s="191">
        <v>60</v>
      </c>
      <c r="I320" s="192"/>
      <c r="J320" s="193">
        <f t="shared" si="75"/>
        <v>0</v>
      </c>
      <c r="K320" s="194"/>
      <c r="L320" s="195"/>
      <c r="M320" s="196" t="s">
        <v>1</v>
      </c>
      <c r="N320" s="197" t="s">
        <v>43</v>
      </c>
      <c r="O320" s="60"/>
      <c r="P320" s="184">
        <f t="shared" si="76"/>
        <v>0</v>
      </c>
      <c r="Q320" s="184">
        <v>0</v>
      </c>
      <c r="R320" s="184">
        <f t="shared" si="77"/>
        <v>0</v>
      </c>
      <c r="S320" s="184">
        <v>0</v>
      </c>
      <c r="T320" s="185">
        <f t="shared" si="78"/>
        <v>0</v>
      </c>
      <c r="U320" s="31"/>
      <c r="V320" s="31"/>
      <c r="W320" s="31"/>
      <c r="X320" s="31"/>
      <c r="Y320" s="31"/>
      <c r="Z320" s="31"/>
      <c r="AA320" s="31"/>
      <c r="AB320" s="31"/>
      <c r="AC320" s="31"/>
      <c r="AD320" s="31"/>
      <c r="AE320" s="31"/>
      <c r="AR320" s="186" t="s">
        <v>1292</v>
      </c>
      <c r="AT320" s="186" t="s">
        <v>357</v>
      </c>
      <c r="AU320" s="186" t="s">
        <v>88</v>
      </c>
      <c r="AY320" s="14" t="s">
        <v>232</v>
      </c>
      <c r="BE320" s="104">
        <f t="shared" si="79"/>
        <v>0</v>
      </c>
      <c r="BF320" s="104">
        <f t="shared" si="80"/>
        <v>0</v>
      </c>
      <c r="BG320" s="104">
        <f t="shared" si="81"/>
        <v>0</v>
      </c>
      <c r="BH320" s="104">
        <f t="shared" si="82"/>
        <v>0</v>
      </c>
      <c r="BI320" s="104">
        <f t="shared" si="83"/>
        <v>0</v>
      </c>
      <c r="BJ320" s="14" t="s">
        <v>88</v>
      </c>
      <c r="BK320" s="104">
        <f t="shared" si="84"/>
        <v>0</v>
      </c>
      <c r="BL320" s="14" t="s">
        <v>463</v>
      </c>
      <c r="BM320" s="186" t="s">
        <v>2863</v>
      </c>
    </row>
    <row r="321" spans="1:65" s="2" customFormat="1" ht="24.2" customHeight="1">
      <c r="A321" s="31"/>
      <c r="B321" s="142"/>
      <c r="C321" s="174" t="s">
        <v>2018</v>
      </c>
      <c r="D321" s="174" t="s">
        <v>234</v>
      </c>
      <c r="E321" s="175" t="s">
        <v>2234</v>
      </c>
      <c r="F321" s="176" t="s">
        <v>2235</v>
      </c>
      <c r="G321" s="177" t="s">
        <v>256</v>
      </c>
      <c r="H321" s="178">
        <v>16</v>
      </c>
      <c r="I321" s="179"/>
      <c r="J321" s="180">
        <f t="shared" si="75"/>
        <v>0</v>
      </c>
      <c r="K321" s="181"/>
      <c r="L321" s="32"/>
      <c r="M321" s="182" t="s">
        <v>1</v>
      </c>
      <c r="N321" s="183" t="s">
        <v>43</v>
      </c>
      <c r="O321" s="60"/>
      <c r="P321" s="184">
        <f t="shared" si="76"/>
        <v>0</v>
      </c>
      <c r="Q321" s="184">
        <v>0</v>
      </c>
      <c r="R321" s="184">
        <f t="shared" si="77"/>
        <v>0</v>
      </c>
      <c r="S321" s="184">
        <v>0</v>
      </c>
      <c r="T321" s="185">
        <f t="shared" si="78"/>
        <v>0</v>
      </c>
      <c r="U321" s="31"/>
      <c r="V321" s="31"/>
      <c r="W321" s="31"/>
      <c r="X321" s="31"/>
      <c r="Y321" s="31"/>
      <c r="Z321" s="31"/>
      <c r="AA321" s="31"/>
      <c r="AB321" s="31"/>
      <c r="AC321" s="31"/>
      <c r="AD321" s="31"/>
      <c r="AE321" s="31"/>
      <c r="AR321" s="186" t="s">
        <v>463</v>
      </c>
      <c r="AT321" s="186" t="s">
        <v>234</v>
      </c>
      <c r="AU321" s="186" t="s">
        <v>88</v>
      </c>
      <c r="AY321" s="14" t="s">
        <v>232</v>
      </c>
      <c r="BE321" s="104">
        <f t="shared" si="79"/>
        <v>0</v>
      </c>
      <c r="BF321" s="104">
        <f t="shared" si="80"/>
        <v>0</v>
      </c>
      <c r="BG321" s="104">
        <f t="shared" si="81"/>
        <v>0</v>
      </c>
      <c r="BH321" s="104">
        <f t="shared" si="82"/>
        <v>0</v>
      </c>
      <c r="BI321" s="104">
        <f t="shared" si="83"/>
        <v>0</v>
      </c>
      <c r="BJ321" s="14" t="s">
        <v>88</v>
      </c>
      <c r="BK321" s="104">
        <f t="shared" si="84"/>
        <v>0</v>
      </c>
      <c r="BL321" s="14" t="s">
        <v>463</v>
      </c>
      <c r="BM321" s="186" t="s">
        <v>2864</v>
      </c>
    </row>
    <row r="322" spans="1:65" s="2" customFormat="1" ht="44.25" customHeight="1">
      <c r="A322" s="31"/>
      <c r="B322" s="142"/>
      <c r="C322" s="187" t="s">
        <v>2022</v>
      </c>
      <c r="D322" s="187" t="s">
        <v>357</v>
      </c>
      <c r="E322" s="188" t="s">
        <v>2237</v>
      </c>
      <c r="F322" s="189" t="s">
        <v>2238</v>
      </c>
      <c r="G322" s="190" t="s">
        <v>256</v>
      </c>
      <c r="H322" s="191">
        <v>16</v>
      </c>
      <c r="I322" s="192"/>
      <c r="J322" s="193">
        <f t="shared" si="75"/>
        <v>0</v>
      </c>
      <c r="K322" s="194"/>
      <c r="L322" s="195"/>
      <c r="M322" s="196" t="s">
        <v>1</v>
      </c>
      <c r="N322" s="197" t="s">
        <v>43</v>
      </c>
      <c r="O322" s="60"/>
      <c r="P322" s="184">
        <f t="shared" si="76"/>
        <v>0</v>
      </c>
      <c r="Q322" s="184">
        <v>0</v>
      </c>
      <c r="R322" s="184">
        <f t="shared" si="77"/>
        <v>0</v>
      </c>
      <c r="S322" s="184">
        <v>0</v>
      </c>
      <c r="T322" s="185">
        <f t="shared" si="78"/>
        <v>0</v>
      </c>
      <c r="U322" s="31"/>
      <c r="V322" s="31"/>
      <c r="W322" s="31"/>
      <c r="X322" s="31"/>
      <c r="Y322" s="31"/>
      <c r="Z322" s="31"/>
      <c r="AA322" s="31"/>
      <c r="AB322" s="31"/>
      <c r="AC322" s="31"/>
      <c r="AD322" s="31"/>
      <c r="AE322" s="31"/>
      <c r="AR322" s="186" t="s">
        <v>1292</v>
      </c>
      <c r="AT322" s="186" t="s">
        <v>357</v>
      </c>
      <c r="AU322" s="186" t="s">
        <v>88</v>
      </c>
      <c r="AY322" s="14" t="s">
        <v>232</v>
      </c>
      <c r="BE322" s="104">
        <f t="shared" si="79"/>
        <v>0</v>
      </c>
      <c r="BF322" s="104">
        <f t="shared" si="80"/>
        <v>0</v>
      </c>
      <c r="BG322" s="104">
        <f t="shared" si="81"/>
        <v>0</v>
      </c>
      <c r="BH322" s="104">
        <f t="shared" si="82"/>
        <v>0</v>
      </c>
      <c r="BI322" s="104">
        <f t="shared" si="83"/>
        <v>0</v>
      </c>
      <c r="BJ322" s="14" t="s">
        <v>88</v>
      </c>
      <c r="BK322" s="104">
        <f t="shared" si="84"/>
        <v>0</v>
      </c>
      <c r="BL322" s="14" t="s">
        <v>463</v>
      </c>
      <c r="BM322" s="186" t="s">
        <v>2865</v>
      </c>
    </row>
    <row r="323" spans="1:65" s="2" customFormat="1" ht="24.2" customHeight="1">
      <c r="A323" s="31"/>
      <c r="B323" s="142"/>
      <c r="C323" s="174" t="s">
        <v>2027</v>
      </c>
      <c r="D323" s="174" t="s">
        <v>234</v>
      </c>
      <c r="E323" s="175" t="s">
        <v>1744</v>
      </c>
      <c r="F323" s="176" t="s">
        <v>1745</v>
      </c>
      <c r="G323" s="177" t="s">
        <v>394</v>
      </c>
      <c r="H323" s="178">
        <v>32</v>
      </c>
      <c r="I323" s="179"/>
      <c r="J323" s="180">
        <f t="shared" si="75"/>
        <v>0</v>
      </c>
      <c r="K323" s="181"/>
      <c r="L323" s="32"/>
      <c r="M323" s="182" t="s">
        <v>1</v>
      </c>
      <c r="N323" s="183" t="s">
        <v>43</v>
      </c>
      <c r="O323" s="60"/>
      <c r="P323" s="184">
        <f t="shared" si="76"/>
        <v>0</v>
      </c>
      <c r="Q323" s="184">
        <v>0</v>
      </c>
      <c r="R323" s="184">
        <f t="shared" si="77"/>
        <v>0</v>
      </c>
      <c r="S323" s="184">
        <v>0</v>
      </c>
      <c r="T323" s="185">
        <f t="shared" si="78"/>
        <v>0</v>
      </c>
      <c r="U323" s="31"/>
      <c r="V323" s="31"/>
      <c r="W323" s="31"/>
      <c r="X323" s="31"/>
      <c r="Y323" s="31"/>
      <c r="Z323" s="31"/>
      <c r="AA323" s="31"/>
      <c r="AB323" s="31"/>
      <c r="AC323" s="31"/>
      <c r="AD323" s="31"/>
      <c r="AE323" s="31"/>
      <c r="AR323" s="186" t="s">
        <v>463</v>
      </c>
      <c r="AT323" s="186" t="s">
        <v>234</v>
      </c>
      <c r="AU323" s="186" t="s">
        <v>88</v>
      </c>
      <c r="AY323" s="14" t="s">
        <v>232</v>
      </c>
      <c r="BE323" s="104">
        <f t="shared" si="79"/>
        <v>0</v>
      </c>
      <c r="BF323" s="104">
        <f t="shared" si="80"/>
        <v>0</v>
      </c>
      <c r="BG323" s="104">
        <f t="shared" si="81"/>
        <v>0</v>
      </c>
      <c r="BH323" s="104">
        <f t="shared" si="82"/>
        <v>0</v>
      </c>
      <c r="BI323" s="104">
        <f t="shared" si="83"/>
        <v>0</v>
      </c>
      <c r="BJ323" s="14" t="s">
        <v>88</v>
      </c>
      <c r="BK323" s="104">
        <f t="shared" si="84"/>
        <v>0</v>
      </c>
      <c r="BL323" s="14" t="s">
        <v>463</v>
      </c>
      <c r="BM323" s="186" t="s">
        <v>2866</v>
      </c>
    </row>
    <row r="324" spans="1:65" s="2" customFormat="1" ht="24.2" customHeight="1">
      <c r="A324" s="31"/>
      <c r="B324" s="142"/>
      <c r="C324" s="174" t="s">
        <v>2031</v>
      </c>
      <c r="D324" s="174" t="s">
        <v>234</v>
      </c>
      <c r="E324" s="175" t="s">
        <v>2241</v>
      </c>
      <c r="F324" s="176" t="s">
        <v>2242</v>
      </c>
      <c r="G324" s="177" t="s">
        <v>394</v>
      </c>
      <c r="H324" s="178">
        <v>2</v>
      </c>
      <c r="I324" s="179"/>
      <c r="J324" s="180">
        <f t="shared" si="75"/>
        <v>0</v>
      </c>
      <c r="K324" s="181"/>
      <c r="L324" s="32"/>
      <c r="M324" s="182" t="s">
        <v>1</v>
      </c>
      <c r="N324" s="183" t="s">
        <v>43</v>
      </c>
      <c r="O324" s="60"/>
      <c r="P324" s="184">
        <f t="shared" si="76"/>
        <v>0</v>
      </c>
      <c r="Q324" s="184">
        <v>0</v>
      </c>
      <c r="R324" s="184">
        <f t="shared" si="77"/>
        <v>0</v>
      </c>
      <c r="S324" s="184">
        <v>0</v>
      </c>
      <c r="T324" s="185">
        <f t="shared" si="78"/>
        <v>0</v>
      </c>
      <c r="U324" s="31"/>
      <c r="V324" s="31"/>
      <c r="W324" s="31"/>
      <c r="X324" s="31"/>
      <c r="Y324" s="31"/>
      <c r="Z324" s="31"/>
      <c r="AA324" s="31"/>
      <c r="AB324" s="31"/>
      <c r="AC324" s="31"/>
      <c r="AD324" s="31"/>
      <c r="AE324" s="31"/>
      <c r="AR324" s="186" t="s">
        <v>463</v>
      </c>
      <c r="AT324" s="186" t="s">
        <v>234</v>
      </c>
      <c r="AU324" s="186" t="s">
        <v>88</v>
      </c>
      <c r="AY324" s="14" t="s">
        <v>232</v>
      </c>
      <c r="BE324" s="104">
        <f t="shared" si="79"/>
        <v>0</v>
      </c>
      <c r="BF324" s="104">
        <f t="shared" si="80"/>
        <v>0</v>
      </c>
      <c r="BG324" s="104">
        <f t="shared" si="81"/>
        <v>0</v>
      </c>
      <c r="BH324" s="104">
        <f t="shared" si="82"/>
        <v>0</v>
      </c>
      <c r="BI324" s="104">
        <f t="shared" si="83"/>
        <v>0</v>
      </c>
      <c r="BJ324" s="14" t="s">
        <v>88</v>
      </c>
      <c r="BK324" s="104">
        <f t="shared" si="84"/>
        <v>0</v>
      </c>
      <c r="BL324" s="14" t="s">
        <v>463</v>
      </c>
      <c r="BM324" s="186" t="s">
        <v>2867</v>
      </c>
    </row>
    <row r="325" spans="1:65" s="2" customFormat="1" ht="24.2" customHeight="1">
      <c r="A325" s="31"/>
      <c r="B325" s="142"/>
      <c r="C325" s="174" t="s">
        <v>2035</v>
      </c>
      <c r="D325" s="174" t="s">
        <v>234</v>
      </c>
      <c r="E325" s="175" t="s">
        <v>1747</v>
      </c>
      <c r="F325" s="176" t="s">
        <v>1748</v>
      </c>
      <c r="G325" s="177" t="s">
        <v>394</v>
      </c>
      <c r="H325" s="178">
        <v>6</v>
      </c>
      <c r="I325" s="179"/>
      <c r="J325" s="180">
        <f t="shared" si="75"/>
        <v>0</v>
      </c>
      <c r="K325" s="181"/>
      <c r="L325" s="32"/>
      <c r="M325" s="182" t="s">
        <v>1</v>
      </c>
      <c r="N325" s="183" t="s">
        <v>43</v>
      </c>
      <c r="O325" s="60"/>
      <c r="P325" s="184">
        <f t="shared" si="76"/>
        <v>0</v>
      </c>
      <c r="Q325" s="184">
        <v>0</v>
      </c>
      <c r="R325" s="184">
        <f t="shared" si="77"/>
        <v>0</v>
      </c>
      <c r="S325" s="184">
        <v>0</v>
      </c>
      <c r="T325" s="185">
        <f t="shared" si="78"/>
        <v>0</v>
      </c>
      <c r="U325" s="31"/>
      <c r="V325" s="31"/>
      <c r="W325" s="31"/>
      <c r="X325" s="31"/>
      <c r="Y325" s="31"/>
      <c r="Z325" s="31"/>
      <c r="AA325" s="31"/>
      <c r="AB325" s="31"/>
      <c r="AC325" s="31"/>
      <c r="AD325" s="31"/>
      <c r="AE325" s="31"/>
      <c r="AR325" s="186" t="s">
        <v>463</v>
      </c>
      <c r="AT325" s="186" t="s">
        <v>234</v>
      </c>
      <c r="AU325" s="186" t="s">
        <v>88</v>
      </c>
      <c r="AY325" s="14" t="s">
        <v>232</v>
      </c>
      <c r="BE325" s="104">
        <f t="shared" si="79"/>
        <v>0</v>
      </c>
      <c r="BF325" s="104">
        <f t="shared" si="80"/>
        <v>0</v>
      </c>
      <c r="BG325" s="104">
        <f t="shared" si="81"/>
        <v>0</v>
      </c>
      <c r="BH325" s="104">
        <f t="shared" si="82"/>
        <v>0</v>
      </c>
      <c r="BI325" s="104">
        <f t="shared" si="83"/>
        <v>0</v>
      </c>
      <c r="BJ325" s="14" t="s">
        <v>88</v>
      </c>
      <c r="BK325" s="104">
        <f t="shared" si="84"/>
        <v>0</v>
      </c>
      <c r="BL325" s="14" t="s">
        <v>463</v>
      </c>
      <c r="BM325" s="186" t="s">
        <v>2868</v>
      </c>
    </row>
    <row r="326" spans="1:65" s="2" customFormat="1" ht="16.5" customHeight="1">
      <c r="A326" s="31"/>
      <c r="B326" s="142"/>
      <c r="C326" s="174" t="s">
        <v>2039</v>
      </c>
      <c r="D326" s="174" t="s">
        <v>234</v>
      </c>
      <c r="E326" s="175" t="s">
        <v>1753</v>
      </c>
      <c r="F326" s="176" t="s">
        <v>1754</v>
      </c>
      <c r="G326" s="177" t="s">
        <v>394</v>
      </c>
      <c r="H326" s="178">
        <v>3</v>
      </c>
      <c r="I326" s="179"/>
      <c r="J326" s="180">
        <f t="shared" si="75"/>
        <v>0</v>
      </c>
      <c r="K326" s="181"/>
      <c r="L326" s="32"/>
      <c r="M326" s="182" t="s">
        <v>1</v>
      </c>
      <c r="N326" s="183" t="s">
        <v>43</v>
      </c>
      <c r="O326" s="60"/>
      <c r="P326" s="184">
        <f t="shared" si="76"/>
        <v>0</v>
      </c>
      <c r="Q326" s="184">
        <v>0</v>
      </c>
      <c r="R326" s="184">
        <f t="shared" si="77"/>
        <v>0</v>
      </c>
      <c r="S326" s="184">
        <v>0</v>
      </c>
      <c r="T326" s="185">
        <f t="shared" si="78"/>
        <v>0</v>
      </c>
      <c r="U326" s="31"/>
      <c r="V326" s="31"/>
      <c r="W326" s="31"/>
      <c r="X326" s="31"/>
      <c r="Y326" s="31"/>
      <c r="Z326" s="31"/>
      <c r="AA326" s="31"/>
      <c r="AB326" s="31"/>
      <c r="AC326" s="31"/>
      <c r="AD326" s="31"/>
      <c r="AE326" s="31"/>
      <c r="AR326" s="186" t="s">
        <v>463</v>
      </c>
      <c r="AT326" s="186" t="s">
        <v>234</v>
      </c>
      <c r="AU326" s="186" t="s">
        <v>88</v>
      </c>
      <c r="AY326" s="14" t="s">
        <v>232</v>
      </c>
      <c r="BE326" s="104">
        <f t="shared" si="79"/>
        <v>0</v>
      </c>
      <c r="BF326" s="104">
        <f t="shared" si="80"/>
        <v>0</v>
      </c>
      <c r="BG326" s="104">
        <f t="shared" si="81"/>
        <v>0</v>
      </c>
      <c r="BH326" s="104">
        <f t="shared" si="82"/>
        <v>0</v>
      </c>
      <c r="BI326" s="104">
        <f t="shared" si="83"/>
        <v>0</v>
      </c>
      <c r="BJ326" s="14" t="s">
        <v>88</v>
      </c>
      <c r="BK326" s="104">
        <f t="shared" si="84"/>
        <v>0</v>
      </c>
      <c r="BL326" s="14" t="s">
        <v>463</v>
      </c>
      <c r="BM326" s="186" t="s">
        <v>2869</v>
      </c>
    </row>
    <row r="327" spans="1:65" s="2" customFormat="1" ht="24.2" customHeight="1">
      <c r="A327" s="31"/>
      <c r="B327" s="142"/>
      <c r="C327" s="187" t="s">
        <v>2043</v>
      </c>
      <c r="D327" s="187" t="s">
        <v>357</v>
      </c>
      <c r="E327" s="188" t="s">
        <v>1756</v>
      </c>
      <c r="F327" s="189" t="s">
        <v>1757</v>
      </c>
      <c r="G327" s="190" t="s">
        <v>394</v>
      </c>
      <c r="H327" s="191">
        <v>3</v>
      </c>
      <c r="I327" s="192"/>
      <c r="J327" s="193">
        <f t="shared" si="75"/>
        <v>0</v>
      </c>
      <c r="K327" s="194"/>
      <c r="L327" s="195"/>
      <c r="M327" s="196" t="s">
        <v>1</v>
      </c>
      <c r="N327" s="197" t="s">
        <v>43</v>
      </c>
      <c r="O327" s="60"/>
      <c r="P327" s="184">
        <f t="shared" si="76"/>
        <v>0</v>
      </c>
      <c r="Q327" s="184">
        <v>0</v>
      </c>
      <c r="R327" s="184">
        <f t="shared" si="77"/>
        <v>0</v>
      </c>
      <c r="S327" s="184">
        <v>0</v>
      </c>
      <c r="T327" s="185">
        <f t="shared" si="78"/>
        <v>0</v>
      </c>
      <c r="U327" s="31"/>
      <c r="V327" s="31"/>
      <c r="W327" s="31"/>
      <c r="X327" s="31"/>
      <c r="Y327" s="31"/>
      <c r="Z327" s="31"/>
      <c r="AA327" s="31"/>
      <c r="AB327" s="31"/>
      <c r="AC327" s="31"/>
      <c r="AD327" s="31"/>
      <c r="AE327" s="31"/>
      <c r="AR327" s="186" t="s">
        <v>1292</v>
      </c>
      <c r="AT327" s="186" t="s">
        <v>357</v>
      </c>
      <c r="AU327" s="186" t="s">
        <v>88</v>
      </c>
      <c r="AY327" s="14" t="s">
        <v>232</v>
      </c>
      <c r="BE327" s="104">
        <f t="shared" si="79"/>
        <v>0</v>
      </c>
      <c r="BF327" s="104">
        <f t="shared" si="80"/>
        <v>0</v>
      </c>
      <c r="BG327" s="104">
        <f t="shared" si="81"/>
        <v>0</v>
      </c>
      <c r="BH327" s="104">
        <f t="shared" si="82"/>
        <v>0</v>
      </c>
      <c r="BI327" s="104">
        <f t="shared" si="83"/>
        <v>0</v>
      </c>
      <c r="BJ327" s="14" t="s">
        <v>88</v>
      </c>
      <c r="BK327" s="104">
        <f t="shared" si="84"/>
        <v>0</v>
      </c>
      <c r="BL327" s="14" t="s">
        <v>463</v>
      </c>
      <c r="BM327" s="186" t="s">
        <v>2870</v>
      </c>
    </row>
    <row r="328" spans="1:65" s="2" customFormat="1" ht="16.5" customHeight="1">
      <c r="A328" s="31"/>
      <c r="B328" s="142"/>
      <c r="C328" s="174" t="s">
        <v>2047</v>
      </c>
      <c r="D328" s="174" t="s">
        <v>234</v>
      </c>
      <c r="E328" s="175" t="s">
        <v>1759</v>
      </c>
      <c r="F328" s="176" t="s">
        <v>1760</v>
      </c>
      <c r="G328" s="177" t="s">
        <v>394</v>
      </c>
      <c r="H328" s="178">
        <v>1</v>
      </c>
      <c r="I328" s="179"/>
      <c r="J328" s="180">
        <f t="shared" si="75"/>
        <v>0</v>
      </c>
      <c r="K328" s="181"/>
      <c r="L328" s="32"/>
      <c r="M328" s="182" t="s">
        <v>1</v>
      </c>
      <c r="N328" s="183" t="s">
        <v>43</v>
      </c>
      <c r="O328" s="60"/>
      <c r="P328" s="184">
        <f t="shared" si="76"/>
        <v>0</v>
      </c>
      <c r="Q328" s="184">
        <v>0</v>
      </c>
      <c r="R328" s="184">
        <f t="shared" si="77"/>
        <v>0</v>
      </c>
      <c r="S328" s="184">
        <v>0</v>
      </c>
      <c r="T328" s="185">
        <f t="shared" si="78"/>
        <v>0</v>
      </c>
      <c r="U328" s="31"/>
      <c r="V328" s="31"/>
      <c r="W328" s="31"/>
      <c r="X328" s="31"/>
      <c r="Y328" s="31"/>
      <c r="Z328" s="31"/>
      <c r="AA328" s="31"/>
      <c r="AB328" s="31"/>
      <c r="AC328" s="31"/>
      <c r="AD328" s="31"/>
      <c r="AE328" s="31"/>
      <c r="AR328" s="186" t="s">
        <v>463</v>
      </c>
      <c r="AT328" s="186" t="s">
        <v>234</v>
      </c>
      <c r="AU328" s="186" t="s">
        <v>88</v>
      </c>
      <c r="AY328" s="14" t="s">
        <v>232</v>
      </c>
      <c r="BE328" s="104">
        <f t="shared" si="79"/>
        <v>0</v>
      </c>
      <c r="BF328" s="104">
        <f t="shared" si="80"/>
        <v>0</v>
      </c>
      <c r="BG328" s="104">
        <f t="shared" si="81"/>
        <v>0</v>
      </c>
      <c r="BH328" s="104">
        <f t="shared" si="82"/>
        <v>0</v>
      </c>
      <c r="BI328" s="104">
        <f t="shared" si="83"/>
        <v>0</v>
      </c>
      <c r="BJ328" s="14" t="s">
        <v>88</v>
      </c>
      <c r="BK328" s="104">
        <f t="shared" si="84"/>
        <v>0</v>
      </c>
      <c r="BL328" s="14" t="s">
        <v>463</v>
      </c>
      <c r="BM328" s="186" t="s">
        <v>2871</v>
      </c>
    </row>
    <row r="329" spans="1:65" s="2" customFormat="1" ht="55.5" customHeight="1">
      <c r="A329" s="31"/>
      <c r="B329" s="142"/>
      <c r="C329" s="187" t="s">
        <v>2051</v>
      </c>
      <c r="D329" s="187" t="s">
        <v>357</v>
      </c>
      <c r="E329" s="188" t="s">
        <v>1762</v>
      </c>
      <c r="F329" s="189" t="s">
        <v>3113</v>
      </c>
      <c r="G329" s="190" t="s">
        <v>394</v>
      </c>
      <c r="H329" s="191">
        <v>1</v>
      </c>
      <c r="I329" s="192"/>
      <c r="J329" s="193">
        <f t="shared" si="75"/>
        <v>0</v>
      </c>
      <c r="K329" s="194"/>
      <c r="L329" s="195"/>
      <c r="M329" s="196" t="s">
        <v>1</v>
      </c>
      <c r="N329" s="197" t="s">
        <v>43</v>
      </c>
      <c r="O329" s="60"/>
      <c r="P329" s="184">
        <f t="shared" si="76"/>
        <v>0</v>
      </c>
      <c r="Q329" s="184">
        <v>0</v>
      </c>
      <c r="R329" s="184">
        <f t="shared" si="77"/>
        <v>0</v>
      </c>
      <c r="S329" s="184">
        <v>0</v>
      </c>
      <c r="T329" s="185">
        <f t="shared" si="78"/>
        <v>0</v>
      </c>
      <c r="U329" s="31"/>
      <c r="V329" s="31"/>
      <c r="W329" s="31"/>
      <c r="X329" s="31"/>
      <c r="Y329" s="31"/>
      <c r="Z329" s="31"/>
      <c r="AA329" s="31"/>
      <c r="AB329" s="31"/>
      <c r="AC329" s="31"/>
      <c r="AD329" s="31"/>
      <c r="AE329" s="31"/>
      <c r="AR329" s="186" t="s">
        <v>1292</v>
      </c>
      <c r="AT329" s="186" t="s">
        <v>357</v>
      </c>
      <c r="AU329" s="186" t="s">
        <v>88</v>
      </c>
      <c r="AY329" s="14" t="s">
        <v>232</v>
      </c>
      <c r="BE329" s="104">
        <f t="shared" si="79"/>
        <v>0</v>
      </c>
      <c r="BF329" s="104">
        <f t="shared" si="80"/>
        <v>0</v>
      </c>
      <c r="BG329" s="104">
        <f t="shared" si="81"/>
        <v>0</v>
      </c>
      <c r="BH329" s="104">
        <f t="shared" si="82"/>
        <v>0</v>
      </c>
      <c r="BI329" s="104">
        <f t="shared" si="83"/>
        <v>0</v>
      </c>
      <c r="BJ329" s="14" t="s">
        <v>88</v>
      </c>
      <c r="BK329" s="104">
        <f t="shared" si="84"/>
        <v>0</v>
      </c>
      <c r="BL329" s="14" t="s">
        <v>463</v>
      </c>
      <c r="BM329" s="186" t="s">
        <v>2873</v>
      </c>
    </row>
    <row r="330" spans="1:65" s="2" customFormat="1" ht="24.2" customHeight="1">
      <c r="A330" s="31"/>
      <c r="B330" s="142"/>
      <c r="C330" s="174" t="s">
        <v>2055</v>
      </c>
      <c r="D330" s="174" t="s">
        <v>234</v>
      </c>
      <c r="E330" s="175" t="s">
        <v>1786</v>
      </c>
      <c r="F330" s="176" t="s">
        <v>1787</v>
      </c>
      <c r="G330" s="177" t="s">
        <v>256</v>
      </c>
      <c r="H330" s="178">
        <v>18</v>
      </c>
      <c r="I330" s="179"/>
      <c r="J330" s="180">
        <f t="shared" si="75"/>
        <v>0</v>
      </c>
      <c r="K330" s="181"/>
      <c r="L330" s="32"/>
      <c r="M330" s="182" t="s">
        <v>1</v>
      </c>
      <c r="N330" s="183" t="s">
        <v>43</v>
      </c>
      <c r="O330" s="60"/>
      <c r="P330" s="184">
        <f t="shared" si="76"/>
        <v>0</v>
      </c>
      <c r="Q330" s="184">
        <v>0</v>
      </c>
      <c r="R330" s="184">
        <f t="shared" si="77"/>
        <v>0</v>
      </c>
      <c r="S330" s="184">
        <v>0</v>
      </c>
      <c r="T330" s="185">
        <f t="shared" si="78"/>
        <v>0</v>
      </c>
      <c r="U330" s="31"/>
      <c r="V330" s="31"/>
      <c r="W330" s="31"/>
      <c r="X330" s="31"/>
      <c r="Y330" s="31"/>
      <c r="Z330" s="31"/>
      <c r="AA330" s="31"/>
      <c r="AB330" s="31"/>
      <c r="AC330" s="31"/>
      <c r="AD330" s="31"/>
      <c r="AE330" s="31"/>
      <c r="AR330" s="186" t="s">
        <v>463</v>
      </c>
      <c r="AT330" s="186" t="s">
        <v>234</v>
      </c>
      <c r="AU330" s="186" t="s">
        <v>88</v>
      </c>
      <c r="AY330" s="14" t="s">
        <v>232</v>
      </c>
      <c r="BE330" s="104">
        <f t="shared" si="79"/>
        <v>0</v>
      </c>
      <c r="BF330" s="104">
        <f t="shared" si="80"/>
        <v>0</v>
      </c>
      <c r="BG330" s="104">
        <f t="shared" si="81"/>
        <v>0</v>
      </c>
      <c r="BH330" s="104">
        <f t="shared" si="82"/>
        <v>0</v>
      </c>
      <c r="BI330" s="104">
        <f t="shared" si="83"/>
        <v>0</v>
      </c>
      <c r="BJ330" s="14" t="s">
        <v>88</v>
      </c>
      <c r="BK330" s="104">
        <f t="shared" si="84"/>
        <v>0</v>
      </c>
      <c r="BL330" s="14" t="s">
        <v>463</v>
      </c>
      <c r="BM330" s="186" t="s">
        <v>2874</v>
      </c>
    </row>
    <row r="331" spans="1:65" s="2" customFormat="1" ht="16.5" customHeight="1">
      <c r="A331" s="31"/>
      <c r="B331" s="142"/>
      <c r="C331" s="187" t="s">
        <v>2057</v>
      </c>
      <c r="D331" s="187" t="s">
        <v>357</v>
      </c>
      <c r="E331" s="188" t="s">
        <v>1789</v>
      </c>
      <c r="F331" s="189" t="s">
        <v>1790</v>
      </c>
      <c r="G331" s="190" t="s">
        <v>1139</v>
      </c>
      <c r="H331" s="191">
        <v>9.5</v>
      </c>
      <c r="I331" s="192"/>
      <c r="J331" s="193">
        <f t="shared" si="75"/>
        <v>0</v>
      </c>
      <c r="K331" s="194"/>
      <c r="L331" s="195"/>
      <c r="M331" s="196" t="s">
        <v>1</v>
      </c>
      <c r="N331" s="197" t="s">
        <v>43</v>
      </c>
      <c r="O331" s="60"/>
      <c r="P331" s="184">
        <f t="shared" si="76"/>
        <v>0</v>
      </c>
      <c r="Q331" s="184">
        <v>1E-3</v>
      </c>
      <c r="R331" s="184">
        <f t="shared" si="77"/>
        <v>9.4999999999999998E-3</v>
      </c>
      <c r="S331" s="184">
        <v>0</v>
      </c>
      <c r="T331" s="185">
        <f t="shared" si="78"/>
        <v>0</v>
      </c>
      <c r="U331" s="31"/>
      <c r="V331" s="31"/>
      <c r="W331" s="31"/>
      <c r="X331" s="31"/>
      <c r="Y331" s="31"/>
      <c r="Z331" s="31"/>
      <c r="AA331" s="31"/>
      <c r="AB331" s="31"/>
      <c r="AC331" s="31"/>
      <c r="AD331" s="31"/>
      <c r="AE331" s="31"/>
      <c r="AR331" s="186" t="s">
        <v>1292</v>
      </c>
      <c r="AT331" s="186" t="s">
        <v>357</v>
      </c>
      <c r="AU331" s="186" t="s">
        <v>88</v>
      </c>
      <c r="AY331" s="14" t="s">
        <v>232</v>
      </c>
      <c r="BE331" s="104">
        <f t="shared" si="79"/>
        <v>0</v>
      </c>
      <c r="BF331" s="104">
        <f t="shared" si="80"/>
        <v>0</v>
      </c>
      <c r="BG331" s="104">
        <f t="shared" si="81"/>
        <v>0</v>
      </c>
      <c r="BH331" s="104">
        <f t="shared" si="82"/>
        <v>0</v>
      </c>
      <c r="BI331" s="104">
        <f t="shared" si="83"/>
        <v>0</v>
      </c>
      <c r="BJ331" s="14" t="s">
        <v>88</v>
      </c>
      <c r="BK331" s="104">
        <f t="shared" si="84"/>
        <v>0</v>
      </c>
      <c r="BL331" s="14" t="s">
        <v>463</v>
      </c>
      <c r="BM331" s="186" t="s">
        <v>2875</v>
      </c>
    </row>
    <row r="332" spans="1:65" s="2" customFormat="1" ht="16.5" customHeight="1">
      <c r="A332" s="31"/>
      <c r="B332" s="142"/>
      <c r="C332" s="174" t="s">
        <v>2061</v>
      </c>
      <c r="D332" s="174" t="s">
        <v>234</v>
      </c>
      <c r="E332" s="175" t="s">
        <v>1801</v>
      </c>
      <c r="F332" s="176" t="s">
        <v>2253</v>
      </c>
      <c r="G332" s="177" t="s">
        <v>394</v>
      </c>
      <c r="H332" s="178">
        <v>15</v>
      </c>
      <c r="I332" s="179"/>
      <c r="J332" s="180">
        <f t="shared" si="75"/>
        <v>0</v>
      </c>
      <c r="K332" s="181"/>
      <c r="L332" s="32"/>
      <c r="M332" s="182" t="s">
        <v>1</v>
      </c>
      <c r="N332" s="183" t="s">
        <v>43</v>
      </c>
      <c r="O332" s="60"/>
      <c r="P332" s="184">
        <f t="shared" si="76"/>
        <v>0</v>
      </c>
      <c r="Q332" s="184">
        <v>0</v>
      </c>
      <c r="R332" s="184">
        <f t="shared" si="77"/>
        <v>0</v>
      </c>
      <c r="S332" s="184">
        <v>0</v>
      </c>
      <c r="T332" s="185">
        <f t="shared" si="78"/>
        <v>0</v>
      </c>
      <c r="U332" s="31"/>
      <c r="V332" s="31"/>
      <c r="W332" s="31"/>
      <c r="X332" s="31"/>
      <c r="Y332" s="31"/>
      <c r="Z332" s="31"/>
      <c r="AA332" s="31"/>
      <c r="AB332" s="31"/>
      <c r="AC332" s="31"/>
      <c r="AD332" s="31"/>
      <c r="AE332" s="31"/>
      <c r="AR332" s="186" t="s">
        <v>463</v>
      </c>
      <c r="AT332" s="186" t="s">
        <v>234</v>
      </c>
      <c r="AU332" s="186" t="s">
        <v>88</v>
      </c>
      <c r="AY332" s="14" t="s">
        <v>232</v>
      </c>
      <c r="BE332" s="104">
        <f t="shared" si="79"/>
        <v>0</v>
      </c>
      <c r="BF332" s="104">
        <f t="shared" si="80"/>
        <v>0</v>
      </c>
      <c r="BG332" s="104">
        <f t="shared" si="81"/>
        <v>0</v>
      </c>
      <c r="BH332" s="104">
        <f t="shared" si="82"/>
        <v>0</v>
      </c>
      <c r="BI332" s="104">
        <f t="shared" si="83"/>
        <v>0</v>
      </c>
      <c r="BJ332" s="14" t="s">
        <v>88</v>
      </c>
      <c r="BK332" s="104">
        <f t="shared" si="84"/>
        <v>0</v>
      </c>
      <c r="BL332" s="14" t="s">
        <v>463</v>
      </c>
      <c r="BM332" s="186" t="s">
        <v>2876</v>
      </c>
    </row>
    <row r="333" spans="1:65" s="2" customFormat="1" ht="24.2" customHeight="1">
      <c r="A333" s="31"/>
      <c r="B333" s="142"/>
      <c r="C333" s="187" t="s">
        <v>2065</v>
      </c>
      <c r="D333" s="187" t="s">
        <v>357</v>
      </c>
      <c r="E333" s="188" t="s">
        <v>1804</v>
      </c>
      <c r="F333" s="189" t="s">
        <v>2255</v>
      </c>
      <c r="G333" s="190" t="s">
        <v>394</v>
      </c>
      <c r="H333" s="191">
        <v>15</v>
      </c>
      <c r="I333" s="192"/>
      <c r="J333" s="193">
        <f t="shared" si="75"/>
        <v>0</v>
      </c>
      <c r="K333" s="194"/>
      <c r="L333" s="195"/>
      <c r="M333" s="196" t="s">
        <v>1</v>
      </c>
      <c r="N333" s="197" t="s">
        <v>43</v>
      </c>
      <c r="O333" s="60"/>
      <c r="P333" s="184">
        <f t="shared" si="76"/>
        <v>0</v>
      </c>
      <c r="Q333" s="184">
        <v>0</v>
      </c>
      <c r="R333" s="184">
        <f t="shared" si="77"/>
        <v>0</v>
      </c>
      <c r="S333" s="184">
        <v>0</v>
      </c>
      <c r="T333" s="185">
        <f t="shared" si="78"/>
        <v>0</v>
      </c>
      <c r="U333" s="31"/>
      <c r="V333" s="31"/>
      <c r="W333" s="31"/>
      <c r="X333" s="31"/>
      <c r="Y333" s="31"/>
      <c r="Z333" s="31"/>
      <c r="AA333" s="31"/>
      <c r="AB333" s="31"/>
      <c r="AC333" s="31"/>
      <c r="AD333" s="31"/>
      <c r="AE333" s="31"/>
      <c r="AR333" s="186" t="s">
        <v>1292</v>
      </c>
      <c r="AT333" s="186" t="s">
        <v>357</v>
      </c>
      <c r="AU333" s="186" t="s">
        <v>88</v>
      </c>
      <c r="AY333" s="14" t="s">
        <v>232</v>
      </c>
      <c r="BE333" s="104">
        <f t="shared" si="79"/>
        <v>0</v>
      </c>
      <c r="BF333" s="104">
        <f t="shared" si="80"/>
        <v>0</v>
      </c>
      <c r="BG333" s="104">
        <f t="shared" si="81"/>
        <v>0</v>
      </c>
      <c r="BH333" s="104">
        <f t="shared" si="82"/>
        <v>0</v>
      </c>
      <c r="BI333" s="104">
        <f t="shared" si="83"/>
        <v>0</v>
      </c>
      <c r="BJ333" s="14" t="s">
        <v>88</v>
      </c>
      <c r="BK333" s="104">
        <f t="shared" si="84"/>
        <v>0</v>
      </c>
      <c r="BL333" s="14" t="s">
        <v>463</v>
      </c>
      <c r="BM333" s="186" t="s">
        <v>2877</v>
      </c>
    </row>
    <row r="334" spans="1:65" s="2" customFormat="1" ht="16.5" customHeight="1">
      <c r="A334" s="31"/>
      <c r="B334" s="142"/>
      <c r="C334" s="187" t="s">
        <v>2069</v>
      </c>
      <c r="D334" s="187" t="s">
        <v>357</v>
      </c>
      <c r="E334" s="188" t="s">
        <v>1807</v>
      </c>
      <c r="F334" s="189" t="s">
        <v>2257</v>
      </c>
      <c r="G334" s="190" t="s">
        <v>394</v>
      </c>
      <c r="H334" s="191">
        <v>15</v>
      </c>
      <c r="I334" s="192"/>
      <c r="J334" s="193">
        <f t="shared" si="75"/>
        <v>0</v>
      </c>
      <c r="K334" s="194"/>
      <c r="L334" s="195"/>
      <c r="M334" s="196" t="s">
        <v>1</v>
      </c>
      <c r="N334" s="197" t="s">
        <v>43</v>
      </c>
      <c r="O334" s="60"/>
      <c r="P334" s="184">
        <f t="shared" si="76"/>
        <v>0</v>
      </c>
      <c r="Q334" s="184">
        <v>0</v>
      </c>
      <c r="R334" s="184">
        <f t="shared" si="77"/>
        <v>0</v>
      </c>
      <c r="S334" s="184">
        <v>0</v>
      </c>
      <c r="T334" s="185">
        <f t="shared" si="78"/>
        <v>0</v>
      </c>
      <c r="U334" s="31"/>
      <c r="V334" s="31"/>
      <c r="W334" s="31"/>
      <c r="X334" s="31"/>
      <c r="Y334" s="31"/>
      <c r="Z334" s="31"/>
      <c r="AA334" s="31"/>
      <c r="AB334" s="31"/>
      <c r="AC334" s="31"/>
      <c r="AD334" s="31"/>
      <c r="AE334" s="31"/>
      <c r="AR334" s="186" t="s">
        <v>1292</v>
      </c>
      <c r="AT334" s="186" t="s">
        <v>357</v>
      </c>
      <c r="AU334" s="186" t="s">
        <v>88</v>
      </c>
      <c r="AY334" s="14" t="s">
        <v>232</v>
      </c>
      <c r="BE334" s="104">
        <f t="shared" si="79"/>
        <v>0</v>
      </c>
      <c r="BF334" s="104">
        <f t="shared" si="80"/>
        <v>0</v>
      </c>
      <c r="BG334" s="104">
        <f t="shared" si="81"/>
        <v>0</v>
      </c>
      <c r="BH334" s="104">
        <f t="shared" si="82"/>
        <v>0</v>
      </c>
      <c r="BI334" s="104">
        <f t="shared" si="83"/>
        <v>0</v>
      </c>
      <c r="BJ334" s="14" t="s">
        <v>88</v>
      </c>
      <c r="BK334" s="104">
        <f t="shared" si="84"/>
        <v>0</v>
      </c>
      <c r="BL334" s="14" t="s">
        <v>463</v>
      </c>
      <c r="BM334" s="186" t="s">
        <v>2878</v>
      </c>
    </row>
    <row r="335" spans="1:65" s="2" customFormat="1" ht="21.75" customHeight="1">
      <c r="A335" s="31"/>
      <c r="B335" s="142"/>
      <c r="C335" s="174" t="s">
        <v>2075</v>
      </c>
      <c r="D335" s="174" t="s">
        <v>234</v>
      </c>
      <c r="E335" s="175" t="s">
        <v>2259</v>
      </c>
      <c r="F335" s="176" t="s">
        <v>2260</v>
      </c>
      <c r="G335" s="177" t="s">
        <v>394</v>
      </c>
      <c r="H335" s="178">
        <v>8</v>
      </c>
      <c r="I335" s="179"/>
      <c r="J335" s="180">
        <f t="shared" si="75"/>
        <v>0</v>
      </c>
      <c r="K335" s="181"/>
      <c r="L335" s="32"/>
      <c r="M335" s="182" t="s">
        <v>1</v>
      </c>
      <c r="N335" s="183" t="s">
        <v>43</v>
      </c>
      <c r="O335" s="60"/>
      <c r="P335" s="184">
        <f t="shared" si="76"/>
        <v>0</v>
      </c>
      <c r="Q335" s="184">
        <v>0</v>
      </c>
      <c r="R335" s="184">
        <f t="shared" si="77"/>
        <v>0</v>
      </c>
      <c r="S335" s="184">
        <v>0</v>
      </c>
      <c r="T335" s="185">
        <f t="shared" si="78"/>
        <v>0</v>
      </c>
      <c r="U335" s="31"/>
      <c r="V335" s="31"/>
      <c r="W335" s="31"/>
      <c r="X335" s="31"/>
      <c r="Y335" s="31"/>
      <c r="Z335" s="31"/>
      <c r="AA335" s="31"/>
      <c r="AB335" s="31"/>
      <c r="AC335" s="31"/>
      <c r="AD335" s="31"/>
      <c r="AE335" s="31"/>
      <c r="AR335" s="186" t="s">
        <v>463</v>
      </c>
      <c r="AT335" s="186" t="s">
        <v>234</v>
      </c>
      <c r="AU335" s="186" t="s">
        <v>88</v>
      </c>
      <c r="AY335" s="14" t="s">
        <v>232</v>
      </c>
      <c r="BE335" s="104">
        <f t="shared" si="79"/>
        <v>0</v>
      </c>
      <c r="BF335" s="104">
        <f t="shared" si="80"/>
        <v>0</v>
      </c>
      <c r="BG335" s="104">
        <f t="shared" si="81"/>
        <v>0</v>
      </c>
      <c r="BH335" s="104">
        <f t="shared" si="82"/>
        <v>0</v>
      </c>
      <c r="BI335" s="104">
        <f t="shared" si="83"/>
        <v>0</v>
      </c>
      <c r="BJ335" s="14" t="s">
        <v>88</v>
      </c>
      <c r="BK335" s="104">
        <f t="shared" si="84"/>
        <v>0</v>
      </c>
      <c r="BL335" s="14" t="s">
        <v>463</v>
      </c>
      <c r="BM335" s="186" t="s">
        <v>2879</v>
      </c>
    </row>
    <row r="336" spans="1:65" s="2" customFormat="1" ht="21.75" customHeight="1">
      <c r="A336" s="31"/>
      <c r="B336" s="142"/>
      <c r="C336" s="187" t="s">
        <v>2079</v>
      </c>
      <c r="D336" s="187" t="s">
        <v>357</v>
      </c>
      <c r="E336" s="188" t="s">
        <v>2262</v>
      </c>
      <c r="F336" s="189" t="s">
        <v>2263</v>
      </c>
      <c r="G336" s="190" t="s">
        <v>394</v>
      </c>
      <c r="H336" s="191">
        <v>8</v>
      </c>
      <c r="I336" s="192"/>
      <c r="J336" s="193">
        <f t="shared" si="75"/>
        <v>0</v>
      </c>
      <c r="K336" s="194"/>
      <c r="L336" s="195"/>
      <c r="M336" s="196" t="s">
        <v>1</v>
      </c>
      <c r="N336" s="197" t="s">
        <v>43</v>
      </c>
      <c r="O336" s="60"/>
      <c r="P336" s="184">
        <f t="shared" si="76"/>
        <v>0</v>
      </c>
      <c r="Q336" s="184">
        <v>4.0000000000000002E-4</v>
      </c>
      <c r="R336" s="184">
        <f t="shared" si="77"/>
        <v>3.2000000000000002E-3</v>
      </c>
      <c r="S336" s="184">
        <v>0</v>
      </c>
      <c r="T336" s="185">
        <f t="shared" si="78"/>
        <v>0</v>
      </c>
      <c r="U336" s="31"/>
      <c r="V336" s="31"/>
      <c r="W336" s="31"/>
      <c r="X336" s="31"/>
      <c r="Y336" s="31"/>
      <c r="Z336" s="31"/>
      <c r="AA336" s="31"/>
      <c r="AB336" s="31"/>
      <c r="AC336" s="31"/>
      <c r="AD336" s="31"/>
      <c r="AE336" s="31"/>
      <c r="AR336" s="186" t="s">
        <v>1292</v>
      </c>
      <c r="AT336" s="186" t="s">
        <v>357</v>
      </c>
      <c r="AU336" s="186" t="s">
        <v>88</v>
      </c>
      <c r="AY336" s="14" t="s">
        <v>232</v>
      </c>
      <c r="BE336" s="104">
        <f t="shared" si="79"/>
        <v>0</v>
      </c>
      <c r="BF336" s="104">
        <f t="shared" si="80"/>
        <v>0</v>
      </c>
      <c r="BG336" s="104">
        <f t="shared" si="81"/>
        <v>0</v>
      </c>
      <c r="BH336" s="104">
        <f t="shared" si="82"/>
        <v>0</v>
      </c>
      <c r="BI336" s="104">
        <f t="shared" si="83"/>
        <v>0</v>
      </c>
      <c r="BJ336" s="14" t="s">
        <v>88</v>
      </c>
      <c r="BK336" s="104">
        <f t="shared" si="84"/>
        <v>0</v>
      </c>
      <c r="BL336" s="14" t="s">
        <v>463</v>
      </c>
      <c r="BM336" s="186" t="s">
        <v>2880</v>
      </c>
    </row>
    <row r="337" spans="1:65" s="2" customFormat="1" ht="16.5" customHeight="1">
      <c r="A337" s="31"/>
      <c r="B337" s="142"/>
      <c r="C337" s="174" t="s">
        <v>2083</v>
      </c>
      <c r="D337" s="174" t="s">
        <v>234</v>
      </c>
      <c r="E337" s="175" t="s">
        <v>1852</v>
      </c>
      <c r="F337" s="176" t="s">
        <v>1853</v>
      </c>
      <c r="G337" s="177" t="s">
        <v>394</v>
      </c>
      <c r="H337" s="178">
        <v>1</v>
      </c>
      <c r="I337" s="179"/>
      <c r="J337" s="180">
        <f t="shared" si="75"/>
        <v>0</v>
      </c>
      <c r="K337" s="181"/>
      <c r="L337" s="32"/>
      <c r="M337" s="182" t="s">
        <v>1</v>
      </c>
      <c r="N337" s="183" t="s">
        <v>43</v>
      </c>
      <c r="O337" s="60"/>
      <c r="P337" s="184">
        <f t="shared" si="76"/>
        <v>0</v>
      </c>
      <c r="Q337" s="184">
        <v>0</v>
      </c>
      <c r="R337" s="184">
        <f t="shared" si="77"/>
        <v>0</v>
      </c>
      <c r="S337" s="184">
        <v>0</v>
      </c>
      <c r="T337" s="185">
        <f t="shared" si="78"/>
        <v>0</v>
      </c>
      <c r="U337" s="31"/>
      <c r="V337" s="31"/>
      <c r="W337" s="31"/>
      <c r="X337" s="31"/>
      <c r="Y337" s="31"/>
      <c r="Z337" s="31"/>
      <c r="AA337" s="31"/>
      <c r="AB337" s="31"/>
      <c r="AC337" s="31"/>
      <c r="AD337" s="31"/>
      <c r="AE337" s="31"/>
      <c r="AR337" s="186" t="s">
        <v>463</v>
      </c>
      <c r="AT337" s="186" t="s">
        <v>234</v>
      </c>
      <c r="AU337" s="186" t="s">
        <v>88</v>
      </c>
      <c r="AY337" s="14" t="s">
        <v>232</v>
      </c>
      <c r="BE337" s="104">
        <f t="shared" si="79"/>
        <v>0</v>
      </c>
      <c r="BF337" s="104">
        <f t="shared" si="80"/>
        <v>0</v>
      </c>
      <c r="BG337" s="104">
        <f t="shared" si="81"/>
        <v>0</v>
      </c>
      <c r="BH337" s="104">
        <f t="shared" si="82"/>
        <v>0</v>
      </c>
      <c r="BI337" s="104">
        <f t="shared" si="83"/>
        <v>0</v>
      </c>
      <c r="BJ337" s="14" t="s">
        <v>88</v>
      </c>
      <c r="BK337" s="104">
        <f t="shared" si="84"/>
        <v>0</v>
      </c>
      <c r="BL337" s="14" t="s">
        <v>463</v>
      </c>
      <c r="BM337" s="186" t="s">
        <v>2881</v>
      </c>
    </row>
    <row r="338" spans="1:65" s="2" customFormat="1" ht="33" customHeight="1">
      <c r="A338" s="31"/>
      <c r="B338" s="142"/>
      <c r="C338" s="187" t="s">
        <v>2087</v>
      </c>
      <c r="D338" s="187" t="s">
        <v>357</v>
      </c>
      <c r="E338" s="188" t="s">
        <v>1855</v>
      </c>
      <c r="F338" s="189" t="s">
        <v>1856</v>
      </c>
      <c r="G338" s="190" t="s">
        <v>394</v>
      </c>
      <c r="H338" s="191">
        <v>1</v>
      </c>
      <c r="I338" s="192"/>
      <c r="J338" s="193">
        <f t="shared" si="75"/>
        <v>0</v>
      </c>
      <c r="K338" s="194"/>
      <c r="L338" s="195"/>
      <c r="M338" s="196" t="s">
        <v>1</v>
      </c>
      <c r="N338" s="197" t="s">
        <v>43</v>
      </c>
      <c r="O338" s="60"/>
      <c r="P338" s="184">
        <f t="shared" si="76"/>
        <v>0</v>
      </c>
      <c r="Q338" s="184">
        <v>0</v>
      </c>
      <c r="R338" s="184">
        <f t="shared" si="77"/>
        <v>0</v>
      </c>
      <c r="S338" s="184">
        <v>0</v>
      </c>
      <c r="T338" s="185">
        <f t="shared" si="78"/>
        <v>0</v>
      </c>
      <c r="U338" s="31"/>
      <c r="V338" s="31"/>
      <c r="W338" s="31"/>
      <c r="X338" s="31"/>
      <c r="Y338" s="31"/>
      <c r="Z338" s="31"/>
      <c r="AA338" s="31"/>
      <c r="AB338" s="31"/>
      <c r="AC338" s="31"/>
      <c r="AD338" s="31"/>
      <c r="AE338" s="31"/>
      <c r="AR338" s="186" t="s">
        <v>1292</v>
      </c>
      <c r="AT338" s="186" t="s">
        <v>357</v>
      </c>
      <c r="AU338" s="186" t="s">
        <v>88</v>
      </c>
      <c r="AY338" s="14" t="s">
        <v>232</v>
      </c>
      <c r="BE338" s="104">
        <f t="shared" si="79"/>
        <v>0</v>
      </c>
      <c r="BF338" s="104">
        <f t="shared" si="80"/>
        <v>0</v>
      </c>
      <c r="BG338" s="104">
        <f t="shared" si="81"/>
        <v>0</v>
      </c>
      <c r="BH338" s="104">
        <f t="shared" si="82"/>
        <v>0</v>
      </c>
      <c r="BI338" s="104">
        <f t="shared" si="83"/>
        <v>0</v>
      </c>
      <c r="BJ338" s="14" t="s">
        <v>88</v>
      </c>
      <c r="BK338" s="104">
        <f t="shared" si="84"/>
        <v>0</v>
      </c>
      <c r="BL338" s="14" t="s">
        <v>463</v>
      </c>
      <c r="BM338" s="186" t="s">
        <v>2882</v>
      </c>
    </row>
    <row r="339" spans="1:65" s="2" customFormat="1" ht="16.5" customHeight="1">
      <c r="A339" s="31"/>
      <c r="B339" s="142"/>
      <c r="C339" s="174" t="s">
        <v>2091</v>
      </c>
      <c r="D339" s="174" t="s">
        <v>234</v>
      </c>
      <c r="E339" s="175" t="s">
        <v>2267</v>
      </c>
      <c r="F339" s="176" t="s">
        <v>2268</v>
      </c>
      <c r="G339" s="177" t="s">
        <v>256</v>
      </c>
      <c r="H339" s="178">
        <v>8</v>
      </c>
      <c r="I339" s="179"/>
      <c r="J339" s="180">
        <f t="shared" si="75"/>
        <v>0</v>
      </c>
      <c r="K339" s="181"/>
      <c r="L339" s="32"/>
      <c r="M339" s="182" t="s">
        <v>1</v>
      </c>
      <c r="N339" s="183" t="s">
        <v>43</v>
      </c>
      <c r="O339" s="60"/>
      <c r="P339" s="184">
        <f t="shared" si="76"/>
        <v>0</v>
      </c>
      <c r="Q339" s="184">
        <v>0</v>
      </c>
      <c r="R339" s="184">
        <f t="shared" si="77"/>
        <v>0</v>
      </c>
      <c r="S339" s="184">
        <v>0</v>
      </c>
      <c r="T339" s="185">
        <f t="shared" si="78"/>
        <v>0</v>
      </c>
      <c r="U339" s="31"/>
      <c r="V339" s="31"/>
      <c r="W339" s="31"/>
      <c r="X339" s="31"/>
      <c r="Y339" s="31"/>
      <c r="Z339" s="31"/>
      <c r="AA339" s="31"/>
      <c r="AB339" s="31"/>
      <c r="AC339" s="31"/>
      <c r="AD339" s="31"/>
      <c r="AE339" s="31"/>
      <c r="AR339" s="186" t="s">
        <v>463</v>
      </c>
      <c r="AT339" s="186" t="s">
        <v>234</v>
      </c>
      <c r="AU339" s="186" t="s">
        <v>88</v>
      </c>
      <c r="AY339" s="14" t="s">
        <v>232</v>
      </c>
      <c r="BE339" s="104">
        <f t="shared" si="79"/>
        <v>0</v>
      </c>
      <c r="BF339" s="104">
        <f t="shared" si="80"/>
        <v>0</v>
      </c>
      <c r="BG339" s="104">
        <f t="shared" si="81"/>
        <v>0</v>
      </c>
      <c r="BH339" s="104">
        <f t="shared" si="82"/>
        <v>0</v>
      </c>
      <c r="BI339" s="104">
        <f t="shared" si="83"/>
        <v>0</v>
      </c>
      <c r="BJ339" s="14" t="s">
        <v>88</v>
      </c>
      <c r="BK339" s="104">
        <f t="shared" si="84"/>
        <v>0</v>
      </c>
      <c r="BL339" s="14" t="s">
        <v>463</v>
      </c>
      <c r="BM339" s="186" t="s">
        <v>2883</v>
      </c>
    </row>
    <row r="340" spans="1:65" s="2" customFormat="1" ht="24.2" customHeight="1">
      <c r="A340" s="31"/>
      <c r="B340" s="142"/>
      <c r="C340" s="187" t="s">
        <v>2097</v>
      </c>
      <c r="D340" s="187" t="s">
        <v>357</v>
      </c>
      <c r="E340" s="188" t="s">
        <v>2270</v>
      </c>
      <c r="F340" s="189" t="s">
        <v>2271</v>
      </c>
      <c r="G340" s="190" t="s">
        <v>394</v>
      </c>
      <c r="H340" s="191">
        <v>4</v>
      </c>
      <c r="I340" s="192"/>
      <c r="J340" s="193">
        <f t="shared" si="75"/>
        <v>0</v>
      </c>
      <c r="K340" s="194"/>
      <c r="L340" s="195"/>
      <c r="M340" s="196" t="s">
        <v>1</v>
      </c>
      <c r="N340" s="197" t="s">
        <v>43</v>
      </c>
      <c r="O340" s="60"/>
      <c r="P340" s="184">
        <f t="shared" si="76"/>
        <v>0</v>
      </c>
      <c r="Q340" s="184">
        <v>0</v>
      </c>
      <c r="R340" s="184">
        <f t="shared" si="77"/>
        <v>0</v>
      </c>
      <c r="S340" s="184">
        <v>0</v>
      </c>
      <c r="T340" s="185">
        <f t="shared" si="78"/>
        <v>0</v>
      </c>
      <c r="U340" s="31"/>
      <c r="V340" s="31"/>
      <c r="W340" s="31"/>
      <c r="X340" s="31"/>
      <c r="Y340" s="31"/>
      <c r="Z340" s="31"/>
      <c r="AA340" s="31"/>
      <c r="AB340" s="31"/>
      <c r="AC340" s="31"/>
      <c r="AD340" s="31"/>
      <c r="AE340" s="31"/>
      <c r="AR340" s="186" t="s">
        <v>1292</v>
      </c>
      <c r="AT340" s="186" t="s">
        <v>357</v>
      </c>
      <c r="AU340" s="186" t="s">
        <v>88</v>
      </c>
      <c r="AY340" s="14" t="s">
        <v>232</v>
      </c>
      <c r="BE340" s="104">
        <f t="shared" si="79"/>
        <v>0</v>
      </c>
      <c r="BF340" s="104">
        <f t="shared" si="80"/>
        <v>0</v>
      </c>
      <c r="BG340" s="104">
        <f t="shared" si="81"/>
        <v>0</v>
      </c>
      <c r="BH340" s="104">
        <f t="shared" si="82"/>
        <v>0</v>
      </c>
      <c r="BI340" s="104">
        <f t="shared" si="83"/>
        <v>0</v>
      </c>
      <c r="BJ340" s="14" t="s">
        <v>88</v>
      </c>
      <c r="BK340" s="104">
        <f t="shared" si="84"/>
        <v>0</v>
      </c>
      <c r="BL340" s="14" t="s">
        <v>463</v>
      </c>
      <c r="BM340" s="186" t="s">
        <v>2884</v>
      </c>
    </row>
    <row r="341" spans="1:65" s="2" customFormat="1" ht="24.2" customHeight="1">
      <c r="A341" s="31"/>
      <c r="B341" s="142"/>
      <c r="C341" s="174" t="s">
        <v>2101</v>
      </c>
      <c r="D341" s="174" t="s">
        <v>234</v>
      </c>
      <c r="E341" s="175" t="s">
        <v>2273</v>
      </c>
      <c r="F341" s="176" t="s">
        <v>2274</v>
      </c>
      <c r="G341" s="177" t="s">
        <v>256</v>
      </c>
      <c r="H341" s="178">
        <v>15</v>
      </c>
      <c r="I341" s="179"/>
      <c r="J341" s="180">
        <f t="shared" si="75"/>
        <v>0</v>
      </c>
      <c r="K341" s="181"/>
      <c r="L341" s="32"/>
      <c r="M341" s="182" t="s">
        <v>1</v>
      </c>
      <c r="N341" s="183" t="s">
        <v>43</v>
      </c>
      <c r="O341" s="60"/>
      <c r="P341" s="184">
        <f t="shared" si="76"/>
        <v>0</v>
      </c>
      <c r="Q341" s="184">
        <v>0</v>
      </c>
      <c r="R341" s="184">
        <f t="shared" si="77"/>
        <v>0</v>
      </c>
      <c r="S341" s="184">
        <v>0</v>
      </c>
      <c r="T341" s="185">
        <f t="shared" si="78"/>
        <v>0</v>
      </c>
      <c r="U341" s="31"/>
      <c r="V341" s="31"/>
      <c r="W341" s="31"/>
      <c r="X341" s="31"/>
      <c r="Y341" s="31"/>
      <c r="Z341" s="31"/>
      <c r="AA341" s="31"/>
      <c r="AB341" s="31"/>
      <c r="AC341" s="31"/>
      <c r="AD341" s="31"/>
      <c r="AE341" s="31"/>
      <c r="AR341" s="186" t="s">
        <v>463</v>
      </c>
      <c r="AT341" s="186" t="s">
        <v>234</v>
      </c>
      <c r="AU341" s="186" t="s">
        <v>88</v>
      </c>
      <c r="AY341" s="14" t="s">
        <v>232</v>
      </c>
      <c r="BE341" s="104">
        <f t="shared" si="79"/>
        <v>0</v>
      </c>
      <c r="BF341" s="104">
        <f t="shared" si="80"/>
        <v>0</v>
      </c>
      <c r="BG341" s="104">
        <f t="shared" si="81"/>
        <v>0</v>
      </c>
      <c r="BH341" s="104">
        <f t="shared" si="82"/>
        <v>0</v>
      </c>
      <c r="BI341" s="104">
        <f t="shared" si="83"/>
        <v>0</v>
      </c>
      <c r="BJ341" s="14" t="s">
        <v>88</v>
      </c>
      <c r="BK341" s="104">
        <f t="shared" si="84"/>
        <v>0</v>
      </c>
      <c r="BL341" s="14" t="s">
        <v>463</v>
      </c>
      <c r="BM341" s="186" t="s">
        <v>2885</v>
      </c>
    </row>
    <row r="342" spans="1:65" s="2" customFormat="1" ht="16.5" customHeight="1">
      <c r="A342" s="31"/>
      <c r="B342" s="142"/>
      <c r="C342" s="187" t="s">
        <v>2105</v>
      </c>
      <c r="D342" s="187" t="s">
        <v>357</v>
      </c>
      <c r="E342" s="188" t="s">
        <v>2276</v>
      </c>
      <c r="F342" s="189" t="s">
        <v>2277</v>
      </c>
      <c r="G342" s="190" t="s">
        <v>256</v>
      </c>
      <c r="H342" s="191">
        <v>15</v>
      </c>
      <c r="I342" s="192"/>
      <c r="J342" s="193">
        <f t="shared" si="75"/>
        <v>0</v>
      </c>
      <c r="K342" s="194"/>
      <c r="L342" s="195"/>
      <c r="M342" s="196" t="s">
        <v>1</v>
      </c>
      <c r="N342" s="197" t="s">
        <v>43</v>
      </c>
      <c r="O342" s="60"/>
      <c r="P342" s="184">
        <f t="shared" si="76"/>
        <v>0</v>
      </c>
      <c r="Q342" s="184">
        <v>8.0000000000000007E-5</v>
      </c>
      <c r="R342" s="184">
        <f t="shared" si="77"/>
        <v>1.2000000000000001E-3</v>
      </c>
      <c r="S342" s="184">
        <v>0</v>
      </c>
      <c r="T342" s="185">
        <f t="shared" si="78"/>
        <v>0</v>
      </c>
      <c r="U342" s="31"/>
      <c r="V342" s="31"/>
      <c r="W342" s="31"/>
      <c r="X342" s="31"/>
      <c r="Y342" s="31"/>
      <c r="Z342" s="31"/>
      <c r="AA342" s="31"/>
      <c r="AB342" s="31"/>
      <c r="AC342" s="31"/>
      <c r="AD342" s="31"/>
      <c r="AE342" s="31"/>
      <c r="AR342" s="186" t="s">
        <v>1292</v>
      </c>
      <c r="AT342" s="186" t="s">
        <v>357</v>
      </c>
      <c r="AU342" s="186" t="s">
        <v>88</v>
      </c>
      <c r="AY342" s="14" t="s">
        <v>232</v>
      </c>
      <c r="BE342" s="104">
        <f t="shared" si="79"/>
        <v>0</v>
      </c>
      <c r="BF342" s="104">
        <f t="shared" si="80"/>
        <v>0</v>
      </c>
      <c r="BG342" s="104">
        <f t="shared" si="81"/>
        <v>0</v>
      </c>
      <c r="BH342" s="104">
        <f t="shared" si="82"/>
        <v>0</v>
      </c>
      <c r="BI342" s="104">
        <f t="shared" si="83"/>
        <v>0</v>
      </c>
      <c r="BJ342" s="14" t="s">
        <v>88</v>
      </c>
      <c r="BK342" s="104">
        <f t="shared" si="84"/>
        <v>0</v>
      </c>
      <c r="BL342" s="14" t="s">
        <v>463</v>
      </c>
      <c r="BM342" s="186" t="s">
        <v>2886</v>
      </c>
    </row>
    <row r="343" spans="1:65" s="2" customFormat="1" ht="24.2" customHeight="1">
      <c r="A343" s="31"/>
      <c r="B343" s="142"/>
      <c r="C343" s="174" t="s">
        <v>2109</v>
      </c>
      <c r="D343" s="174" t="s">
        <v>234</v>
      </c>
      <c r="E343" s="175" t="s">
        <v>2279</v>
      </c>
      <c r="F343" s="176" t="s">
        <v>2280</v>
      </c>
      <c r="G343" s="177" t="s">
        <v>256</v>
      </c>
      <c r="H343" s="178">
        <v>10</v>
      </c>
      <c r="I343" s="179"/>
      <c r="J343" s="180">
        <f t="shared" si="75"/>
        <v>0</v>
      </c>
      <c r="K343" s="181"/>
      <c r="L343" s="32"/>
      <c r="M343" s="182" t="s">
        <v>1</v>
      </c>
      <c r="N343" s="183" t="s">
        <v>43</v>
      </c>
      <c r="O343" s="60"/>
      <c r="P343" s="184">
        <f t="shared" si="76"/>
        <v>0</v>
      </c>
      <c r="Q343" s="184">
        <v>0</v>
      </c>
      <c r="R343" s="184">
        <f t="shared" si="77"/>
        <v>0</v>
      </c>
      <c r="S343" s="184">
        <v>0</v>
      </c>
      <c r="T343" s="185">
        <f t="shared" si="78"/>
        <v>0</v>
      </c>
      <c r="U343" s="31"/>
      <c r="V343" s="31"/>
      <c r="W343" s="31"/>
      <c r="X343" s="31"/>
      <c r="Y343" s="31"/>
      <c r="Z343" s="31"/>
      <c r="AA343" s="31"/>
      <c r="AB343" s="31"/>
      <c r="AC343" s="31"/>
      <c r="AD343" s="31"/>
      <c r="AE343" s="31"/>
      <c r="AR343" s="186" t="s">
        <v>463</v>
      </c>
      <c r="AT343" s="186" t="s">
        <v>234</v>
      </c>
      <c r="AU343" s="186" t="s">
        <v>88</v>
      </c>
      <c r="AY343" s="14" t="s">
        <v>232</v>
      </c>
      <c r="BE343" s="104">
        <f t="shared" si="79"/>
        <v>0</v>
      </c>
      <c r="BF343" s="104">
        <f t="shared" si="80"/>
        <v>0</v>
      </c>
      <c r="BG343" s="104">
        <f t="shared" si="81"/>
        <v>0</v>
      </c>
      <c r="BH343" s="104">
        <f t="shared" si="82"/>
        <v>0</v>
      </c>
      <c r="BI343" s="104">
        <f t="shared" si="83"/>
        <v>0</v>
      </c>
      <c r="BJ343" s="14" t="s">
        <v>88</v>
      </c>
      <c r="BK343" s="104">
        <f t="shared" si="84"/>
        <v>0</v>
      </c>
      <c r="BL343" s="14" t="s">
        <v>463</v>
      </c>
      <c r="BM343" s="186" t="s">
        <v>2887</v>
      </c>
    </row>
    <row r="344" spans="1:65" s="2" customFormat="1" ht="16.5" customHeight="1">
      <c r="A344" s="31"/>
      <c r="B344" s="142"/>
      <c r="C344" s="187" t="s">
        <v>2113</v>
      </c>
      <c r="D344" s="187" t="s">
        <v>357</v>
      </c>
      <c r="E344" s="188" t="s">
        <v>2282</v>
      </c>
      <c r="F344" s="189" t="s">
        <v>2283</v>
      </c>
      <c r="G344" s="190" t="s">
        <v>256</v>
      </c>
      <c r="H344" s="191">
        <v>10</v>
      </c>
      <c r="I344" s="192"/>
      <c r="J344" s="193">
        <f t="shared" si="75"/>
        <v>0</v>
      </c>
      <c r="K344" s="194"/>
      <c r="L344" s="195"/>
      <c r="M344" s="196" t="s">
        <v>1</v>
      </c>
      <c r="N344" s="197" t="s">
        <v>43</v>
      </c>
      <c r="O344" s="60"/>
      <c r="P344" s="184">
        <f t="shared" si="76"/>
        <v>0</v>
      </c>
      <c r="Q344" s="184">
        <v>2.0000000000000001E-4</v>
      </c>
      <c r="R344" s="184">
        <f t="shared" si="77"/>
        <v>2E-3</v>
      </c>
      <c r="S344" s="184">
        <v>0</v>
      </c>
      <c r="T344" s="185">
        <f t="shared" si="78"/>
        <v>0</v>
      </c>
      <c r="U344" s="31"/>
      <c r="V344" s="31"/>
      <c r="W344" s="31"/>
      <c r="X344" s="31"/>
      <c r="Y344" s="31"/>
      <c r="Z344" s="31"/>
      <c r="AA344" s="31"/>
      <c r="AB344" s="31"/>
      <c r="AC344" s="31"/>
      <c r="AD344" s="31"/>
      <c r="AE344" s="31"/>
      <c r="AR344" s="186" t="s">
        <v>1292</v>
      </c>
      <c r="AT344" s="186" t="s">
        <v>357</v>
      </c>
      <c r="AU344" s="186" t="s">
        <v>88</v>
      </c>
      <c r="AY344" s="14" t="s">
        <v>232</v>
      </c>
      <c r="BE344" s="104">
        <f t="shared" si="79"/>
        <v>0</v>
      </c>
      <c r="BF344" s="104">
        <f t="shared" si="80"/>
        <v>0</v>
      </c>
      <c r="BG344" s="104">
        <f t="shared" si="81"/>
        <v>0</v>
      </c>
      <c r="BH344" s="104">
        <f t="shared" si="82"/>
        <v>0</v>
      </c>
      <c r="BI344" s="104">
        <f t="shared" si="83"/>
        <v>0</v>
      </c>
      <c r="BJ344" s="14" t="s">
        <v>88</v>
      </c>
      <c r="BK344" s="104">
        <f t="shared" si="84"/>
        <v>0</v>
      </c>
      <c r="BL344" s="14" t="s">
        <v>463</v>
      </c>
      <c r="BM344" s="186" t="s">
        <v>2888</v>
      </c>
    </row>
    <row r="345" spans="1:65" s="2" customFormat="1" ht="16.5" customHeight="1">
      <c r="A345" s="31"/>
      <c r="B345" s="142"/>
      <c r="C345" s="174" t="s">
        <v>2119</v>
      </c>
      <c r="D345" s="174" t="s">
        <v>234</v>
      </c>
      <c r="E345" s="175" t="s">
        <v>1935</v>
      </c>
      <c r="F345" s="176" t="s">
        <v>1936</v>
      </c>
      <c r="G345" s="177" t="s">
        <v>394</v>
      </c>
      <c r="H345" s="178">
        <v>3</v>
      </c>
      <c r="I345" s="179"/>
      <c r="J345" s="180">
        <f t="shared" si="75"/>
        <v>0</v>
      </c>
      <c r="K345" s="181"/>
      <c r="L345" s="32"/>
      <c r="M345" s="182" t="s">
        <v>1</v>
      </c>
      <c r="N345" s="183" t="s">
        <v>43</v>
      </c>
      <c r="O345" s="60"/>
      <c r="P345" s="184">
        <f t="shared" si="76"/>
        <v>0</v>
      </c>
      <c r="Q345" s="184">
        <v>0</v>
      </c>
      <c r="R345" s="184">
        <f t="shared" si="77"/>
        <v>0</v>
      </c>
      <c r="S345" s="184">
        <v>0</v>
      </c>
      <c r="T345" s="185">
        <f t="shared" si="78"/>
        <v>0</v>
      </c>
      <c r="U345" s="31"/>
      <c r="V345" s="31"/>
      <c r="W345" s="31"/>
      <c r="X345" s="31"/>
      <c r="Y345" s="31"/>
      <c r="Z345" s="31"/>
      <c r="AA345" s="31"/>
      <c r="AB345" s="31"/>
      <c r="AC345" s="31"/>
      <c r="AD345" s="31"/>
      <c r="AE345" s="31"/>
      <c r="AR345" s="186" t="s">
        <v>463</v>
      </c>
      <c r="AT345" s="186" t="s">
        <v>234</v>
      </c>
      <c r="AU345" s="186" t="s">
        <v>88</v>
      </c>
      <c r="AY345" s="14" t="s">
        <v>232</v>
      </c>
      <c r="BE345" s="104">
        <f t="shared" si="79"/>
        <v>0</v>
      </c>
      <c r="BF345" s="104">
        <f t="shared" si="80"/>
        <v>0</v>
      </c>
      <c r="BG345" s="104">
        <f t="shared" si="81"/>
        <v>0</v>
      </c>
      <c r="BH345" s="104">
        <f t="shared" si="82"/>
        <v>0</v>
      </c>
      <c r="BI345" s="104">
        <f t="shared" si="83"/>
        <v>0</v>
      </c>
      <c r="BJ345" s="14" t="s">
        <v>88</v>
      </c>
      <c r="BK345" s="104">
        <f t="shared" si="84"/>
        <v>0</v>
      </c>
      <c r="BL345" s="14" t="s">
        <v>463</v>
      </c>
      <c r="BM345" s="186" t="s">
        <v>2889</v>
      </c>
    </row>
    <row r="346" spans="1:65" s="2" customFormat="1" ht="24.2" customHeight="1">
      <c r="A346" s="31"/>
      <c r="B346" s="142"/>
      <c r="C346" s="187" t="s">
        <v>2126</v>
      </c>
      <c r="D346" s="187" t="s">
        <v>357</v>
      </c>
      <c r="E346" s="188" t="s">
        <v>1938</v>
      </c>
      <c r="F346" s="189" t="s">
        <v>1939</v>
      </c>
      <c r="G346" s="190" t="s">
        <v>394</v>
      </c>
      <c r="H346" s="191">
        <v>3</v>
      </c>
      <c r="I346" s="192"/>
      <c r="J346" s="193">
        <f t="shared" si="75"/>
        <v>0</v>
      </c>
      <c r="K346" s="194"/>
      <c r="L346" s="195"/>
      <c r="M346" s="196" t="s">
        <v>1</v>
      </c>
      <c r="N346" s="197" t="s">
        <v>43</v>
      </c>
      <c r="O346" s="60"/>
      <c r="P346" s="184">
        <f t="shared" si="76"/>
        <v>0</v>
      </c>
      <c r="Q346" s="184">
        <v>0</v>
      </c>
      <c r="R346" s="184">
        <f t="shared" si="77"/>
        <v>0</v>
      </c>
      <c r="S346" s="184">
        <v>0</v>
      </c>
      <c r="T346" s="185">
        <f t="shared" si="78"/>
        <v>0</v>
      </c>
      <c r="U346" s="31"/>
      <c r="V346" s="31"/>
      <c r="W346" s="31"/>
      <c r="X346" s="31"/>
      <c r="Y346" s="31"/>
      <c r="Z346" s="31"/>
      <c r="AA346" s="31"/>
      <c r="AB346" s="31"/>
      <c r="AC346" s="31"/>
      <c r="AD346" s="31"/>
      <c r="AE346" s="31"/>
      <c r="AR346" s="186" t="s">
        <v>1292</v>
      </c>
      <c r="AT346" s="186" t="s">
        <v>357</v>
      </c>
      <c r="AU346" s="186" t="s">
        <v>88</v>
      </c>
      <c r="AY346" s="14" t="s">
        <v>232</v>
      </c>
      <c r="BE346" s="104">
        <f t="shared" si="79"/>
        <v>0</v>
      </c>
      <c r="BF346" s="104">
        <f t="shared" si="80"/>
        <v>0</v>
      </c>
      <c r="BG346" s="104">
        <f t="shared" si="81"/>
        <v>0</v>
      </c>
      <c r="BH346" s="104">
        <f t="shared" si="82"/>
        <v>0</v>
      </c>
      <c r="BI346" s="104">
        <f t="shared" si="83"/>
        <v>0</v>
      </c>
      <c r="BJ346" s="14" t="s">
        <v>88</v>
      </c>
      <c r="BK346" s="104">
        <f t="shared" si="84"/>
        <v>0</v>
      </c>
      <c r="BL346" s="14" t="s">
        <v>463</v>
      </c>
      <c r="BM346" s="186" t="s">
        <v>2890</v>
      </c>
    </row>
    <row r="347" spans="1:65" s="2" customFormat="1" ht="24.2" customHeight="1">
      <c r="A347" s="31"/>
      <c r="B347" s="142"/>
      <c r="C347" s="174" t="s">
        <v>2131</v>
      </c>
      <c r="D347" s="174" t="s">
        <v>234</v>
      </c>
      <c r="E347" s="175" t="s">
        <v>1941</v>
      </c>
      <c r="F347" s="176" t="s">
        <v>2287</v>
      </c>
      <c r="G347" s="177" t="s">
        <v>394</v>
      </c>
      <c r="H347" s="178">
        <v>1</v>
      </c>
      <c r="I347" s="179"/>
      <c r="J347" s="180">
        <f t="shared" si="75"/>
        <v>0</v>
      </c>
      <c r="K347" s="181"/>
      <c r="L347" s="32"/>
      <c r="M347" s="182" t="s">
        <v>1</v>
      </c>
      <c r="N347" s="183" t="s">
        <v>43</v>
      </c>
      <c r="O347" s="60"/>
      <c r="P347" s="184">
        <f t="shared" si="76"/>
        <v>0</v>
      </c>
      <c r="Q347" s="184">
        <v>0</v>
      </c>
      <c r="R347" s="184">
        <f t="shared" si="77"/>
        <v>0</v>
      </c>
      <c r="S347" s="184">
        <v>0</v>
      </c>
      <c r="T347" s="185">
        <f t="shared" si="78"/>
        <v>0</v>
      </c>
      <c r="U347" s="31"/>
      <c r="V347" s="31"/>
      <c r="W347" s="31"/>
      <c r="X347" s="31"/>
      <c r="Y347" s="31"/>
      <c r="Z347" s="31"/>
      <c r="AA347" s="31"/>
      <c r="AB347" s="31"/>
      <c r="AC347" s="31"/>
      <c r="AD347" s="31"/>
      <c r="AE347" s="31"/>
      <c r="AR347" s="186" t="s">
        <v>463</v>
      </c>
      <c r="AT347" s="186" t="s">
        <v>234</v>
      </c>
      <c r="AU347" s="186" t="s">
        <v>88</v>
      </c>
      <c r="AY347" s="14" t="s">
        <v>232</v>
      </c>
      <c r="BE347" s="104">
        <f t="shared" si="79"/>
        <v>0</v>
      </c>
      <c r="BF347" s="104">
        <f t="shared" si="80"/>
        <v>0</v>
      </c>
      <c r="BG347" s="104">
        <f t="shared" si="81"/>
        <v>0</v>
      </c>
      <c r="BH347" s="104">
        <f t="shared" si="82"/>
        <v>0</v>
      </c>
      <c r="BI347" s="104">
        <f t="shared" si="83"/>
        <v>0</v>
      </c>
      <c r="BJ347" s="14" t="s">
        <v>88</v>
      </c>
      <c r="BK347" s="104">
        <f t="shared" si="84"/>
        <v>0</v>
      </c>
      <c r="BL347" s="14" t="s">
        <v>463</v>
      </c>
      <c r="BM347" s="186" t="s">
        <v>2892</v>
      </c>
    </row>
    <row r="348" spans="1:65" s="2" customFormat="1" ht="49.15" customHeight="1">
      <c r="A348" s="31"/>
      <c r="B348" s="142"/>
      <c r="C348" s="187" t="s">
        <v>2891</v>
      </c>
      <c r="D348" s="187" t="s">
        <v>357</v>
      </c>
      <c r="E348" s="188" t="s">
        <v>1944</v>
      </c>
      <c r="F348" s="189" t="s">
        <v>2289</v>
      </c>
      <c r="G348" s="190" t="s">
        <v>394</v>
      </c>
      <c r="H348" s="191">
        <v>1</v>
      </c>
      <c r="I348" s="192"/>
      <c r="J348" s="193">
        <f t="shared" si="75"/>
        <v>0</v>
      </c>
      <c r="K348" s="194"/>
      <c r="L348" s="195"/>
      <c r="M348" s="196" t="s">
        <v>1</v>
      </c>
      <c r="N348" s="197" t="s">
        <v>43</v>
      </c>
      <c r="O348" s="60"/>
      <c r="P348" s="184">
        <f t="shared" si="76"/>
        <v>0</v>
      </c>
      <c r="Q348" s="184">
        <v>0</v>
      </c>
      <c r="R348" s="184">
        <f t="shared" si="77"/>
        <v>0</v>
      </c>
      <c r="S348" s="184">
        <v>0</v>
      </c>
      <c r="T348" s="185">
        <f t="shared" si="78"/>
        <v>0</v>
      </c>
      <c r="U348" s="31"/>
      <c r="V348" s="31"/>
      <c r="W348" s="31"/>
      <c r="X348" s="31"/>
      <c r="Y348" s="31"/>
      <c r="Z348" s="31"/>
      <c r="AA348" s="31"/>
      <c r="AB348" s="31"/>
      <c r="AC348" s="31"/>
      <c r="AD348" s="31"/>
      <c r="AE348" s="31"/>
      <c r="AR348" s="186" t="s">
        <v>1292</v>
      </c>
      <c r="AT348" s="186" t="s">
        <v>357</v>
      </c>
      <c r="AU348" s="186" t="s">
        <v>88</v>
      </c>
      <c r="AY348" s="14" t="s">
        <v>232</v>
      </c>
      <c r="BE348" s="104">
        <f t="shared" si="79"/>
        <v>0</v>
      </c>
      <c r="BF348" s="104">
        <f t="shared" si="80"/>
        <v>0</v>
      </c>
      <c r="BG348" s="104">
        <f t="shared" si="81"/>
        <v>0</v>
      </c>
      <c r="BH348" s="104">
        <f t="shared" si="82"/>
        <v>0</v>
      </c>
      <c r="BI348" s="104">
        <f t="shared" si="83"/>
        <v>0</v>
      </c>
      <c r="BJ348" s="14" t="s">
        <v>88</v>
      </c>
      <c r="BK348" s="104">
        <f t="shared" si="84"/>
        <v>0</v>
      </c>
      <c r="BL348" s="14" t="s">
        <v>463</v>
      </c>
      <c r="BM348" s="186" t="s">
        <v>2894</v>
      </c>
    </row>
    <row r="349" spans="1:65" s="2" customFormat="1" ht="21.75" customHeight="1">
      <c r="A349" s="31"/>
      <c r="B349" s="142"/>
      <c r="C349" s="174" t="s">
        <v>2893</v>
      </c>
      <c r="D349" s="174" t="s">
        <v>234</v>
      </c>
      <c r="E349" s="175" t="s">
        <v>2291</v>
      </c>
      <c r="F349" s="176" t="s">
        <v>1948</v>
      </c>
      <c r="G349" s="177" t="s">
        <v>256</v>
      </c>
      <c r="H349" s="178">
        <v>30</v>
      </c>
      <c r="I349" s="179"/>
      <c r="J349" s="180">
        <f t="shared" si="75"/>
        <v>0</v>
      </c>
      <c r="K349" s="181"/>
      <c r="L349" s="32"/>
      <c r="M349" s="182" t="s">
        <v>1</v>
      </c>
      <c r="N349" s="183" t="s">
        <v>43</v>
      </c>
      <c r="O349" s="60"/>
      <c r="P349" s="184">
        <f t="shared" si="76"/>
        <v>0</v>
      </c>
      <c r="Q349" s="184">
        <v>0</v>
      </c>
      <c r="R349" s="184">
        <f t="shared" si="77"/>
        <v>0</v>
      </c>
      <c r="S349" s="184">
        <v>0</v>
      </c>
      <c r="T349" s="185">
        <f t="shared" si="78"/>
        <v>0</v>
      </c>
      <c r="U349" s="31"/>
      <c r="V349" s="31"/>
      <c r="W349" s="31"/>
      <c r="X349" s="31"/>
      <c r="Y349" s="31"/>
      <c r="Z349" s="31"/>
      <c r="AA349" s="31"/>
      <c r="AB349" s="31"/>
      <c r="AC349" s="31"/>
      <c r="AD349" s="31"/>
      <c r="AE349" s="31"/>
      <c r="AR349" s="186" t="s">
        <v>463</v>
      </c>
      <c r="AT349" s="186" t="s">
        <v>234</v>
      </c>
      <c r="AU349" s="186" t="s">
        <v>88</v>
      </c>
      <c r="AY349" s="14" t="s">
        <v>232</v>
      </c>
      <c r="BE349" s="104">
        <f t="shared" si="79"/>
        <v>0</v>
      </c>
      <c r="BF349" s="104">
        <f t="shared" si="80"/>
        <v>0</v>
      </c>
      <c r="BG349" s="104">
        <f t="shared" si="81"/>
        <v>0</v>
      </c>
      <c r="BH349" s="104">
        <f t="shared" si="82"/>
        <v>0</v>
      </c>
      <c r="BI349" s="104">
        <f t="shared" si="83"/>
        <v>0</v>
      </c>
      <c r="BJ349" s="14" t="s">
        <v>88</v>
      </c>
      <c r="BK349" s="104">
        <f t="shared" si="84"/>
        <v>0</v>
      </c>
      <c r="BL349" s="14" t="s">
        <v>463</v>
      </c>
      <c r="BM349" s="186" t="s">
        <v>2896</v>
      </c>
    </row>
    <row r="350" spans="1:65" s="2" customFormat="1" ht="16.5" customHeight="1">
      <c r="A350" s="31"/>
      <c r="B350" s="142"/>
      <c r="C350" s="187" t="s">
        <v>2895</v>
      </c>
      <c r="D350" s="187" t="s">
        <v>357</v>
      </c>
      <c r="E350" s="188" t="s">
        <v>2293</v>
      </c>
      <c r="F350" s="189" t="s">
        <v>1954</v>
      </c>
      <c r="G350" s="190" t="s">
        <v>256</v>
      </c>
      <c r="H350" s="191">
        <v>30</v>
      </c>
      <c r="I350" s="192"/>
      <c r="J350" s="193">
        <f t="shared" si="75"/>
        <v>0</v>
      </c>
      <c r="K350" s="194"/>
      <c r="L350" s="195"/>
      <c r="M350" s="196" t="s">
        <v>1</v>
      </c>
      <c r="N350" s="197" t="s">
        <v>43</v>
      </c>
      <c r="O350" s="60"/>
      <c r="P350" s="184">
        <f t="shared" si="76"/>
        <v>0</v>
      </c>
      <c r="Q350" s="184">
        <v>1.3999999999999999E-4</v>
      </c>
      <c r="R350" s="184">
        <f t="shared" si="77"/>
        <v>4.1999999999999997E-3</v>
      </c>
      <c r="S350" s="184">
        <v>0</v>
      </c>
      <c r="T350" s="185">
        <f t="shared" si="78"/>
        <v>0</v>
      </c>
      <c r="U350" s="31"/>
      <c r="V350" s="31"/>
      <c r="W350" s="31"/>
      <c r="X350" s="31"/>
      <c r="Y350" s="31"/>
      <c r="Z350" s="31"/>
      <c r="AA350" s="31"/>
      <c r="AB350" s="31"/>
      <c r="AC350" s="31"/>
      <c r="AD350" s="31"/>
      <c r="AE350" s="31"/>
      <c r="AR350" s="186" t="s">
        <v>1292</v>
      </c>
      <c r="AT350" s="186" t="s">
        <v>357</v>
      </c>
      <c r="AU350" s="186" t="s">
        <v>88</v>
      </c>
      <c r="AY350" s="14" t="s">
        <v>232</v>
      </c>
      <c r="BE350" s="104">
        <f t="shared" si="79"/>
        <v>0</v>
      </c>
      <c r="BF350" s="104">
        <f t="shared" si="80"/>
        <v>0</v>
      </c>
      <c r="BG350" s="104">
        <f t="shared" si="81"/>
        <v>0</v>
      </c>
      <c r="BH350" s="104">
        <f t="shared" si="82"/>
        <v>0</v>
      </c>
      <c r="BI350" s="104">
        <f t="shared" si="83"/>
        <v>0</v>
      </c>
      <c r="BJ350" s="14" t="s">
        <v>88</v>
      </c>
      <c r="BK350" s="104">
        <f t="shared" si="84"/>
        <v>0</v>
      </c>
      <c r="BL350" s="14" t="s">
        <v>463</v>
      </c>
      <c r="BM350" s="186" t="s">
        <v>2898</v>
      </c>
    </row>
    <row r="351" spans="1:65" s="2" customFormat="1" ht="24.2" customHeight="1">
      <c r="A351" s="31"/>
      <c r="B351" s="142"/>
      <c r="C351" s="174" t="s">
        <v>2897</v>
      </c>
      <c r="D351" s="174" t="s">
        <v>234</v>
      </c>
      <c r="E351" s="175" t="s">
        <v>2295</v>
      </c>
      <c r="F351" s="176" t="s">
        <v>2296</v>
      </c>
      <c r="G351" s="177" t="s">
        <v>394</v>
      </c>
      <c r="H351" s="178">
        <v>100</v>
      </c>
      <c r="I351" s="179"/>
      <c r="J351" s="180">
        <f t="shared" si="75"/>
        <v>0</v>
      </c>
      <c r="K351" s="181"/>
      <c r="L351" s="32"/>
      <c r="M351" s="182" t="s">
        <v>1</v>
      </c>
      <c r="N351" s="183" t="s">
        <v>43</v>
      </c>
      <c r="O351" s="60"/>
      <c r="P351" s="184">
        <f t="shared" si="76"/>
        <v>0</v>
      </c>
      <c r="Q351" s="184">
        <v>0</v>
      </c>
      <c r="R351" s="184">
        <f t="shared" si="77"/>
        <v>0</v>
      </c>
      <c r="S351" s="184">
        <v>0</v>
      </c>
      <c r="T351" s="185">
        <f t="shared" si="78"/>
        <v>0</v>
      </c>
      <c r="U351" s="31"/>
      <c r="V351" s="31"/>
      <c r="W351" s="31"/>
      <c r="X351" s="31"/>
      <c r="Y351" s="31"/>
      <c r="Z351" s="31"/>
      <c r="AA351" s="31"/>
      <c r="AB351" s="31"/>
      <c r="AC351" s="31"/>
      <c r="AD351" s="31"/>
      <c r="AE351" s="31"/>
      <c r="AR351" s="186" t="s">
        <v>463</v>
      </c>
      <c r="AT351" s="186" t="s">
        <v>234</v>
      </c>
      <c r="AU351" s="186" t="s">
        <v>88</v>
      </c>
      <c r="AY351" s="14" t="s">
        <v>232</v>
      </c>
      <c r="BE351" s="104">
        <f t="shared" si="79"/>
        <v>0</v>
      </c>
      <c r="BF351" s="104">
        <f t="shared" si="80"/>
        <v>0</v>
      </c>
      <c r="BG351" s="104">
        <f t="shared" si="81"/>
        <v>0</v>
      </c>
      <c r="BH351" s="104">
        <f t="shared" si="82"/>
        <v>0</v>
      </c>
      <c r="BI351" s="104">
        <f t="shared" si="83"/>
        <v>0</v>
      </c>
      <c r="BJ351" s="14" t="s">
        <v>88</v>
      </c>
      <c r="BK351" s="104">
        <f t="shared" si="84"/>
        <v>0</v>
      </c>
      <c r="BL351" s="14" t="s">
        <v>463</v>
      </c>
      <c r="BM351" s="186" t="s">
        <v>2900</v>
      </c>
    </row>
    <row r="352" spans="1:65" s="2" customFormat="1" ht="24.2" customHeight="1">
      <c r="A352" s="31"/>
      <c r="B352" s="142"/>
      <c r="C352" s="187" t="s">
        <v>2899</v>
      </c>
      <c r="D352" s="187" t="s">
        <v>357</v>
      </c>
      <c r="E352" s="188" t="s">
        <v>2298</v>
      </c>
      <c r="F352" s="189" t="s">
        <v>2299</v>
      </c>
      <c r="G352" s="190" t="s">
        <v>394</v>
      </c>
      <c r="H352" s="191">
        <v>100</v>
      </c>
      <c r="I352" s="192"/>
      <c r="J352" s="193">
        <f t="shared" si="75"/>
        <v>0</v>
      </c>
      <c r="K352" s="194"/>
      <c r="L352" s="195"/>
      <c r="M352" s="196" t="s">
        <v>1</v>
      </c>
      <c r="N352" s="197" t="s">
        <v>43</v>
      </c>
      <c r="O352" s="60"/>
      <c r="P352" s="184">
        <f t="shared" si="76"/>
        <v>0</v>
      </c>
      <c r="Q352" s="184">
        <v>0</v>
      </c>
      <c r="R352" s="184">
        <f t="shared" si="77"/>
        <v>0</v>
      </c>
      <c r="S352" s="184">
        <v>0</v>
      </c>
      <c r="T352" s="185">
        <f t="shared" si="78"/>
        <v>0</v>
      </c>
      <c r="U352" s="31"/>
      <c r="V352" s="31"/>
      <c r="W352" s="31"/>
      <c r="X352" s="31"/>
      <c r="Y352" s="31"/>
      <c r="Z352" s="31"/>
      <c r="AA352" s="31"/>
      <c r="AB352" s="31"/>
      <c r="AC352" s="31"/>
      <c r="AD352" s="31"/>
      <c r="AE352" s="31"/>
      <c r="AR352" s="186" t="s">
        <v>1292</v>
      </c>
      <c r="AT352" s="186" t="s">
        <v>357</v>
      </c>
      <c r="AU352" s="186" t="s">
        <v>88</v>
      </c>
      <c r="AY352" s="14" t="s">
        <v>232</v>
      </c>
      <c r="BE352" s="104">
        <f t="shared" si="79"/>
        <v>0</v>
      </c>
      <c r="BF352" s="104">
        <f t="shared" si="80"/>
        <v>0</v>
      </c>
      <c r="BG352" s="104">
        <f t="shared" si="81"/>
        <v>0</v>
      </c>
      <c r="BH352" s="104">
        <f t="shared" si="82"/>
        <v>0</v>
      </c>
      <c r="BI352" s="104">
        <f t="shared" si="83"/>
        <v>0</v>
      </c>
      <c r="BJ352" s="14" t="s">
        <v>88</v>
      </c>
      <c r="BK352" s="104">
        <f t="shared" si="84"/>
        <v>0</v>
      </c>
      <c r="BL352" s="14" t="s">
        <v>463</v>
      </c>
      <c r="BM352" s="186" t="s">
        <v>2902</v>
      </c>
    </row>
    <row r="353" spans="1:65" s="2" customFormat="1" ht="16.5" customHeight="1">
      <c r="A353" s="31"/>
      <c r="B353" s="142"/>
      <c r="C353" s="174" t="s">
        <v>2901</v>
      </c>
      <c r="D353" s="174" t="s">
        <v>234</v>
      </c>
      <c r="E353" s="175" t="s">
        <v>1921</v>
      </c>
      <c r="F353" s="176" t="s">
        <v>1922</v>
      </c>
      <c r="G353" s="177" t="s">
        <v>261</v>
      </c>
      <c r="H353" s="178">
        <v>12</v>
      </c>
      <c r="I353" s="179"/>
      <c r="J353" s="180">
        <f t="shared" si="75"/>
        <v>0</v>
      </c>
      <c r="K353" s="181"/>
      <c r="L353" s="32"/>
      <c r="M353" s="182" t="s">
        <v>1</v>
      </c>
      <c r="N353" s="183" t="s">
        <v>43</v>
      </c>
      <c r="O353" s="60"/>
      <c r="P353" s="184">
        <f t="shared" si="76"/>
        <v>0</v>
      </c>
      <c r="Q353" s="184">
        <v>0</v>
      </c>
      <c r="R353" s="184">
        <f t="shared" si="77"/>
        <v>0</v>
      </c>
      <c r="S353" s="184">
        <v>0</v>
      </c>
      <c r="T353" s="185">
        <f t="shared" si="78"/>
        <v>0</v>
      </c>
      <c r="U353" s="31"/>
      <c r="V353" s="31"/>
      <c r="W353" s="31"/>
      <c r="X353" s="31"/>
      <c r="Y353" s="31"/>
      <c r="Z353" s="31"/>
      <c r="AA353" s="31"/>
      <c r="AB353" s="31"/>
      <c r="AC353" s="31"/>
      <c r="AD353" s="31"/>
      <c r="AE353" s="31"/>
      <c r="AR353" s="186" t="s">
        <v>463</v>
      </c>
      <c r="AT353" s="186" t="s">
        <v>234</v>
      </c>
      <c r="AU353" s="186" t="s">
        <v>88</v>
      </c>
      <c r="AY353" s="14" t="s">
        <v>232</v>
      </c>
      <c r="BE353" s="104">
        <f t="shared" si="79"/>
        <v>0</v>
      </c>
      <c r="BF353" s="104">
        <f t="shared" si="80"/>
        <v>0</v>
      </c>
      <c r="BG353" s="104">
        <f t="shared" si="81"/>
        <v>0</v>
      </c>
      <c r="BH353" s="104">
        <f t="shared" si="82"/>
        <v>0</v>
      </c>
      <c r="BI353" s="104">
        <f t="shared" si="83"/>
        <v>0</v>
      </c>
      <c r="BJ353" s="14" t="s">
        <v>88</v>
      </c>
      <c r="BK353" s="104">
        <f t="shared" si="84"/>
        <v>0</v>
      </c>
      <c r="BL353" s="14" t="s">
        <v>463</v>
      </c>
      <c r="BM353" s="186" t="s">
        <v>2904</v>
      </c>
    </row>
    <row r="354" spans="1:65" s="2" customFormat="1" ht="16.5" customHeight="1">
      <c r="A354" s="31"/>
      <c r="B354" s="142"/>
      <c r="C354" s="174" t="s">
        <v>2903</v>
      </c>
      <c r="D354" s="174" t="s">
        <v>234</v>
      </c>
      <c r="E354" s="175" t="s">
        <v>1924</v>
      </c>
      <c r="F354" s="176" t="s">
        <v>1925</v>
      </c>
      <c r="G354" s="177" t="s">
        <v>1926</v>
      </c>
      <c r="H354" s="178">
        <v>1</v>
      </c>
      <c r="I354" s="179"/>
      <c r="J354" s="180">
        <f t="shared" si="75"/>
        <v>0</v>
      </c>
      <c r="K354" s="181"/>
      <c r="L354" s="32"/>
      <c r="M354" s="182" t="s">
        <v>1</v>
      </c>
      <c r="N354" s="183" t="s">
        <v>43</v>
      </c>
      <c r="O354" s="60"/>
      <c r="P354" s="184">
        <f t="shared" si="76"/>
        <v>0</v>
      </c>
      <c r="Q354" s="184">
        <v>0</v>
      </c>
      <c r="R354" s="184">
        <f t="shared" si="77"/>
        <v>0</v>
      </c>
      <c r="S354" s="184">
        <v>0</v>
      </c>
      <c r="T354" s="185">
        <f t="shared" si="78"/>
        <v>0</v>
      </c>
      <c r="U354" s="31"/>
      <c r="V354" s="31"/>
      <c r="W354" s="31"/>
      <c r="X354" s="31"/>
      <c r="Y354" s="31"/>
      <c r="Z354" s="31"/>
      <c r="AA354" s="31"/>
      <c r="AB354" s="31"/>
      <c r="AC354" s="31"/>
      <c r="AD354" s="31"/>
      <c r="AE354" s="31"/>
      <c r="AR354" s="186" t="s">
        <v>463</v>
      </c>
      <c r="AT354" s="186" t="s">
        <v>234</v>
      </c>
      <c r="AU354" s="186" t="s">
        <v>88</v>
      </c>
      <c r="AY354" s="14" t="s">
        <v>232</v>
      </c>
      <c r="BE354" s="104">
        <f t="shared" si="79"/>
        <v>0</v>
      </c>
      <c r="BF354" s="104">
        <f t="shared" si="80"/>
        <v>0</v>
      </c>
      <c r="BG354" s="104">
        <f t="shared" si="81"/>
        <v>0</v>
      </c>
      <c r="BH354" s="104">
        <f t="shared" si="82"/>
        <v>0</v>
      </c>
      <c r="BI354" s="104">
        <f t="shared" si="83"/>
        <v>0</v>
      </c>
      <c r="BJ354" s="14" t="s">
        <v>88</v>
      </c>
      <c r="BK354" s="104">
        <f t="shared" si="84"/>
        <v>0</v>
      </c>
      <c r="BL354" s="14" t="s">
        <v>463</v>
      </c>
      <c r="BM354" s="186" t="s">
        <v>2906</v>
      </c>
    </row>
    <row r="355" spans="1:65" s="2" customFormat="1" ht="16.5" customHeight="1">
      <c r="A355" s="31"/>
      <c r="B355" s="142"/>
      <c r="C355" s="174" t="s">
        <v>2905</v>
      </c>
      <c r="D355" s="174" t="s">
        <v>234</v>
      </c>
      <c r="E355" s="175" t="s">
        <v>1928</v>
      </c>
      <c r="F355" s="176" t="s">
        <v>1929</v>
      </c>
      <c r="G355" s="177" t="s">
        <v>1930</v>
      </c>
      <c r="H355" s="178">
        <v>1</v>
      </c>
      <c r="I355" s="179"/>
      <c r="J355" s="180">
        <f t="shared" si="75"/>
        <v>0</v>
      </c>
      <c r="K355" s="181"/>
      <c r="L355" s="32"/>
      <c r="M355" s="182" t="s">
        <v>1</v>
      </c>
      <c r="N355" s="183" t="s">
        <v>43</v>
      </c>
      <c r="O355" s="60"/>
      <c r="P355" s="184">
        <f t="shared" si="76"/>
        <v>0</v>
      </c>
      <c r="Q355" s="184">
        <v>0</v>
      </c>
      <c r="R355" s="184">
        <f t="shared" si="77"/>
        <v>0</v>
      </c>
      <c r="S355" s="184">
        <v>0</v>
      </c>
      <c r="T355" s="185">
        <f t="shared" si="78"/>
        <v>0</v>
      </c>
      <c r="U355" s="31"/>
      <c r="V355" s="31"/>
      <c r="W355" s="31"/>
      <c r="X355" s="31"/>
      <c r="Y355" s="31"/>
      <c r="Z355" s="31"/>
      <c r="AA355" s="31"/>
      <c r="AB355" s="31"/>
      <c r="AC355" s="31"/>
      <c r="AD355" s="31"/>
      <c r="AE355" s="31"/>
      <c r="AR355" s="186" t="s">
        <v>463</v>
      </c>
      <c r="AT355" s="186" t="s">
        <v>234</v>
      </c>
      <c r="AU355" s="186" t="s">
        <v>88</v>
      </c>
      <c r="AY355" s="14" t="s">
        <v>232</v>
      </c>
      <c r="BE355" s="104">
        <f t="shared" si="79"/>
        <v>0</v>
      </c>
      <c r="BF355" s="104">
        <f t="shared" si="80"/>
        <v>0</v>
      </c>
      <c r="BG355" s="104">
        <f t="shared" si="81"/>
        <v>0</v>
      </c>
      <c r="BH355" s="104">
        <f t="shared" si="82"/>
        <v>0</v>
      </c>
      <c r="BI355" s="104">
        <f t="shared" si="83"/>
        <v>0</v>
      </c>
      <c r="BJ355" s="14" t="s">
        <v>88</v>
      </c>
      <c r="BK355" s="104">
        <f t="shared" si="84"/>
        <v>0</v>
      </c>
      <c r="BL355" s="14" t="s">
        <v>463</v>
      </c>
      <c r="BM355" s="186" t="s">
        <v>2908</v>
      </c>
    </row>
    <row r="356" spans="1:65" s="2" customFormat="1" ht="16.5" customHeight="1">
      <c r="A356" s="31"/>
      <c r="B356" s="142"/>
      <c r="C356" s="174" t="s">
        <v>2907</v>
      </c>
      <c r="D356" s="174" t="s">
        <v>234</v>
      </c>
      <c r="E356" s="175" t="s">
        <v>1991</v>
      </c>
      <c r="F356" s="176" t="s">
        <v>1992</v>
      </c>
      <c r="G356" s="177" t="s">
        <v>1351</v>
      </c>
      <c r="H356" s="205"/>
      <c r="I356" s="179"/>
      <c r="J356" s="180">
        <f t="shared" si="75"/>
        <v>0</v>
      </c>
      <c r="K356" s="181"/>
      <c r="L356" s="32"/>
      <c r="M356" s="182" t="s">
        <v>1</v>
      </c>
      <c r="N356" s="183" t="s">
        <v>43</v>
      </c>
      <c r="O356" s="60"/>
      <c r="P356" s="184">
        <f t="shared" si="76"/>
        <v>0</v>
      </c>
      <c r="Q356" s="184">
        <v>0</v>
      </c>
      <c r="R356" s="184">
        <f t="shared" si="77"/>
        <v>0</v>
      </c>
      <c r="S356" s="184">
        <v>0</v>
      </c>
      <c r="T356" s="185">
        <f t="shared" si="78"/>
        <v>0</v>
      </c>
      <c r="U356" s="31"/>
      <c r="V356" s="31"/>
      <c r="W356" s="31"/>
      <c r="X356" s="31"/>
      <c r="Y356" s="31"/>
      <c r="Z356" s="31"/>
      <c r="AA356" s="31"/>
      <c r="AB356" s="31"/>
      <c r="AC356" s="31"/>
      <c r="AD356" s="31"/>
      <c r="AE356" s="31"/>
      <c r="AR356" s="186" t="s">
        <v>463</v>
      </c>
      <c r="AT356" s="186" t="s">
        <v>234</v>
      </c>
      <c r="AU356" s="186" t="s">
        <v>88</v>
      </c>
      <c r="AY356" s="14" t="s">
        <v>232</v>
      </c>
      <c r="BE356" s="104">
        <f t="shared" si="79"/>
        <v>0</v>
      </c>
      <c r="BF356" s="104">
        <f t="shared" si="80"/>
        <v>0</v>
      </c>
      <c r="BG356" s="104">
        <f t="shared" si="81"/>
        <v>0</v>
      </c>
      <c r="BH356" s="104">
        <f t="shared" si="82"/>
        <v>0</v>
      </c>
      <c r="BI356" s="104">
        <f t="shared" si="83"/>
        <v>0</v>
      </c>
      <c r="BJ356" s="14" t="s">
        <v>88</v>
      </c>
      <c r="BK356" s="104">
        <f t="shared" si="84"/>
        <v>0</v>
      </c>
      <c r="BL356" s="14" t="s">
        <v>463</v>
      </c>
      <c r="BM356" s="186" t="s">
        <v>2910</v>
      </c>
    </row>
    <row r="357" spans="1:65" s="2" customFormat="1" ht="16.5" customHeight="1">
      <c r="A357" s="31"/>
      <c r="B357" s="142"/>
      <c r="C357" s="174" t="s">
        <v>2909</v>
      </c>
      <c r="D357" s="174" t="s">
        <v>234</v>
      </c>
      <c r="E357" s="175" t="s">
        <v>1995</v>
      </c>
      <c r="F357" s="176" t="s">
        <v>1996</v>
      </c>
      <c r="G357" s="177" t="s">
        <v>1351</v>
      </c>
      <c r="H357" s="205"/>
      <c r="I357" s="179"/>
      <c r="J357" s="180">
        <f t="shared" si="75"/>
        <v>0</v>
      </c>
      <c r="K357" s="181"/>
      <c r="L357" s="32"/>
      <c r="M357" s="182" t="s">
        <v>1</v>
      </c>
      <c r="N357" s="183" t="s">
        <v>43</v>
      </c>
      <c r="O357" s="60"/>
      <c r="P357" s="184">
        <f t="shared" si="76"/>
        <v>0</v>
      </c>
      <c r="Q357" s="184">
        <v>0</v>
      </c>
      <c r="R357" s="184">
        <f t="shared" si="77"/>
        <v>0</v>
      </c>
      <c r="S357" s="184">
        <v>0</v>
      </c>
      <c r="T357" s="185">
        <f t="shared" si="78"/>
        <v>0</v>
      </c>
      <c r="U357" s="31"/>
      <c r="V357" s="31"/>
      <c r="W357" s="31"/>
      <c r="X357" s="31"/>
      <c r="Y357" s="31"/>
      <c r="Z357" s="31"/>
      <c r="AA357" s="31"/>
      <c r="AB357" s="31"/>
      <c r="AC357" s="31"/>
      <c r="AD357" s="31"/>
      <c r="AE357" s="31"/>
      <c r="AR357" s="186" t="s">
        <v>463</v>
      </c>
      <c r="AT357" s="186" t="s">
        <v>234</v>
      </c>
      <c r="AU357" s="186" t="s">
        <v>88</v>
      </c>
      <c r="AY357" s="14" t="s">
        <v>232</v>
      </c>
      <c r="BE357" s="104">
        <f t="shared" si="79"/>
        <v>0</v>
      </c>
      <c r="BF357" s="104">
        <f t="shared" si="80"/>
        <v>0</v>
      </c>
      <c r="BG357" s="104">
        <f t="shared" si="81"/>
        <v>0</v>
      </c>
      <c r="BH357" s="104">
        <f t="shared" si="82"/>
        <v>0</v>
      </c>
      <c r="BI357" s="104">
        <f t="shared" si="83"/>
        <v>0</v>
      </c>
      <c r="BJ357" s="14" t="s">
        <v>88</v>
      </c>
      <c r="BK357" s="104">
        <f t="shared" si="84"/>
        <v>0</v>
      </c>
      <c r="BL357" s="14" t="s">
        <v>463</v>
      </c>
      <c r="BM357" s="186" t="s">
        <v>2912</v>
      </c>
    </row>
    <row r="358" spans="1:65" s="12" customFormat="1" ht="22.9" customHeight="1">
      <c r="B358" s="161"/>
      <c r="D358" s="162" t="s">
        <v>76</v>
      </c>
      <c r="E358" s="172" t="s">
        <v>1998</v>
      </c>
      <c r="F358" s="172" t="s">
        <v>2306</v>
      </c>
      <c r="I358" s="164"/>
      <c r="J358" s="173">
        <f>BK358</f>
        <v>0</v>
      </c>
      <c r="L358" s="161"/>
      <c r="M358" s="166"/>
      <c r="N358" s="167"/>
      <c r="O358" s="167"/>
      <c r="P358" s="168">
        <f>SUM(P359:P360)</f>
        <v>0</v>
      </c>
      <c r="Q358" s="167"/>
      <c r="R358" s="168">
        <f>SUM(R359:R360)</f>
        <v>0</v>
      </c>
      <c r="S358" s="167"/>
      <c r="T358" s="169">
        <f>SUM(T359:T360)</f>
        <v>0</v>
      </c>
      <c r="AR358" s="162" t="s">
        <v>93</v>
      </c>
      <c r="AT358" s="170" t="s">
        <v>76</v>
      </c>
      <c r="AU358" s="170" t="s">
        <v>81</v>
      </c>
      <c r="AY358" s="162" t="s">
        <v>232</v>
      </c>
      <c r="BK358" s="171">
        <f>SUM(BK359:BK360)</f>
        <v>0</v>
      </c>
    </row>
    <row r="359" spans="1:65" s="2" customFormat="1" ht="24.2" customHeight="1">
      <c r="A359" s="31"/>
      <c r="B359" s="142"/>
      <c r="C359" s="174" t="s">
        <v>2911</v>
      </c>
      <c r="D359" s="174" t="s">
        <v>234</v>
      </c>
      <c r="E359" s="175" t="s">
        <v>2005</v>
      </c>
      <c r="F359" s="176" t="s">
        <v>2006</v>
      </c>
      <c r="G359" s="177" t="s">
        <v>394</v>
      </c>
      <c r="H359" s="178">
        <v>1</v>
      </c>
      <c r="I359" s="179"/>
      <c r="J359" s="180">
        <f>ROUND(I359*H359,2)</f>
        <v>0</v>
      </c>
      <c r="K359" s="181"/>
      <c r="L359" s="32"/>
      <c r="M359" s="182" t="s">
        <v>1</v>
      </c>
      <c r="N359" s="183" t="s">
        <v>43</v>
      </c>
      <c r="O359" s="60"/>
      <c r="P359" s="184">
        <f>O359*H359</f>
        <v>0</v>
      </c>
      <c r="Q359" s="184">
        <v>0</v>
      </c>
      <c r="R359" s="184">
        <f>Q359*H359</f>
        <v>0</v>
      </c>
      <c r="S359" s="184">
        <v>0</v>
      </c>
      <c r="T359" s="185">
        <f>S359*H359</f>
        <v>0</v>
      </c>
      <c r="U359" s="31"/>
      <c r="V359" s="31"/>
      <c r="W359" s="31"/>
      <c r="X359" s="31"/>
      <c r="Y359" s="31"/>
      <c r="Z359" s="31"/>
      <c r="AA359" s="31"/>
      <c r="AB359" s="31"/>
      <c r="AC359" s="31"/>
      <c r="AD359" s="31"/>
      <c r="AE359" s="31"/>
      <c r="AR359" s="186" t="s">
        <v>463</v>
      </c>
      <c r="AT359" s="186" t="s">
        <v>234</v>
      </c>
      <c r="AU359" s="186" t="s">
        <v>88</v>
      </c>
      <c r="AY359" s="14" t="s">
        <v>232</v>
      </c>
      <c r="BE359" s="104">
        <f>IF(N359="základná",J359,0)</f>
        <v>0</v>
      </c>
      <c r="BF359" s="104">
        <f>IF(N359="znížená",J359,0)</f>
        <v>0</v>
      </c>
      <c r="BG359" s="104">
        <f>IF(N359="zákl. prenesená",J359,0)</f>
        <v>0</v>
      </c>
      <c r="BH359" s="104">
        <f>IF(N359="zníž. prenesená",J359,0)</f>
        <v>0</v>
      </c>
      <c r="BI359" s="104">
        <f>IF(N359="nulová",J359,0)</f>
        <v>0</v>
      </c>
      <c r="BJ359" s="14" t="s">
        <v>88</v>
      </c>
      <c r="BK359" s="104">
        <f>ROUND(I359*H359,2)</f>
        <v>0</v>
      </c>
      <c r="BL359" s="14" t="s">
        <v>463</v>
      </c>
      <c r="BM359" s="186" t="s">
        <v>2914</v>
      </c>
    </row>
    <row r="360" spans="1:65" s="2" customFormat="1" ht="49.15" customHeight="1">
      <c r="A360" s="31"/>
      <c r="B360" s="142"/>
      <c r="C360" s="187" t="s">
        <v>2913</v>
      </c>
      <c r="D360" s="187" t="s">
        <v>357</v>
      </c>
      <c r="E360" s="188" t="s">
        <v>2009</v>
      </c>
      <c r="F360" s="189" t="s">
        <v>2308</v>
      </c>
      <c r="G360" s="190" t="s">
        <v>394</v>
      </c>
      <c r="H360" s="191">
        <v>1</v>
      </c>
      <c r="I360" s="192"/>
      <c r="J360" s="193">
        <f>ROUND(I360*H360,2)</f>
        <v>0</v>
      </c>
      <c r="K360" s="194"/>
      <c r="L360" s="195"/>
      <c r="M360" s="196" t="s">
        <v>1</v>
      </c>
      <c r="N360" s="197" t="s">
        <v>43</v>
      </c>
      <c r="O360" s="60"/>
      <c r="P360" s="184">
        <f>O360*H360</f>
        <v>0</v>
      </c>
      <c r="Q360" s="184">
        <v>0</v>
      </c>
      <c r="R360" s="184">
        <f>Q360*H360</f>
        <v>0</v>
      </c>
      <c r="S360" s="184">
        <v>0</v>
      </c>
      <c r="T360" s="185">
        <f>S360*H360</f>
        <v>0</v>
      </c>
      <c r="U360" s="31"/>
      <c r="V360" s="31"/>
      <c r="W360" s="31"/>
      <c r="X360" s="31"/>
      <c r="Y360" s="31"/>
      <c r="Z360" s="31"/>
      <c r="AA360" s="31"/>
      <c r="AB360" s="31"/>
      <c r="AC360" s="31"/>
      <c r="AD360" s="31"/>
      <c r="AE360" s="31"/>
      <c r="AR360" s="186" t="s">
        <v>1292</v>
      </c>
      <c r="AT360" s="186" t="s">
        <v>357</v>
      </c>
      <c r="AU360" s="186" t="s">
        <v>88</v>
      </c>
      <c r="AY360" s="14" t="s">
        <v>232</v>
      </c>
      <c r="BE360" s="104">
        <f>IF(N360="základná",J360,0)</f>
        <v>0</v>
      </c>
      <c r="BF360" s="104">
        <f>IF(N360="znížená",J360,0)</f>
        <v>0</v>
      </c>
      <c r="BG360" s="104">
        <f>IF(N360="zákl. prenesená",J360,0)</f>
        <v>0</v>
      </c>
      <c r="BH360" s="104">
        <f>IF(N360="zníž. prenesená",J360,0)</f>
        <v>0</v>
      </c>
      <c r="BI360" s="104">
        <f>IF(N360="nulová",J360,0)</f>
        <v>0</v>
      </c>
      <c r="BJ360" s="14" t="s">
        <v>88</v>
      </c>
      <c r="BK360" s="104">
        <f>ROUND(I360*H360,2)</f>
        <v>0</v>
      </c>
      <c r="BL360" s="14" t="s">
        <v>463</v>
      </c>
      <c r="BM360" s="186" t="s">
        <v>2916</v>
      </c>
    </row>
    <row r="361" spans="1:65" s="12" customFormat="1" ht="22.9" customHeight="1">
      <c r="B361" s="161"/>
      <c r="D361" s="162" t="s">
        <v>76</v>
      </c>
      <c r="E361" s="172" t="s">
        <v>783</v>
      </c>
      <c r="F361" s="172" t="s">
        <v>784</v>
      </c>
      <c r="I361" s="164"/>
      <c r="J361" s="173">
        <f>BK361</f>
        <v>0</v>
      </c>
      <c r="L361" s="161"/>
      <c r="M361" s="166"/>
      <c r="N361" s="167"/>
      <c r="O361" s="167"/>
      <c r="P361" s="168">
        <f>P362</f>
        <v>0</v>
      </c>
      <c r="Q361" s="167"/>
      <c r="R361" s="168">
        <f>R362</f>
        <v>0.12361560000000001</v>
      </c>
      <c r="S361" s="167"/>
      <c r="T361" s="169">
        <f>T362</f>
        <v>0</v>
      </c>
      <c r="AR361" s="162" t="s">
        <v>93</v>
      </c>
      <c r="AT361" s="170" t="s">
        <v>76</v>
      </c>
      <c r="AU361" s="170" t="s">
        <v>81</v>
      </c>
      <c r="AY361" s="162" t="s">
        <v>232</v>
      </c>
      <c r="BK361" s="171">
        <f>BK362</f>
        <v>0</v>
      </c>
    </row>
    <row r="362" spans="1:65" s="2" customFormat="1" ht="21.75" customHeight="1">
      <c r="A362" s="31"/>
      <c r="B362" s="142"/>
      <c r="C362" s="174" t="s">
        <v>2915</v>
      </c>
      <c r="D362" s="174" t="s">
        <v>234</v>
      </c>
      <c r="E362" s="175" t="s">
        <v>874</v>
      </c>
      <c r="F362" s="176" t="s">
        <v>875</v>
      </c>
      <c r="G362" s="177" t="s">
        <v>256</v>
      </c>
      <c r="H362" s="178">
        <v>5</v>
      </c>
      <c r="I362" s="179"/>
      <c r="J362" s="180">
        <f>ROUND(I362*H362,2)</f>
        <v>0</v>
      </c>
      <c r="K362" s="181"/>
      <c r="L362" s="32"/>
      <c r="M362" s="182" t="s">
        <v>1</v>
      </c>
      <c r="N362" s="183" t="s">
        <v>43</v>
      </c>
      <c r="O362" s="60"/>
      <c r="P362" s="184">
        <f>O362*H362</f>
        <v>0</v>
      </c>
      <c r="Q362" s="184">
        <v>2.4723120000000001E-2</v>
      </c>
      <c r="R362" s="184">
        <f>Q362*H362</f>
        <v>0.12361560000000001</v>
      </c>
      <c r="S362" s="184">
        <v>0</v>
      </c>
      <c r="T362" s="185">
        <f>S362*H362</f>
        <v>0</v>
      </c>
      <c r="U362" s="31"/>
      <c r="V362" s="31"/>
      <c r="W362" s="31"/>
      <c r="X362" s="31"/>
      <c r="Y362" s="31"/>
      <c r="Z362" s="31"/>
      <c r="AA362" s="31"/>
      <c r="AB362" s="31"/>
      <c r="AC362" s="31"/>
      <c r="AD362" s="31"/>
      <c r="AE362" s="31"/>
      <c r="AR362" s="186" t="s">
        <v>463</v>
      </c>
      <c r="AT362" s="186" t="s">
        <v>234</v>
      </c>
      <c r="AU362" s="186" t="s">
        <v>88</v>
      </c>
      <c r="AY362" s="14" t="s">
        <v>232</v>
      </c>
      <c r="BE362" s="104">
        <f>IF(N362="základná",J362,0)</f>
        <v>0</v>
      </c>
      <c r="BF362" s="104">
        <f>IF(N362="znížená",J362,0)</f>
        <v>0</v>
      </c>
      <c r="BG362" s="104">
        <f>IF(N362="zákl. prenesená",J362,0)</f>
        <v>0</v>
      </c>
      <c r="BH362" s="104">
        <f>IF(N362="zníž. prenesená",J362,0)</f>
        <v>0</v>
      </c>
      <c r="BI362" s="104">
        <f>IF(N362="nulová",J362,0)</f>
        <v>0</v>
      </c>
      <c r="BJ362" s="14" t="s">
        <v>88</v>
      </c>
      <c r="BK362" s="104">
        <f>ROUND(I362*H362,2)</f>
        <v>0</v>
      </c>
      <c r="BL362" s="14" t="s">
        <v>463</v>
      </c>
      <c r="BM362" s="186" t="s">
        <v>3034</v>
      </c>
    </row>
    <row r="363" spans="1:65" s="12" customFormat="1" ht="22.9" customHeight="1">
      <c r="B363" s="161"/>
      <c r="D363" s="162" t="s">
        <v>76</v>
      </c>
      <c r="E363" s="172" t="s">
        <v>2012</v>
      </c>
      <c r="F363" s="172" t="s">
        <v>2013</v>
      </c>
      <c r="I363" s="164"/>
      <c r="J363" s="173">
        <f>BK363</f>
        <v>0</v>
      </c>
      <c r="L363" s="161"/>
      <c r="M363" s="166"/>
      <c r="N363" s="167"/>
      <c r="O363" s="167"/>
      <c r="P363" s="168">
        <f>SUM(P364:P373)</f>
        <v>0</v>
      </c>
      <c r="Q363" s="167"/>
      <c r="R363" s="168">
        <f>SUM(R364:R373)</f>
        <v>0.113</v>
      </c>
      <c r="S363" s="167"/>
      <c r="T363" s="169">
        <f>SUM(T364:T373)</f>
        <v>0</v>
      </c>
      <c r="AR363" s="162" t="s">
        <v>93</v>
      </c>
      <c r="AT363" s="170" t="s">
        <v>76</v>
      </c>
      <c r="AU363" s="170" t="s">
        <v>81</v>
      </c>
      <c r="AY363" s="162" t="s">
        <v>232</v>
      </c>
      <c r="BK363" s="171">
        <f>SUM(BK364:BK373)</f>
        <v>0</v>
      </c>
    </row>
    <row r="364" spans="1:65" s="2" customFormat="1" ht="24.2" customHeight="1">
      <c r="A364" s="31"/>
      <c r="B364" s="142"/>
      <c r="C364" s="174" t="s">
        <v>2917</v>
      </c>
      <c r="D364" s="174" t="s">
        <v>234</v>
      </c>
      <c r="E364" s="175" t="s">
        <v>2015</v>
      </c>
      <c r="F364" s="176" t="s">
        <v>2316</v>
      </c>
      <c r="G364" s="177" t="s">
        <v>394</v>
      </c>
      <c r="H364" s="178">
        <v>2</v>
      </c>
      <c r="I364" s="179"/>
      <c r="J364" s="180">
        <f t="shared" ref="J364:J373" si="85">ROUND(I364*H364,2)</f>
        <v>0</v>
      </c>
      <c r="K364" s="181"/>
      <c r="L364" s="32"/>
      <c r="M364" s="182" t="s">
        <v>1</v>
      </c>
      <c r="N364" s="183" t="s">
        <v>43</v>
      </c>
      <c r="O364" s="60"/>
      <c r="P364" s="184">
        <f t="shared" ref="P364:P373" si="86">O364*H364</f>
        <v>0</v>
      </c>
      <c r="Q364" s="184">
        <v>0</v>
      </c>
      <c r="R364" s="184">
        <f t="shared" ref="R364:R373" si="87">Q364*H364</f>
        <v>0</v>
      </c>
      <c r="S364" s="184">
        <v>0</v>
      </c>
      <c r="T364" s="185">
        <f t="shared" ref="T364:T373" si="88">S364*H364</f>
        <v>0</v>
      </c>
      <c r="U364" s="31"/>
      <c r="V364" s="31"/>
      <c r="W364" s="31"/>
      <c r="X364" s="31"/>
      <c r="Y364" s="31"/>
      <c r="Z364" s="31"/>
      <c r="AA364" s="31"/>
      <c r="AB364" s="31"/>
      <c r="AC364" s="31"/>
      <c r="AD364" s="31"/>
      <c r="AE364" s="31"/>
      <c r="AR364" s="186" t="s">
        <v>463</v>
      </c>
      <c r="AT364" s="186" t="s">
        <v>234</v>
      </c>
      <c r="AU364" s="186" t="s">
        <v>88</v>
      </c>
      <c r="AY364" s="14" t="s">
        <v>232</v>
      </c>
      <c r="BE364" s="104">
        <f t="shared" ref="BE364:BE373" si="89">IF(N364="základná",J364,0)</f>
        <v>0</v>
      </c>
      <c r="BF364" s="104">
        <f t="shared" ref="BF364:BF373" si="90">IF(N364="znížená",J364,0)</f>
        <v>0</v>
      </c>
      <c r="BG364" s="104">
        <f t="shared" ref="BG364:BG373" si="91">IF(N364="zákl. prenesená",J364,0)</f>
        <v>0</v>
      </c>
      <c r="BH364" s="104">
        <f t="shared" ref="BH364:BH373" si="92">IF(N364="zníž. prenesená",J364,0)</f>
        <v>0</v>
      </c>
      <c r="BI364" s="104">
        <f t="shared" ref="BI364:BI373" si="93">IF(N364="nulová",J364,0)</f>
        <v>0</v>
      </c>
      <c r="BJ364" s="14" t="s">
        <v>88</v>
      </c>
      <c r="BK364" s="104">
        <f t="shared" ref="BK364:BK373" si="94">ROUND(I364*H364,2)</f>
        <v>0</v>
      </c>
      <c r="BL364" s="14" t="s">
        <v>463</v>
      </c>
      <c r="BM364" s="186" t="s">
        <v>2918</v>
      </c>
    </row>
    <row r="365" spans="1:65" s="2" customFormat="1" ht="66.75" customHeight="1">
      <c r="A365" s="31"/>
      <c r="B365" s="142"/>
      <c r="C365" s="187" t="s">
        <v>2919</v>
      </c>
      <c r="D365" s="187" t="s">
        <v>357</v>
      </c>
      <c r="E365" s="188" t="s">
        <v>2019</v>
      </c>
      <c r="F365" s="189" t="s">
        <v>3114</v>
      </c>
      <c r="G365" s="190" t="s">
        <v>394</v>
      </c>
      <c r="H365" s="191">
        <v>2</v>
      </c>
      <c r="I365" s="192"/>
      <c r="J365" s="193">
        <f t="shared" si="85"/>
        <v>0</v>
      </c>
      <c r="K365" s="194"/>
      <c r="L365" s="195"/>
      <c r="M365" s="196" t="s">
        <v>1</v>
      </c>
      <c r="N365" s="197" t="s">
        <v>43</v>
      </c>
      <c r="O365" s="60"/>
      <c r="P365" s="184">
        <f t="shared" si="86"/>
        <v>0</v>
      </c>
      <c r="Q365" s="184">
        <v>5.6500000000000002E-2</v>
      </c>
      <c r="R365" s="184">
        <f t="shared" si="87"/>
        <v>0.113</v>
      </c>
      <c r="S365" s="184">
        <v>0</v>
      </c>
      <c r="T365" s="185">
        <f t="shared" si="88"/>
        <v>0</v>
      </c>
      <c r="U365" s="31"/>
      <c r="V365" s="31"/>
      <c r="W365" s="31"/>
      <c r="X365" s="31"/>
      <c r="Y365" s="31"/>
      <c r="Z365" s="31"/>
      <c r="AA365" s="31"/>
      <c r="AB365" s="31"/>
      <c r="AC365" s="31"/>
      <c r="AD365" s="31"/>
      <c r="AE365" s="31"/>
      <c r="AR365" s="186" t="s">
        <v>468</v>
      </c>
      <c r="AT365" s="186" t="s">
        <v>357</v>
      </c>
      <c r="AU365" s="186" t="s">
        <v>88</v>
      </c>
      <c r="AY365" s="14" t="s">
        <v>232</v>
      </c>
      <c r="BE365" s="104">
        <f t="shared" si="89"/>
        <v>0</v>
      </c>
      <c r="BF365" s="104">
        <f t="shared" si="90"/>
        <v>0</v>
      </c>
      <c r="BG365" s="104">
        <f t="shared" si="91"/>
        <v>0</v>
      </c>
      <c r="BH365" s="104">
        <f t="shared" si="92"/>
        <v>0</v>
      </c>
      <c r="BI365" s="104">
        <f t="shared" si="93"/>
        <v>0</v>
      </c>
      <c r="BJ365" s="14" t="s">
        <v>88</v>
      </c>
      <c r="BK365" s="104">
        <f t="shared" si="94"/>
        <v>0</v>
      </c>
      <c r="BL365" s="14" t="s">
        <v>468</v>
      </c>
      <c r="BM365" s="186" t="s">
        <v>2921</v>
      </c>
    </row>
    <row r="366" spans="1:65" s="2" customFormat="1" ht="16.5" customHeight="1">
      <c r="A366" s="31"/>
      <c r="B366" s="142"/>
      <c r="C366" s="174" t="s">
        <v>2922</v>
      </c>
      <c r="D366" s="174" t="s">
        <v>234</v>
      </c>
      <c r="E366" s="175" t="s">
        <v>2023</v>
      </c>
      <c r="F366" s="176" t="s">
        <v>2320</v>
      </c>
      <c r="G366" s="177" t="s">
        <v>394</v>
      </c>
      <c r="H366" s="178">
        <v>2</v>
      </c>
      <c r="I366" s="179"/>
      <c r="J366" s="180">
        <f t="shared" si="85"/>
        <v>0</v>
      </c>
      <c r="K366" s="181"/>
      <c r="L366" s="32"/>
      <c r="M366" s="182" t="s">
        <v>1</v>
      </c>
      <c r="N366" s="183" t="s">
        <v>43</v>
      </c>
      <c r="O366" s="60"/>
      <c r="P366" s="184">
        <f t="shared" si="86"/>
        <v>0</v>
      </c>
      <c r="Q366" s="184">
        <v>0</v>
      </c>
      <c r="R366" s="184">
        <f t="shared" si="87"/>
        <v>0</v>
      </c>
      <c r="S366" s="184">
        <v>0</v>
      </c>
      <c r="T366" s="185">
        <f t="shared" si="88"/>
        <v>0</v>
      </c>
      <c r="U366" s="31"/>
      <c r="V366" s="31"/>
      <c r="W366" s="31"/>
      <c r="X366" s="31"/>
      <c r="Y366" s="31"/>
      <c r="Z366" s="31"/>
      <c r="AA366" s="31"/>
      <c r="AB366" s="31"/>
      <c r="AC366" s="31"/>
      <c r="AD366" s="31"/>
      <c r="AE366" s="31"/>
      <c r="AR366" s="186" t="s">
        <v>463</v>
      </c>
      <c r="AT366" s="186" t="s">
        <v>234</v>
      </c>
      <c r="AU366" s="186" t="s">
        <v>88</v>
      </c>
      <c r="AY366" s="14" t="s">
        <v>232</v>
      </c>
      <c r="BE366" s="104">
        <f t="shared" si="89"/>
        <v>0</v>
      </c>
      <c r="BF366" s="104">
        <f t="shared" si="90"/>
        <v>0</v>
      </c>
      <c r="BG366" s="104">
        <f t="shared" si="91"/>
        <v>0</v>
      </c>
      <c r="BH366" s="104">
        <f t="shared" si="92"/>
        <v>0</v>
      </c>
      <c r="BI366" s="104">
        <f t="shared" si="93"/>
        <v>0</v>
      </c>
      <c r="BJ366" s="14" t="s">
        <v>88</v>
      </c>
      <c r="BK366" s="104">
        <f t="shared" si="94"/>
        <v>0</v>
      </c>
      <c r="BL366" s="14" t="s">
        <v>463</v>
      </c>
      <c r="BM366" s="186" t="s">
        <v>2923</v>
      </c>
    </row>
    <row r="367" spans="1:65" s="2" customFormat="1" ht="21.75" customHeight="1">
      <c r="A367" s="31"/>
      <c r="B367" s="142"/>
      <c r="C367" s="187" t="s">
        <v>2924</v>
      </c>
      <c r="D367" s="187" t="s">
        <v>357</v>
      </c>
      <c r="E367" s="188" t="s">
        <v>2322</v>
      </c>
      <c r="F367" s="189" t="s">
        <v>2323</v>
      </c>
      <c r="G367" s="190" t="s">
        <v>394</v>
      </c>
      <c r="H367" s="191">
        <v>2</v>
      </c>
      <c r="I367" s="192"/>
      <c r="J367" s="193">
        <f t="shared" si="85"/>
        <v>0</v>
      </c>
      <c r="K367" s="194"/>
      <c r="L367" s="195"/>
      <c r="M367" s="196" t="s">
        <v>1</v>
      </c>
      <c r="N367" s="197" t="s">
        <v>43</v>
      </c>
      <c r="O367" s="60"/>
      <c r="P367" s="184">
        <f t="shared" si="86"/>
        <v>0</v>
      </c>
      <c r="Q367" s="184">
        <v>0</v>
      </c>
      <c r="R367" s="184">
        <f t="shared" si="87"/>
        <v>0</v>
      </c>
      <c r="S367" s="184">
        <v>0</v>
      </c>
      <c r="T367" s="185">
        <f t="shared" si="88"/>
        <v>0</v>
      </c>
      <c r="U367" s="31"/>
      <c r="V367" s="31"/>
      <c r="W367" s="31"/>
      <c r="X367" s="31"/>
      <c r="Y367" s="31"/>
      <c r="Z367" s="31"/>
      <c r="AA367" s="31"/>
      <c r="AB367" s="31"/>
      <c r="AC367" s="31"/>
      <c r="AD367" s="31"/>
      <c r="AE367" s="31"/>
      <c r="AR367" s="186" t="s">
        <v>1292</v>
      </c>
      <c r="AT367" s="186" t="s">
        <v>357</v>
      </c>
      <c r="AU367" s="186" t="s">
        <v>88</v>
      </c>
      <c r="AY367" s="14" t="s">
        <v>232</v>
      </c>
      <c r="BE367" s="104">
        <f t="shared" si="89"/>
        <v>0</v>
      </c>
      <c r="BF367" s="104">
        <f t="shared" si="90"/>
        <v>0</v>
      </c>
      <c r="BG367" s="104">
        <f t="shared" si="91"/>
        <v>0</v>
      </c>
      <c r="BH367" s="104">
        <f t="shared" si="92"/>
        <v>0</v>
      </c>
      <c r="BI367" s="104">
        <f t="shared" si="93"/>
        <v>0</v>
      </c>
      <c r="BJ367" s="14" t="s">
        <v>88</v>
      </c>
      <c r="BK367" s="104">
        <f t="shared" si="94"/>
        <v>0</v>
      </c>
      <c r="BL367" s="14" t="s">
        <v>463</v>
      </c>
      <c r="BM367" s="186" t="s">
        <v>2925</v>
      </c>
    </row>
    <row r="368" spans="1:65" s="2" customFormat="1" ht="24.2" customHeight="1">
      <c r="A368" s="31"/>
      <c r="B368" s="142"/>
      <c r="C368" s="174" t="s">
        <v>2926</v>
      </c>
      <c r="D368" s="174" t="s">
        <v>234</v>
      </c>
      <c r="E368" s="175" t="s">
        <v>2048</v>
      </c>
      <c r="F368" s="176" t="s">
        <v>2049</v>
      </c>
      <c r="G368" s="177" t="s">
        <v>2025</v>
      </c>
      <c r="H368" s="178">
        <v>1</v>
      </c>
      <c r="I368" s="179"/>
      <c r="J368" s="180">
        <f t="shared" si="85"/>
        <v>0</v>
      </c>
      <c r="K368" s="181"/>
      <c r="L368" s="32"/>
      <c r="M368" s="182" t="s">
        <v>1</v>
      </c>
      <c r="N368" s="183" t="s">
        <v>43</v>
      </c>
      <c r="O368" s="60"/>
      <c r="P368" s="184">
        <f t="shared" si="86"/>
        <v>0</v>
      </c>
      <c r="Q368" s="184">
        <v>0</v>
      </c>
      <c r="R368" s="184">
        <f t="shared" si="87"/>
        <v>0</v>
      </c>
      <c r="S368" s="184">
        <v>0</v>
      </c>
      <c r="T368" s="185">
        <f t="shared" si="88"/>
        <v>0</v>
      </c>
      <c r="U368" s="31"/>
      <c r="V368" s="31"/>
      <c r="W368" s="31"/>
      <c r="X368" s="31"/>
      <c r="Y368" s="31"/>
      <c r="Z368" s="31"/>
      <c r="AA368" s="31"/>
      <c r="AB368" s="31"/>
      <c r="AC368" s="31"/>
      <c r="AD368" s="31"/>
      <c r="AE368" s="31"/>
      <c r="AR368" s="186" t="s">
        <v>463</v>
      </c>
      <c r="AT368" s="186" t="s">
        <v>234</v>
      </c>
      <c r="AU368" s="186" t="s">
        <v>88</v>
      </c>
      <c r="AY368" s="14" t="s">
        <v>232</v>
      </c>
      <c r="BE368" s="104">
        <f t="shared" si="89"/>
        <v>0</v>
      </c>
      <c r="BF368" s="104">
        <f t="shared" si="90"/>
        <v>0</v>
      </c>
      <c r="BG368" s="104">
        <f t="shared" si="91"/>
        <v>0</v>
      </c>
      <c r="BH368" s="104">
        <f t="shared" si="92"/>
        <v>0</v>
      </c>
      <c r="BI368" s="104">
        <f t="shared" si="93"/>
        <v>0</v>
      </c>
      <c r="BJ368" s="14" t="s">
        <v>88</v>
      </c>
      <c r="BK368" s="104">
        <f t="shared" si="94"/>
        <v>0</v>
      </c>
      <c r="BL368" s="14" t="s">
        <v>463</v>
      </c>
      <c r="BM368" s="186" t="s">
        <v>2927</v>
      </c>
    </row>
    <row r="369" spans="1:65" s="2" customFormat="1" ht="16.5" customHeight="1">
      <c r="A369" s="31"/>
      <c r="B369" s="142"/>
      <c r="C369" s="174" t="s">
        <v>2928</v>
      </c>
      <c r="D369" s="174" t="s">
        <v>234</v>
      </c>
      <c r="E369" s="175" t="s">
        <v>2052</v>
      </c>
      <c r="F369" s="176" t="s">
        <v>2053</v>
      </c>
      <c r="G369" s="177" t="s">
        <v>1351</v>
      </c>
      <c r="H369" s="205"/>
      <c r="I369" s="179"/>
      <c r="J369" s="180">
        <f t="shared" si="85"/>
        <v>0</v>
      </c>
      <c r="K369" s="181"/>
      <c r="L369" s="32"/>
      <c r="M369" s="182" t="s">
        <v>1</v>
      </c>
      <c r="N369" s="183" t="s">
        <v>43</v>
      </c>
      <c r="O369" s="60"/>
      <c r="P369" s="184">
        <f t="shared" si="86"/>
        <v>0</v>
      </c>
      <c r="Q369" s="184">
        <v>0</v>
      </c>
      <c r="R369" s="184">
        <f t="shared" si="87"/>
        <v>0</v>
      </c>
      <c r="S369" s="184">
        <v>0</v>
      </c>
      <c r="T369" s="185">
        <f t="shared" si="88"/>
        <v>0</v>
      </c>
      <c r="U369" s="31"/>
      <c r="V369" s="31"/>
      <c r="W369" s="31"/>
      <c r="X369" s="31"/>
      <c r="Y369" s="31"/>
      <c r="Z369" s="31"/>
      <c r="AA369" s="31"/>
      <c r="AB369" s="31"/>
      <c r="AC369" s="31"/>
      <c r="AD369" s="31"/>
      <c r="AE369" s="31"/>
      <c r="AR369" s="186" t="s">
        <v>463</v>
      </c>
      <c r="AT369" s="186" t="s">
        <v>234</v>
      </c>
      <c r="AU369" s="186" t="s">
        <v>88</v>
      </c>
      <c r="AY369" s="14" t="s">
        <v>232</v>
      </c>
      <c r="BE369" s="104">
        <f t="shared" si="89"/>
        <v>0</v>
      </c>
      <c r="BF369" s="104">
        <f t="shared" si="90"/>
        <v>0</v>
      </c>
      <c r="BG369" s="104">
        <f t="shared" si="91"/>
        <v>0</v>
      </c>
      <c r="BH369" s="104">
        <f t="shared" si="92"/>
        <v>0</v>
      </c>
      <c r="BI369" s="104">
        <f t="shared" si="93"/>
        <v>0</v>
      </c>
      <c r="BJ369" s="14" t="s">
        <v>88</v>
      </c>
      <c r="BK369" s="104">
        <f t="shared" si="94"/>
        <v>0</v>
      </c>
      <c r="BL369" s="14" t="s">
        <v>463</v>
      </c>
      <c r="BM369" s="186" t="s">
        <v>2929</v>
      </c>
    </row>
    <row r="370" spans="1:65" s="2" customFormat="1" ht="16.5" customHeight="1">
      <c r="A370" s="31"/>
      <c r="B370" s="142"/>
      <c r="C370" s="174" t="s">
        <v>2930</v>
      </c>
      <c r="D370" s="174" t="s">
        <v>234</v>
      </c>
      <c r="E370" s="175" t="s">
        <v>1991</v>
      </c>
      <c r="F370" s="176" t="s">
        <v>1992</v>
      </c>
      <c r="G370" s="177" t="s">
        <v>1351</v>
      </c>
      <c r="H370" s="205"/>
      <c r="I370" s="179"/>
      <c r="J370" s="180">
        <f t="shared" si="85"/>
        <v>0</v>
      </c>
      <c r="K370" s="181"/>
      <c r="L370" s="32"/>
      <c r="M370" s="182" t="s">
        <v>1</v>
      </c>
      <c r="N370" s="183" t="s">
        <v>43</v>
      </c>
      <c r="O370" s="60"/>
      <c r="P370" s="184">
        <f t="shared" si="86"/>
        <v>0</v>
      </c>
      <c r="Q370" s="184">
        <v>0</v>
      </c>
      <c r="R370" s="184">
        <f t="shared" si="87"/>
        <v>0</v>
      </c>
      <c r="S370" s="184">
        <v>0</v>
      </c>
      <c r="T370" s="185">
        <f t="shared" si="88"/>
        <v>0</v>
      </c>
      <c r="U370" s="31"/>
      <c r="V370" s="31"/>
      <c r="W370" s="31"/>
      <c r="X370" s="31"/>
      <c r="Y370" s="31"/>
      <c r="Z370" s="31"/>
      <c r="AA370" s="31"/>
      <c r="AB370" s="31"/>
      <c r="AC370" s="31"/>
      <c r="AD370" s="31"/>
      <c r="AE370" s="31"/>
      <c r="AR370" s="186" t="s">
        <v>463</v>
      </c>
      <c r="AT370" s="186" t="s">
        <v>234</v>
      </c>
      <c r="AU370" s="186" t="s">
        <v>88</v>
      </c>
      <c r="AY370" s="14" t="s">
        <v>232</v>
      </c>
      <c r="BE370" s="104">
        <f t="shared" si="89"/>
        <v>0</v>
      </c>
      <c r="BF370" s="104">
        <f t="shared" si="90"/>
        <v>0</v>
      </c>
      <c r="BG370" s="104">
        <f t="shared" si="91"/>
        <v>0</v>
      </c>
      <c r="BH370" s="104">
        <f t="shared" si="92"/>
        <v>0</v>
      </c>
      <c r="BI370" s="104">
        <f t="shared" si="93"/>
        <v>0</v>
      </c>
      <c r="BJ370" s="14" t="s">
        <v>88</v>
      </c>
      <c r="BK370" s="104">
        <f t="shared" si="94"/>
        <v>0</v>
      </c>
      <c r="BL370" s="14" t="s">
        <v>463</v>
      </c>
      <c r="BM370" s="186" t="s">
        <v>2931</v>
      </c>
    </row>
    <row r="371" spans="1:65" s="2" customFormat="1" ht="16.5" customHeight="1">
      <c r="A371" s="31"/>
      <c r="B371" s="142"/>
      <c r="C371" s="174" t="s">
        <v>2932</v>
      </c>
      <c r="D371" s="174" t="s">
        <v>234</v>
      </c>
      <c r="E371" s="175" t="s">
        <v>2058</v>
      </c>
      <c r="F371" s="176" t="s">
        <v>2059</v>
      </c>
      <c r="G371" s="177" t="s">
        <v>1351</v>
      </c>
      <c r="H371" s="205"/>
      <c r="I371" s="179"/>
      <c r="J371" s="180">
        <f t="shared" si="85"/>
        <v>0</v>
      </c>
      <c r="K371" s="181"/>
      <c r="L371" s="32"/>
      <c r="M371" s="182" t="s">
        <v>1</v>
      </c>
      <c r="N371" s="183" t="s">
        <v>43</v>
      </c>
      <c r="O371" s="60"/>
      <c r="P371" s="184">
        <f t="shared" si="86"/>
        <v>0</v>
      </c>
      <c r="Q371" s="184">
        <v>0</v>
      </c>
      <c r="R371" s="184">
        <f t="shared" si="87"/>
        <v>0</v>
      </c>
      <c r="S371" s="184">
        <v>0</v>
      </c>
      <c r="T371" s="185">
        <f t="shared" si="88"/>
        <v>0</v>
      </c>
      <c r="U371" s="31"/>
      <c r="V371" s="31"/>
      <c r="W371" s="31"/>
      <c r="X371" s="31"/>
      <c r="Y371" s="31"/>
      <c r="Z371" s="31"/>
      <c r="AA371" s="31"/>
      <c r="AB371" s="31"/>
      <c r="AC371" s="31"/>
      <c r="AD371" s="31"/>
      <c r="AE371" s="31"/>
      <c r="AR371" s="186" t="s">
        <v>463</v>
      </c>
      <c r="AT371" s="186" t="s">
        <v>234</v>
      </c>
      <c r="AU371" s="186" t="s">
        <v>88</v>
      </c>
      <c r="AY371" s="14" t="s">
        <v>232</v>
      </c>
      <c r="BE371" s="104">
        <f t="shared" si="89"/>
        <v>0</v>
      </c>
      <c r="BF371" s="104">
        <f t="shared" si="90"/>
        <v>0</v>
      </c>
      <c r="BG371" s="104">
        <f t="shared" si="91"/>
        <v>0</v>
      </c>
      <c r="BH371" s="104">
        <f t="shared" si="92"/>
        <v>0</v>
      </c>
      <c r="BI371" s="104">
        <f t="shared" si="93"/>
        <v>0</v>
      </c>
      <c r="BJ371" s="14" t="s">
        <v>88</v>
      </c>
      <c r="BK371" s="104">
        <f t="shared" si="94"/>
        <v>0</v>
      </c>
      <c r="BL371" s="14" t="s">
        <v>463</v>
      </c>
      <c r="BM371" s="186" t="s">
        <v>2933</v>
      </c>
    </row>
    <row r="372" spans="1:65" s="2" customFormat="1" ht="16.5" customHeight="1">
      <c r="A372" s="31"/>
      <c r="B372" s="142"/>
      <c r="C372" s="174" t="s">
        <v>2934</v>
      </c>
      <c r="D372" s="174" t="s">
        <v>234</v>
      </c>
      <c r="E372" s="175" t="s">
        <v>2062</v>
      </c>
      <c r="F372" s="176" t="s">
        <v>2063</v>
      </c>
      <c r="G372" s="177" t="s">
        <v>1351</v>
      </c>
      <c r="H372" s="205"/>
      <c r="I372" s="179"/>
      <c r="J372" s="180">
        <f t="shared" si="85"/>
        <v>0</v>
      </c>
      <c r="K372" s="181"/>
      <c r="L372" s="32"/>
      <c r="M372" s="182" t="s">
        <v>1</v>
      </c>
      <c r="N372" s="183" t="s">
        <v>43</v>
      </c>
      <c r="O372" s="60"/>
      <c r="P372" s="184">
        <f t="shared" si="86"/>
        <v>0</v>
      </c>
      <c r="Q372" s="184">
        <v>0</v>
      </c>
      <c r="R372" s="184">
        <f t="shared" si="87"/>
        <v>0</v>
      </c>
      <c r="S372" s="184">
        <v>0</v>
      </c>
      <c r="T372" s="185">
        <f t="shared" si="88"/>
        <v>0</v>
      </c>
      <c r="U372" s="31"/>
      <c r="V372" s="31"/>
      <c r="W372" s="31"/>
      <c r="X372" s="31"/>
      <c r="Y372" s="31"/>
      <c r="Z372" s="31"/>
      <c r="AA372" s="31"/>
      <c r="AB372" s="31"/>
      <c r="AC372" s="31"/>
      <c r="AD372" s="31"/>
      <c r="AE372" s="31"/>
      <c r="AR372" s="186" t="s">
        <v>468</v>
      </c>
      <c r="AT372" s="186" t="s">
        <v>234</v>
      </c>
      <c r="AU372" s="186" t="s">
        <v>88</v>
      </c>
      <c r="AY372" s="14" t="s">
        <v>232</v>
      </c>
      <c r="BE372" s="104">
        <f t="shared" si="89"/>
        <v>0</v>
      </c>
      <c r="BF372" s="104">
        <f t="shared" si="90"/>
        <v>0</v>
      </c>
      <c r="BG372" s="104">
        <f t="shared" si="91"/>
        <v>0</v>
      </c>
      <c r="BH372" s="104">
        <f t="shared" si="92"/>
        <v>0</v>
      </c>
      <c r="BI372" s="104">
        <f t="shared" si="93"/>
        <v>0</v>
      </c>
      <c r="BJ372" s="14" t="s">
        <v>88</v>
      </c>
      <c r="BK372" s="104">
        <f t="shared" si="94"/>
        <v>0</v>
      </c>
      <c r="BL372" s="14" t="s">
        <v>468</v>
      </c>
      <c r="BM372" s="186" t="s">
        <v>2935</v>
      </c>
    </row>
    <row r="373" spans="1:65" s="2" customFormat="1" ht="16.5" customHeight="1">
      <c r="A373" s="31"/>
      <c r="B373" s="142"/>
      <c r="C373" s="174" t="s">
        <v>2936</v>
      </c>
      <c r="D373" s="174" t="s">
        <v>234</v>
      </c>
      <c r="E373" s="175" t="s">
        <v>1995</v>
      </c>
      <c r="F373" s="176" t="s">
        <v>1996</v>
      </c>
      <c r="G373" s="177" t="s">
        <v>1351</v>
      </c>
      <c r="H373" s="205"/>
      <c r="I373" s="179"/>
      <c r="J373" s="180">
        <f t="shared" si="85"/>
        <v>0</v>
      </c>
      <c r="K373" s="181"/>
      <c r="L373" s="32"/>
      <c r="M373" s="182" t="s">
        <v>1</v>
      </c>
      <c r="N373" s="183" t="s">
        <v>43</v>
      </c>
      <c r="O373" s="60"/>
      <c r="P373" s="184">
        <f t="shared" si="86"/>
        <v>0</v>
      </c>
      <c r="Q373" s="184">
        <v>0</v>
      </c>
      <c r="R373" s="184">
        <f t="shared" si="87"/>
        <v>0</v>
      </c>
      <c r="S373" s="184">
        <v>0</v>
      </c>
      <c r="T373" s="185">
        <f t="shared" si="88"/>
        <v>0</v>
      </c>
      <c r="U373" s="31"/>
      <c r="V373" s="31"/>
      <c r="W373" s="31"/>
      <c r="X373" s="31"/>
      <c r="Y373" s="31"/>
      <c r="Z373" s="31"/>
      <c r="AA373" s="31"/>
      <c r="AB373" s="31"/>
      <c r="AC373" s="31"/>
      <c r="AD373" s="31"/>
      <c r="AE373" s="31"/>
      <c r="AR373" s="186" t="s">
        <v>463</v>
      </c>
      <c r="AT373" s="186" t="s">
        <v>234</v>
      </c>
      <c r="AU373" s="186" t="s">
        <v>88</v>
      </c>
      <c r="AY373" s="14" t="s">
        <v>232</v>
      </c>
      <c r="BE373" s="104">
        <f t="shared" si="89"/>
        <v>0</v>
      </c>
      <c r="BF373" s="104">
        <f t="shared" si="90"/>
        <v>0</v>
      </c>
      <c r="BG373" s="104">
        <f t="shared" si="91"/>
        <v>0</v>
      </c>
      <c r="BH373" s="104">
        <f t="shared" si="92"/>
        <v>0</v>
      </c>
      <c r="BI373" s="104">
        <f t="shared" si="93"/>
        <v>0</v>
      </c>
      <c r="BJ373" s="14" t="s">
        <v>88</v>
      </c>
      <c r="BK373" s="104">
        <f t="shared" si="94"/>
        <v>0</v>
      </c>
      <c r="BL373" s="14" t="s">
        <v>463</v>
      </c>
      <c r="BM373" s="186" t="s">
        <v>2937</v>
      </c>
    </row>
    <row r="374" spans="1:65" s="12" customFormat="1" ht="22.9" customHeight="1">
      <c r="B374" s="161"/>
      <c r="D374" s="162" t="s">
        <v>76</v>
      </c>
      <c r="E374" s="172" t="s">
        <v>2073</v>
      </c>
      <c r="F374" s="172" t="s">
        <v>2074</v>
      </c>
      <c r="I374" s="164"/>
      <c r="J374" s="173">
        <f>BK374</f>
        <v>0</v>
      </c>
      <c r="L374" s="161"/>
      <c r="M374" s="166"/>
      <c r="N374" s="167"/>
      <c r="O374" s="167"/>
      <c r="P374" s="168">
        <f>SUM(P375:P379)</f>
        <v>0</v>
      </c>
      <c r="Q374" s="167"/>
      <c r="R374" s="168">
        <f>SUM(R375:R379)</f>
        <v>0</v>
      </c>
      <c r="S374" s="167"/>
      <c r="T374" s="169">
        <f>SUM(T375:T379)</f>
        <v>0</v>
      </c>
      <c r="AR374" s="162" t="s">
        <v>81</v>
      </c>
      <c r="AT374" s="170" t="s">
        <v>76</v>
      </c>
      <c r="AU374" s="170" t="s">
        <v>81</v>
      </c>
      <c r="AY374" s="162" t="s">
        <v>232</v>
      </c>
      <c r="BK374" s="171">
        <f>SUM(BK375:BK379)</f>
        <v>0</v>
      </c>
    </row>
    <row r="375" spans="1:65" s="2" customFormat="1" ht="24.2" customHeight="1">
      <c r="A375" s="31"/>
      <c r="B375" s="142"/>
      <c r="C375" s="174" t="s">
        <v>2938</v>
      </c>
      <c r="D375" s="174" t="s">
        <v>234</v>
      </c>
      <c r="E375" s="175" t="s">
        <v>2076</v>
      </c>
      <c r="F375" s="176" t="s">
        <v>2077</v>
      </c>
      <c r="G375" s="177" t="s">
        <v>394</v>
      </c>
      <c r="H375" s="178">
        <v>1</v>
      </c>
      <c r="I375" s="179"/>
      <c r="J375" s="180">
        <f>ROUND(I375*H375,2)</f>
        <v>0</v>
      </c>
      <c r="K375" s="181"/>
      <c r="L375" s="32"/>
      <c r="M375" s="182" t="s">
        <v>1</v>
      </c>
      <c r="N375" s="183" t="s">
        <v>43</v>
      </c>
      <c r="O375" s="60"/>
      <c r="P375" s="184">
        <f>O375*H375</f>
        <v>0</v>
      </c>
      <c r="Q375" s="184">
        <v>0</v>
      </c>
      <c r="R375" s="184">
        <f>Q375*H375</f>
        <v>0</v>
      </c>
      <c r="S375" s="184">
        <v>0</v>
      </c>
      <c r="T375" s="185">
        <f>S375*H375</f>
        <v>0</v>
      </c>
      <c r="U375" s="31"/>
      <c r="V375" s="31"/>
      <c r="W375" s="31"/>
      <c r="X375" s="31"/>
      <c r="Y375" s="31"/>
      <c r="Z375" s="31"/>
      <c r="AA375" s="31"/>
      <c r="AB375" s="31"/>
      <c r="AC375" s="31"/>
      <c r="AD375" s="31"/>
      <c r="AE375" s="31"/>
      <c r="AR375" s="186" t="s">
        <v>463</v>
      </c>
      <c r="AT375" s="186" t="s">
        <v>234</v>
      </c>
      <c r="AU375" s="186" t="s">
        <v>88</v>
      </c>
      <c r="AY375" s="14" t="s">
        <v>232</v>
      </c>
      <c r="BE375" s="104">
        <f>IF(N375="základná",J375,0)</f>
        <v>0</v>
      </c>
      <c r="BF375" s="104">
        <f>IF(N375="znížená",J375,0)</f>
        <v>0</v>
      </c>
      <c r="BG375" s="104">
        <f>IF(N375="zákl. prenesená",J375,0)</f>
        <v>0</v>
      </c>
      <c r="BH375" s="104">
        <f>IF(N375="zníž. prenesená",J375,0)</f>
        <v>0</v>
      </c>
      <c r="BI375" s="104">
        <f>IF(N375="nulová",J375,0)</f>
        <v>0</v>
      </c>
      <c r="BJ375" s="14" t="s">
        <v>88</v>
      </c>
      <c r="BK375" s="104">
        <f>ROUND(I375*H375,2)</f>
        <v>0</v>
      </c>
      <c r="BL375" s="14" t="s">
        <v>463</v>
      </c>
      <c r="BM375" s="186" t="s">
        <v>2939</v>
      </c>
    </row>
    <row r="376" spans="1:65" s="2" customFormat="1" ht="55.5" customHeight="1">
      <c r="A376" s="31"/>
      <c r="B376" s="142"/>
      <c r="C376" s="174" t="s">
        <v>2940</v>
      </c>
      <c r="D376" s="174" t="s">
        <v>234</v>
      </c>
      <c r="E376" s="175" t="s">
        <v>2080</v>
      </c>
      <c r="F376" s="176" t="s">
        <v>2311</v>
      </c>
      <c r="G376" s="177" t="s">
        <v>394</v>
      </c>
      <c r="H376" s="178">
        <v>1</v>
      </c>
      <c r="I376" s="179"/>
      <c r="J376" s="180">
        <f>ROUND(I376*H376,2)</f>
        <v>0</v>
      </c>
      <c r="K376" s="181"/>
      <c r="L376" s="32"/>
      <c r="M376" s="182" t="s">
        <v>1</v>
      </c>
      <c r="N376" s="183" t="s">
        <v>43</v>
      </c>
      <c r="O376" s="60"/>
      <c r="P376" s="184">
        <f>O376*H376</f>
        <v>0</v>
      </c>
      <c r="Q376" s="184">
        <v>0</v>
      </c>
      <c r="R376" s="184">
        <f>Q376*H376</f>
        <v>0</v>
      </c>
      <c r="S376" s="184">
        <v>0</v>
      </c>
      <c r="T376" s="185">
        <f>S376*H376</f>
        <v>0</v>
      </c>
      <c r="U376" s="31"/>
      <c r="V376" s="31"/>
      <c r="W376" s="31"/>
      <c r="X376" s="31"/>
      <c r="Y376" s="31"/>
      <c r="Z376" s="31"/>
      <c r="AA376" s="31"/>
      <c r="AB376" s="31"/>
      <c r="AC376" s="31"/>
      <c r="AD376" s="31"/>
      <c r="AE376" s="31"/>
      <c r="AR376" s="186" t="s">
        <v>463</v>
      </c>
      <c r="AT376" s="186" t="s">
        <v>234</v>
      </c>
      <c r="AU376" s="186" t="s">
        <v>88</v>
      </c>
      <c r="AY376" s="14" t="s">
        <v>232</v>
      </c>
      <c r="BE376" s="104">
        <f>IF(N376="základná",J376,0)</f>
        <v>0</v>
      </c>
      <c r="BF376" s="104">
        <f>IF(N376="znížená",J376,0)</f>
        <v>0</v>
      </c>
      <c r="BG376" s="104">
        <f>IF(N376="zákl. prenesená",J376,0)</f>
        <v>0</v>
      </c>
      <c r="BH376" s="104">
        <f>IF(N376="zníž. prenesená",J376,0)</f>
        <v>0</v>
      </c>
      <c r="BI376" s="104">
        <f>IF(N376="nulová",J376,0)</f>
        <v>0</v>
      </c>
      <c r="BJ376" s="14" t="s">
        <v>88</v>
      </c>
      <c r="BK376" s="104">
        <f>ROUND(I376*H376,2)</f>
        <v>0</v>
      </c>
      <c r="BL376" s="14" t="s">
        <v>463</v>
      </c>
      <c r="BM376" s="186" t="s">
        <v>2941</v>
      </c>
    </row>
    <row r="377" spans="1:65" s="2" customFormat="1" ht="55.5" customHeight="1">
      <c r="A377" s="31"/>
      <c r="B377" s="142"/>
      <c r="C377" s="174" t="s">
        <v>2942</v>
      </c>
      <c r="D377" s="174" t="s">
        <v>234</v>
      </c>
      <c r="E377" s="175" t="s">
        <v>2088</v>
      </c>
      <c r="F377" s="176" t="s">
        <v>2089</v>
      </c>
      <c r="G377" s="177" t="s">
        <v>394</v>
      </c>
      <c r="H377" s="178">
        <v>1</v>
      </c>
      <c r="I377" s="179"/>
      <c r="J377" s="180">
        <f>ROUND(I377*H377,2)</f>
        <v>0</v>
      </c>
      <c r="K377" s="181"/>
      <c r="L377" s="32"/>
      <c r="M377" s="182" t="s">
        <v>1</v>
      </c>
      <c r="N377" s="183" t="s">
        <v>43</v>
      </c>
      <c r="O377" s="60"/>
      <c r="P377" s="184">
        <f>O377*H377</f>
        <v>0</v>
      </c>
      <c r="Q377" s="184">
        <v>0</v>
      </c>
      <c r="R377" s="184">
        <f>Q377*H377</f>
        <v>0</v>
      </c>
      <c r="S377" s="184">
        <v>0</v>
      </c>
      <c r="T377" s="185">
        <f>S377*H377</f>
        <v>0</v>
      </c>
      <c r="U377" s="31"/>
      <c r="V377" s="31"/>
      <c r="W377" s="31"/>
      <c r="X377" s="31"/>
      <c r="Y377" s="31"/>
      <c r="Z377" s="31"/>
      <c r="AA377" s="31"/>
      <c r="AB377" s="31"/>
      <c r="AC377" s="31"/>
      <c r="AD377" s="31"/>
      <c r="AE377" s="31"/>
      <c r="AR377" s="186" t="s">
        <v>463</v>
      </c>
      <c r="AT377" s="186" t="s">
        <v>234</v>
      </c>
      <c r="AU377" s="186" t="s">
        <v>88</v>
      </c>
      <c r="AY377" s="14" t="s">
        <v>232</v>
      </c>
      <c r="BE377" s="104">
        <f>IF(N377="základná",J377,0)</f>
        <v>0</v>
      </c>
      <c r="BF377" s="104">
        <f>IF(N377="znížená",J377,0)</f>
        <v>0</v>
      </c>
      <c r="BG377" s="104">
        <f>IF(N377="zákl. prenesená",J377,0)</f>
        <v>0</v>
      </c>
      <c r="BH377" s="104">
        <f>IF(N377="zníž. prenesená",J377,0)</f>
        <v>0</v>
      </c>
      <c r="BI377" s="104">
        <f>IF(N377="nulová",J377,0)</f>
        <v>0</v>
      </c>
      <c r="BJ377" s="14" t="s">
        <v>88</v>
      </c>
      <c r="BK377" s="104">
        <f>ROUND(I377*H377,2)</f>
        <v>0</v>
      </c>
      <c r="BL377" s="14" t="s">
        <v>463</v>
      </c>
      <c r="BM377" s="186" t="s">
        <v>2943</v>
      </c>
    </row>
    <row r="378" spans="1:65" s="2" customFormat="1" ht="44.25" customHeight="1">
      <c r="A378" s="31"/>
      <c r="B378" s="142"/>
      <c r="C378" s="174" t="s">
        <v>2944</v>
      </c>
      <c r="D378" s="174" t="s">
        <v>234</v>
      </c>
      <c r="E378" s="175" t="s">
        <v>2084</v>
      </c>
      <c r="F378" s="176" t="s">
        <v>2085</v>
      </c>
      <c r="G378" s="177" t="s">
        <v>394</v>
      </c>
      <c r="H378" s="178">
        <v>1</v>
      </c>
      <c r="I378" s="179"/>
      <c r="J378" s="180">
        <f>ROUND(I378*H378,2)</f>
        <v>0</v>
      </c>
      <c r="K378" s="181"/>
      <c r="L378" s="32"/>
      <c r="M378" s="182" t="s">
        <v>1</v>
      </c>
      <c r="N378" s="183" t="s">
        <v>43</v>
      </c>
      <c r="O378" s="60"/>
      <c r="P378" s="184">
        <f>O378*H378</f>
        <v>0</v>
      </c>
      <c r="Q378" s="184">
        <v>0</v>
      </c>
      <c r="R378" s="184">
        <f>Q378*H378</f>
        <v>0</v>
      </c>
      <c r="S378" s="184">
        <v>0</v>
      </c>
      <c r="T378" s="185">
        <f>S378*H378</f>
        <v>0</v>
      </c>
      <c r="U378" s="31"/>
      <c r="V378" s="31"/>
      <c r="W378" s="31"/>
      <c r="X378" s="31"/>
      <c r="Y378" s="31"/>
      <c r="Z378" s="31"/>
      <c r="AA378" s="31"/>
      <c r="AB378" s="31"/>
      <c r="AC378" s="31"/>
      <c r="AD378" s="31"/>
      <c r="AE378" s="31"/>
      <c r="AR378" s="186" t="s">
        <v>463</v>
      </c>
      <c r="AT378" s="186" t="s">
        <v>234</v>
      </c>
      <c r="AU378" s="186" t="s">
        <v>88</v>
      </c>
      <c r="AY378" s="14" t="s">
        <v>232</v>
      </c>
      <c r="BE378" s="104">
        <f>IF(N378="základná",J378,0)</f>
        <v>0</v>
      </c>
      <c r="BF378" s="104">
        <f>IF(N378="znížená",J378,0)</f>
        <v>0</v>
      </c>
      <c r="BG378" s="104">
        <f>IF(N378="zákl. prenesená",J378,0)</f>
        <v>0</v>
      </c>
      <c r="BH378" s="104">
        <f>IF(N378="zníž. prenesená",J378,0)</f>
        <v>0</v>
      </c>
      <c r="BI378" s="104">
        <f>IF(N378="nulová",J378,0)</f>
        <v>0</v>
      </c>
      <c r="BJ378" s="14" t="s">
        <v>88</v>
      </c>
      <c r="BK378" s="104">
        <f>ROUND(I378*H378,2)</f>
        <v>0</v>
      </c>
      <c r="BL378" s="14" t="s">
        <v>463</v>
      </c>
      <c r="BM378" s="186" t="s">
        <v>2945</v>
      </c>
    </row>
    <row r="379" spans="1:65" s="2" customFormat="1" ht="24.2" customHeight="1">
      <c r="A379" s="31"/>
      <c r="B379" s="142"/>
      <c r="C379" s="174" t="s">
        <v>2946</v>
      </c>
      <c r="D379" s="174" t="s">
        <v>234</v>
      </c>
      <c r="E379" s="175" t="s">
        <v>2092</v>
      </c>
      <c r="F379" s="176" t="s">
        <v>2093</v>
      </c>
      <c r="G379" s="177" t="s">
        <v>394</v>
      </c>
      <c r="H379" s="178">
        <v>1</v>
      </c>
      <c r="I379" s="179"/>
      <c r="J379" s="180">
        <f>ROUND(I379*H379,2)</f>
        <v>0</v>
      </c>
      <c r="K379" s="181"/>
      <c r="L379" s="32"/>
      <c r="M379" s="182" t="s">
        <v>1</v>
      </c>
      <c r="N379" s="183" t="s">
        <v>43</v>
      </c>
      <c r="O379" s="60"/>
      <c r="P379" s="184">
        <f>O379*H379</f>
        <v>0</v>
      </c>
      <c r="Q379" s="184">
        <v>0</v>
      </c>
      <c r="R379" s="184">
        <f>Q379*H379</f>
        <v>0</v>
      </c>
      <c r="S379" s="184">
        <v>0</v>
      </c>
      <c r="T379" s="185">
        <f>S379*H379</f>
        <v>0</v>
      </c>
      <c r="U379" s="31"/>
      <c r="V379" s="31"/>
      <c r="W379" s="31"/>
      <c r="X379" s="31"/>
      <c r="Y379" s="31"/>
      <c r="Z379" s="31"/>
      <c r="AA379" s="31"/>
      <c r="AB379" s="31"/>
      <c r="AC379" s="31"/>
      <c r="AD379" s="31"/>
      <c r="AE379" s="31"/>
      <c r="AR379" s="186" t="s">
        <v>463</v>
      </c>
      <c r="AT379" s="186" t="s">
        <v>234</v>
      </c>
      <c r="AU379" s="186" t="s">
        <v>88</v>
      </c>
      <c r="AY379" s="14" t="s">
        <v>232</v>
      </c>
      <c r="BE379" s="104">
        <f>IF(N379="základná",J379,0)</f>
        <v>0</v>
      </c>
      <c r="BF379" s="104">
        <f>IF(N379="znížená",J379,0)</f>
        <v>0</v>
      </c>
      <c r="BG379" s="104">
        <f>IF(N379="zákl. prenesená",J379,0)</f>
        <v>0</v>
      </c>
      <c r="BH379" s="104">
        <f>IF(N379="zníž. prenesená",J379,0)</f>
        <v>0</v>
      </c>
      <c r="BI379" s="104">
        <f>IF(N379="nulová",J379,0)</f>
        <v>0</v>
      </c>
      <c r="BJ379" s="14" t="s">
        <v>88</v>
      </c>
      <c r="BK379" s="104">
        <f>ROUND(I379*H379,2)</f>
        <v>0</v>
      </c>
      <c r="BL379" s="14" t="s">
        <v>463</v>
      </c>
      <c r="BM379" s="186" t="s">
        <v>2947</v>
      </c>
    </row>
    <row r="380" spans="1:65" s="12" customFormat="1" ht="22.9" customHeight="1">
      <c r="B380" s="161"/>
      <c r="D380" s="162" t="s">
        <v>76</v>
      </c>
      <c r="E380" s="172" t="s">
        <v>2095</v>
      </c>
      <c r="F380" s="172" t="s">
        <v>2331</v>
      </c>
      <c r="I380" s="164"/>
      <c r="J380" s="173">
        <f>BK380</f>
        <v>0</v>
      </c>
      <c r="L380" s="161"/>
      <c r="M380" s="166"/>
      <c r="N380" s="167"/>
      <c r="O380" s="167"/>
      <c r="P380" s="168">
        <f>SUM(P381:P387)</f>
        <v>0</v>
      </c>
      <c r="Q380" s="167"/>
      <c r="R380" s="168">
        <f>SUM(R381:R387)</f>
        <v>0</v>
      </c>
      <c r="S380" s="167"/>
      <c r="T380" s="169">
        <f>SUM(T381:T387)</f>
        <v>0</v>
      </c>
      <c r="AR380" s="162" t="s">
        <v>93</v>
      </c>
      <c r="AT380" s="170" t="s">
        <v>76</v>
      </c>
      <c r="AU380" s="170" t="s">
        <v>81</v>
      </c>
      <c r="AY380" s="162" t="s">
        <v>232</v>
      </c>
      <c r="BK380" s="171">
        <f>SUM(BK381:BK387)</f>
        <v>0</v>
      </c>
    </row>
    <row r="381" spans="1:65" s="2" customFormat="1" ht="24.2" customHeight="1">
      <c r="A381" s="31"/>
      <c r="B381" s="142"/>
      <c r="C381" s="174" t="s">
        <v>2948</v>
      </c>
      <c r="D381" s="174" t="s">
        <v>234</v>
      </c>
      <c r="E381" s="175" t="s">
        <v>2332</v>
      </c>
      <c r="F381" s="176" t="s">
        <v>2333</v>
      </c>
      <c r="G381" s="177" t="s">
        <v>256</v>
      </c>
      <c r="H381" s="178">
        <v>18</v>
      </c>
      <c r="I381" s="179"/>
      <c r="J381" s="180">
        <f t="shared" ref="J381:J387" si="95">ROUND(I381*H381,2)</f>
        <v>0</v>
      </c>
      <c r="K381" s="181"/>
      <c r="L381" s="32"/>
      <c r="M381" s="182" t="s">
        <v>1</v>
      </c>
      <c r="N381" s="183" t="s">
        <v>43</v>
      </c>
      <c r="O381" s="60"/>
      <c r="P381" s="184">
        <f t="shared" ref="P381:P387" si="96">O381*H381</f>
        <v>0</v>
      </c>
      <c r="Q381" s="184">
        <v>0</v>
      </c>
      <c r="R381" s="184">
        <f t="shared" ref="R381:R387" si="97">Q381*H381</f>
        <v>0</v>
      </c>
      <c r="S381" s="184">
        <v>0</v>
      </c>
      <c r="T381" s="185">
        <f t="shared" ref="T381:T387" si="98">S381*H381</f>
        <v>0</v>
      </c>
      <c r="U381" s="31"/>
      <c r="V381" s="31"/>
      <c r="W381" s="31"/>
      <c r="X381" s="31"/>
      <c r="Y381" s="31"/>
      <c r="Z381" s="31"/>
      <c r="AA381" s="31"/>
      <c r="AB381" s="31"/>
      <c r="AC381" s="31"/>
      <c r="AD381" s="31"/>
      <c r="AE381" s="31"/>
      <c r="AR381" s="186" t="s">
        <v>463</v>
      </c>
      <c r="AT381" s="186" t="s">
        <v>234</v>
      </c>
      <c r="AU381" s="186" t="s">
        <v>88</v>
      </c>
      <c r="AY381" s="14" t="s">
        <v>232</v>
      </c>
      <c r="BE381" s="104">
        <f t="shared" ref="BE381:BE387" si="99">IF(N381="základná",J381,0)</f>
        <v>0</v>
      </c>
      <c r="BF381" s="104">
        <f t="shared" ref="BF381:BF387" si="100">IF(N381="znížená",J381,0)</f>
        <v>0</v>
      </c>
      <c r="BG381" s="104">
        <f t="shared" ref="BG381:BG387" si="101">IF(N381="zákl. prenesená",J381,0)</f>
        <v>0</v>
      </c>
      <c r="BH381" s="104">
        <f t="shared" ref="BH381:BH387" si="102">IF(N381="zníž. prenesená",J381,0)</f>
        <v>0</v>
      </c>
      <c r="BI381" s="104">
        <f t="shared" ref="BI381:BI387" si="103">IF(N381="nulová",J381,0)</f>
        <v>0</v>
      </c>
      <c r="BJ381" s="14" t="s">
        <v>88</v>
      </c>
      <c r="BK381" s="104">
        <f t="shared" ref="BK381:BK387" si="104">ROUND(I381*H381,2)</f>
        <v>0</v>
      </c>
      <c r="BL381" s="14" t="s">
        <v>463</v>
      </c>
      <c r="BM381" s="186" t="s">
        <v>2949</v>
      </c>
    </row>
    <row r="382" spans="1:65" s="2" customFormat="1" ht="33" customHeight="1">
      <c r="A382" s="31"/>
      <c r="B382" s="142"/>
      <c r="C382" s="174" t="s">
        <v>2950</v>
      </c>
      <c r="D382" s="174" t="s">
        <v>234</v>
      </c>
      <c r="E382" s="175" t="s">
        <v>2335</v>
      </c>
      <c r="F382" s="176" t="s">
        <v>2336</v>
      </c>
      <c r="G382" s="177" t="s">
        <v>256</v>
      </c>
      <c r="H382" s="178">
        <v>18</v>
      </c>
      <c r="I382" s="179"/>
      <c r="J382" s="180">
        <f t="shared" si="95"/>
        <v>0</v>
      </c>
      <c r="K382" s="181"/>
      <c r="L382" s="32"/>
      <c r="M382" s="182" t="s">
        <v>1</v>
      </c>
      <c r="N382" s="183" t="s">
        <v>43</v>
      </c>
      <c r="O382" s="60"/>
      <c r="P382" s="184">
        <f t="shared" si="96"/>
        <v>0</v>
      </c>
      <c r="Q382" s="184">
        <v>0</v>
      </c>
      <c r="R382" s="184">
        <f t="shared" si="97"/>
        <v>0</v>
      </c>
      <c r="S382" s="184">
        <v>0</v>
      </c>
      <c r="T382" s="185">
        <f t="shared" si="98"/>
        <v>0</v>
      </c>
      <c r="U382" s="31"/>
      <c r="V382" s="31"/>
      <c r="W382" s="31"/>
      <c r="X382" s="31"/>
      <c r="Y382" s="31"/>
      <c r="Z382" s="31"/>
      <c r="AA382" s="31"/>
      <c r="AB382" s="31"/>
      <c r="AC382" s="31"/>
      <c r="AD382" s="31"/>
      <c r="AE382" s="31"/>
      <c r="AR382" s="186" t="s">
        <v>463</v>
      </c>
      <c r="AT382" s="186" t="s">
        <v>234</v>
      </c>
      <c r="AU382" s="186" t="s">
        <v>88</v>
      </c>
      <c r="AY382" s="14" t="s">
        <v>232</v>
      </c>
      <c r="BE382" s="104">
        <f t="shared" si="99"/>
        <v>0</v>
      </c>
      <c r="BF382" s="104">
        <f t="shared" si="100"/>
        <v>0</v>
      </c>
      <c r="BG382" s="104">
        <f t="shared" si="101"/>
        <v>0</v>
      </c>
      <c r="BH382" s="104">
        <f t="shared" si="102"/>
        <v>0</v>
      </c>
      <c r="BI382" s="104">
        <f t="shared" si="103"/>
        <v>0</v>
      </c>
      <c r="BJ382" s="14" t="s">
        <v>88</v>
      </c>
      <c r="BK382" s="104">
        <f t="shared" si="104"/>
        <v>0</v>
      </c>
      <c r="BL382" s="14" t="s">
        <v>463</v>
      </c>
      <c r="BM382" s="186" t="s">
        <v>2951</v>
      </c>
    </row>
    <row r="383" spans="1:65" s="2" customFormat="1" ht="16.5" customHeight="1">
      <c r="A383" s="31"/>
      <c r="B383" s="142"/>
      <c r="C383" s="187" t="s">
        <v>2952</v>
      </c>
      <c r="D383" s="187" t="s">
        <v>357</v>
      </c>
      <c r="E383" s="188" t="s">
        <v>2338</v>
      </c>
      <c r="F383" s="189" t="s">
        <v>2339</v>
      </c>
      <c r="G383" s="190" t="s">
        <v>360</v>
      </c>
      <c r="H383" s="191">
        <v>3.78</v>
      </c>
      <c r="I383" s="192"/>
      <c r="J383" s="193">
        <f t="shared" si="95"/>
        <v>0</v>
      </c>
      <c r="K383" s="194"/>
      <c r="L383" s="195"/>
      <c r="M383" s="196" t="s">
        <v>1</v>
      </c>
      <c r="N383" s="197" t="s">
        <v>43</v>
      </c>
      <c r="O383" s="60"/>
      <c r="P383" s="184">
        <f t="shared" si="96"/>
        <v>0</v>
      </c>
      <c r="Q383" s="184">
        <v>0</v>
      </c>
      <c r="R383" s="184">
        <f t="shared" si="97"/>
        <v>0</v>
      </c>
      <c r="S383" s="184">
        <v>0</v>
      </c>
      <c r="T383" s="185">
        <f t="shared" si="98"/>
        <v>0</v>
      </c>
      <c r="U383" s="31"/>
      <c r="V383" s="31"/>
      <c r="W383" s="31"/>
      <c r="X383" s="31"/>
      <c r="Y383" s="31"/>
      <c r="Z383" s="31"/>
      <c r="AA383" s="31"/>
      <c r="AB383" s="31"/>
      <c r="AC383" s="31"/>
      <c r="AD383" s="31"/>
      <c r="AE383" s="31"/>
      <c r="AR383" s="186" t="s">
        <v>1292</v>
      </c>
      <c r="AT383" s="186" t="s">
        <v>357</v>
      </c>
      <c r="AU383" s="186" t="s">
        <v>88</v>
      </c>
      <c r="AY383" s="14" t="s">
        <v>232</v>
      </c>
      <c r="BE383" s="104">
        <f t="shared" si="99"/>
        <v>0</v>
      </c>
      <c r="BF383" s="104">
        <f t="shared" si="100"/>
        <v>0</v>
      </c>
      <c r="BG383" s="104">
        <f t="shared" si="101"/>
        <v>0</v>
      </c>
      <c r="BH383" s="104">
        <f t="shared" si="102"/>
        <v>0</v>
      </c>
      <c r="BI383" s="104">
        <f t="shared" si="103"/>
        <v>0</v>
      </c>
      <c r="BJ383" s="14" t="s">
        <v>88</v>
      </c>
      <c r="BK383" s="104">
        <f t="shared" si="104"/>
        <v>0</v>
      </c>
      <c r="BL383" s="14" t="s">
        <v>463</v>
      </c>
      <c r="BM383" s="186" t="s">
        <v>2953</v>
      </c>
    </row>
    <row r="384" spans="1:65" s="2" customFormat="1" ht="24.2" customHeight="1">
      <c r="A384" s="31"/>
      <c r="B384" s="142"/>
      <c r="C384" s="174" t="s">
        <v>2954</v>
      </c>
      <c r="D384" s="174" t="s">
        <v>234</v>
      </c>
      <c r="E384" s="175" t="s">
        <v>2341</v>
      </c>
      <c r="F384" s="176" t="s">
        <v>2342</v>
      </c>
      <c r="G384" s="177" t="s">
        <v>256</v>
      </c>
      <c r="H384" s="178">
        <v>18</v>
      </c>
      <c r="I384" s="179"/>
      <c r="J384" s="180">
        <f t="shared" si="95"/>
        <v>0</v>
      </c>
      <c r="K384" s="181"/>
      <c r="L384" s="32"/>
      <c r="M384" s="182" t="s">
        <v>1</v>
      </c>
      <c r="N384" s="183" t="s">
        <v>43</v>
      </c>
      <c r="O384" s="60"/>
      <c r="P384" s="184">
        <f t="shared" si="96"/>
        <v>0</v>
      </c>
      <c r="Q384" s="184">
        <v>0</v>
      </c>
      <c r="R384" s="184">
        <f t="shared" si="97"/>
        <v>0</v>
      </c>
      <c r="S384" s="184">
        <v>0</v>
      </c>
      <c r="T384" s="185">
        <f t="shared" si="98"/>
        <v>0</v>
      </c>
      <c r="U384" s="31"/>
      <c r="V384" s="31"/>
      <c r="W384" s="31"/>
      <c r="X384" s="31"/>
      <c r="Y384" s="31"/>
      <c r="Z384" s="31"/>
      <c r="AA384" s="31"/>
      <c r="AB384" s="31"/>
      <c r="AC384" s="31"/>
      <c r="AD384" s="31"/>
      <c r="AE384" s="31"/>
      <c r="AR384" s="186" t="s">
        <v>463</v>
      </c>
      <c r="AT384" s="186" t="s">
        <v>234</v>
      </c>
      <c r="AU384" s="186" t="s">
        <v>88</v>
      </c>
      <c r="AY384" s="14" t="s">
        <v>232</v>
      </c>
      <c r="BE384" s="104">
        <f t="shared" si="99"/>
        <v>0</v>
      </c>
      <c r="BF384" s="104">
        <f t="shared" si="100"/>
        <v>0</v>
      </c>
      <c r="BG384" s="104">
        <f t="shared" si="101"/>
        <v>0</v>
      </c>
      <c r="BH384" s="104">
        <f t="shared" si="102"/>
        <v>0</v>
      </c>
      <c r="BI384" s="104">
        <f t="shared" si="103"/>
        <v>0</v>
      </c>
      <c r="BJ384" s="14" t="s">
        <v>88</v>
      </c>
      <c r="BK384" s="104">
        <f t="shared" si="104"/>
        <v>0</v>
      </c>
      <c r="BL384" s="14" t="s">
        <v>463</v>
      </c>
      <c r="BM384" s="186" t="s">
        <v>2955</v>
      </c>
    </row>
    <row r="385" spans="1:65" s="2" customFormat="1" ht="16.5" customHeight="1">
      <c r="A385" s="31"/>
      <c r="B385" s="142"/>
      <c r="C385" s="187" t="s">
        <v>2956</v>
      </c>
      <c r="D385" s="187" t="s">
        <v>357</v>
      </c>
      <c r="E385" s="188" t="s">
        <v>2344</v>
      </c>
      <c r="F385" s="189" t="s">
        <v>2345</v>
      </c>
      <c r="G385" s="190" t="s">
        <v>256</v>
      </c>
      <c r="H385" s="191">
        <v>18</v>
      </c>
      <c r="I385" s="192"/>
      <c r="J385" s="193">
        <f t="shared" si="95"/>
        <v>0</v>
      </c>
      <c r="K385" s="194"/>
      <c r="L385" s="195"/>
      <c r="M385" s="196" t="s">
        <v>1</v>
      </c>
      <c r="N385" s="197" t="s">
        <v>43</v>
      </c>
      <c r="O385" s="60"/>
      <c r="P385" s="184">
        <f t="shared" si="96"/>
        <v>0</v>
      </c>
      <c r="Q385" s="184">
        <v>0</v>
      </c>
      <c r="R385" s="184">
        <f t="shared" si="97"/>
        <v>0</v>
      </c>
      <c r="S385" s="184">
        <v>0</v>
      </c>
      <c r="T385" s="185">
        <f t="shared" si="98"/>
        <v>0</v>
      </c>
      <c r="U385" s="31"/>
      <c r="V385" s="31"/>
      <c r="W385" s="31"/>
      <c r="X385" s="31"/>
      <c r="Y385" s="31"/>
      <c r="Z385" s="31"/>
      <c r="AA385" s="31"/>
      <c r="AB385" s="31"/>
      <c r="AC385" s="31"/>
      <c r="AD385" s="31"/>
      <c r="AE385" s="31"/>
      <c r="AR385" s="186" t="s">
        <v>1292</v>
      </c>
      <c r="AT385" s="186" t="s">
        <v>357</v>
      </c>
      <c r="AU385" s="186" t="s">
        <v>88</v>
      </c>
      <c r="AY385" s="14" t="s">
        <v>232</v>
      </c>
      <c r="BE385" s="104">
        <f t="shared" si="99"/>
        <v>0</v>
      </c>
      <c r="BF385" s="104">
        <f t="shared" si="100"/>
        <v>0</v>
      </c>
      <c r="BG385" s="104">
        <f t="shared" si="101"/>
        <v>0</v>
      </c>
      <c r="BH385" s="104">
        <f t="shared" si="102"/>
        <v>0</v>
      </c>
      <c r="BI385" s="104">
        <f t="shared" si="103"/>
        <v>0</v>
      </c>
      <c r="BJ385" s="14" t="s">
        <v>88</v>
      </c>
      <c r="BK385" s="104">
        <f t="shared" si="104"/>
        <v>0</v>
      </c>
      <c r="BL385" s="14" t="s">
        <v>463</v>
      </c>
      <c r="BM385" s="186" t="s">
        <v>2957</v>
      </c>
    </row>
    <row r="386" spans="1:65" s="2" customFormat="1" ht="33" customHeight="1">
      <c r="A386" s="31"/>
      <c r="B386" s="142"/>
      <c r="C386" s="174" t="s">
        <v>2958</v>
      </c>
      <c r="D386" s="174" t="s">
        <v>234</v>
      </c>
      <c r="E386" s="175" t="s">
        <v>2347</v>
      </c>
      <c r="F386" s="176" t="s">
        <v>2348</v>
      </c>
      <c r="G386" s="177" t="s">
        <v>256</v>
      </c>
      <c r="H386" s="178">
        <v>18</v>
      </c>
      <c r="I386" s="179"/>
      <c r="J386" s="180">
        <f t="shared" si="95"/>
        <v>0</v>
      </c>
      <c r="K386" s="181"/>
      <c r="L386" s="32"/>
      <c r="M386" s="182" t="s">
        <v>1</v>
      </c>
      <c r="N386" s="183" t="s">
        <v>43</v>
      </c>
      <c r="O386" s="60"/>
      <c r="P386" s="184">
        <f t="shared" si="96"/>
        <v>0</v>
      </c>
      <c r="Q386" s="184">
        <v>0</v>
      </c>
      <c r="R386" s="184">
        <f t="shared" si="97"/>
        <v>0</v>
      </c>
      <c r="S386" s="184">
        <v>0</v>
      </c>
      <c r="T386" s="185">
        <f t="shared" si="98"/>
        <v>0</v>
      </c>
      <c r="U386" s="31"/>
      <c r="V386" s="31"/>
      <c r="W386" s="31"/>
      <c r="X386" s="31"/>
      <c r="Y386" s="31"/>
      <c r="Z386" s="31"/>
      <c r="AA386" s="31"/>
      <c r="AB386" s="31"/>
      <c r="AC386" s="31"/>
      <c r="AD386" s="31"/>
      <c r="AE386" s="31"/>
      <c r="AR386" s="186" t="s">
        <v>463</v>
      </c>
      <c r="AT386" s="186" t="s">
        <v>234</v>
      </c>
      <c r="AU386" s="186" t="s">
        <v>88</v>
      </c>
      <c r="AY386" s="14" t="s">
        <v>232</v>
      </c>
      <c r="BE386" s="104">
        <f t="shared" si="99"/>
        <v>0</v>
      </c>
      <c r="BF386" s="104">
        <f t="shared" si="100"/>
        <v>0</v>
      </c>
      <c r="BG386" s="104">
        <f t="shared" si="101"/>
        <v>0</v>
      </c>
      <c r="BH386" s="104">
        <f t="shared" si="102"/>
        <v>0</v>
      </c>
      <c r="BI386" s="104">
        <f t="shared" si="103"/>
        <v>0</v>
      </c>
      <c r="BJ386" s="14" t="s">
        <v>88</v>
      </c>
      <c r="BK386" s="104">
        <f t="shared" si="104"/>
        <v>0</v>
      </c>
      <c r="BL386" s="14" t="s">
        <v>463</v>
      </c>
      <c r="BM386" s="186" t="s">
        <v>2959</v>
      </c>
    </row>
    <row r="387" spans="1:65" s="2" customFormat="1" ht="33" customHeight="1">
      <c r="A387" s="31"/>
      <c r="B387" s="142"/>
      <c r="C387" s="174" t="s">
        <v>2960</v>
      </c>
      <c r="D387" s="174" t="s">
        <v>234</v>
      </c>
      <c r="E387" s="175" t="s">
        <v>2350</v>
      </c>
      <c r="F387" s="176" t="s">
        <v>2107</v>
      </c>
      <c r="G387" s="177" t="s">
        <v>237</v>
      </c>
      <c r="H387" s="178">
        <v>12.6</v>
      </c>
      <c r="I387" s="179"/>
      <c r="J387" s="180">
        <f t="shared" si="95"/>
        <v>0</v>
      </c>
      <c r="K387" s="181"/>
      <c r="L387" s="32"/>
      <c r="M387" s="182" t="s">
        <v>1</v>
      </c>
      <c r="N387" s="183" t="s">
        <v>43</v>
      </c>
      <c r="O387" s="60"/>
      <c r="P387" s="184">
        <f t="shared" si="96"/>
        <v>0</v>
      </c>
      <c r="Q387" s="184">
        <v>0</v>
      </c>
      <c r="R387" s="184">
        <f t="shared" si="97"/>
        <v>0</v>
      </c>
      <c r="S387" s="184">
        <v>0</v>
      </c>
      <c r="T387" s="185">
        <f t="shared" si="98"/>
        <v>0</v>
      </c>
      <c r="U387" s="31"/>
      <c r="V387" s="31"/>
      <c r="W387" s="31"/>
      <c r="X387" s="31"/>
      <c r="Y387" s="31"/>
      <c r="Z387" s="31"/>
      <c r="AA387" s="31"/>
      <c r="AB387" s="31"/>
      <c r="AC387" s="31"/>
      <c r="AD387" s="31"/>
      <c r="AE387" s="31"/>
      <c r="AR387" s="186" t="s">
        <v>463</v>
      </c>
      <c r="AT387" s="186" t="s">
        <v>234</v>
      </c>
      <c r="AU387" s="186" t="s">
        <v>88</v>
      </c>
      <c r="AY387" s="14" t="s">
        <v>232</v>
      </c>
      <c r="BE387" s="104">
        <f t="shared" si="99"/>
        <v>0</v>
      </c>
      <c r="BF387" s="104">
        <f t="shared" si="100"/>
        <v>0</v>
      </c>
      <c r="BG387" s="104">
        <f t="shared" si="101"/>
        <v>0</v>
      </c>
      <c r="BH387" s="104">
        <f t="shared" si="102"/>
        <v>0</v>
      </c>
      <c r="BI387" s="104">
        <f t="shared" si="103"/>
        <v>0</v>
      </c>
      <c r="BJ387" s="14" t="s">
        <v>88</v>
      </c>
      <c r="BK387" s="104">
        <f t="shared" si="104"/>
        <v>0</v>
      </c>
      <c r="BL387" s="14" t="s">
        <v>463</v>
      </c>
      <c r="BM387" s="186" t="s">
        <v>2961</v>
      </c>
    </row>
    <row r="388" spans="1:65" s="12" customFormat="1" ht="25.9" customHeight="1">
      <c r="B388" s="161"/>
      <c r="D388" s="162" t="s">
        <v>76</v>
      </c>
      <c r="E388" s="163" t="s">
        <v>2117</v>
      </c>
      <c r="F388" s="163" t="s">
        <v>2118</v>
      </c>
      <c r="I388" s="164"/>
      <c r="J388" s="165">
        <f>BK388</f>
        <v>0</v>
      </c>
      <c r="L388" s="161"/>
      <c r="M388" s="166"/>
      <c r="N388" s="167"/>
      <c r="O388" s="167"/>
      <c r="P388" s="168">
        <f>P389</f>
        <v>0</v>
      </c>
      <c r="Q388" s="167"/>
      <c r="R388" s="168">
        <f>R389</f>
        <v>0</v>
      </c>
      <c r="S388" s="167"/>
      <c r="T388" s="169">
        <f>T389</f>
        <v>0</v>
      </c>
      <c r="AR388" s="162" t="s">
        <v>238</v>
      </c>
      <c r="AT388" s="170" t="s">
        <v>76</v>
      </c>
      <c r="AU388" s="170" t="s">
        <v>77</v>
      </c>
      <c r="AY388" s="162" t="s">
        <v>232</v>
      </c>
      <c r="BK388" s="171">
        <f>BK389</f>
        <v>0</v>
      </c>
    </row>
    <row r="389" spans="1:65" s="2" customFormat="1" ht="33" customHeight="1">
      <c r="A389" s="31"/>
      <c r="B389" s="142"/>
      <c r="C389" s="174" t="s">
        <v>2962</v>
      </c>
      <c r="D389" s="174" t="s">
        <v>234</v>
      </c>
      <c r="E389" s="175" t="s">
        <v>2120</v>
      </c>
      <c r="F389" s="176" t="s">
        <v>2121</v>
      </c>
      <c r="G389" s="177" t="s">
        <v>261</v>
      </c>
      <c r="H389" s="178">
        <v>36</v>
      </c>
      <c r="I389" s="179"/>
      <c r="J389" s="180">
        <f>ROUND(I389*H389,2)</f>
        <v>0</v>
      </c>
      <c r="K389" s="181"/>
      <c r="L389" s="32"/>
      <c r="M389" s="182" t="s">
        <v>1</v>
      </c>
      <c r="N389" s="183" t="s">
        <v>43</v>
      </c>
      <c r="O389" s="60"/>
      <c r="P389" s="184">
        <f>O389*H389</f>
        <v>0</v>
      </c>
      <c r="Q389" s="184">
        <v>0</v>
      </c>
      <c r="R389" s="184">
        <f>Q389*H389</f>
        <v>0</v>
      </c>
      <c r="S389" s="184">
        <v>0</v>
      </c>
      <c r="T389" s="185">
        <f>S389*H389</f>
        <v>0</v>
      </c>
      <c r="U389" s="31"/>
      <c r="V389" s="31"/>
      <c r="W389" s="31"/>
      <c r="X389" s="31"/>
      <c r="Y389" s="31"/>
      <c r="Z389" s="31"/>
      <c r="AA389" s="31"/>
      <c r="AB389" s="31"/>
      <c r="AC389" s="31"/>
      <c r="AD389" s="31"/>
      <c r="AE389" s="31"/>
      <c r="AR389" s="186" t="s">
        <v>2122</v>
      </c>
      <c r="AT389" s="186" t="s">
        <v>234</v>
      </c>
      <c r="AU389" s="186" t="s">
        <v>81</v>
      </c>
      <c r="AY389" s="14" t="s">
        <v>232</v>
      </c>
      <c r="BE389" s="104">
        <f>IF(N389="základná",J389,0)</f>
        <v>0</v>
      </c>
      <c r="BF389" s="104">
        <f>IF(N389="znížená",J389,0)</f>
        <v>0</v>
      </c>
      <c r="BG389" s="104">
        <f>IF(N389="zákl. prenesená",J389,0)</f>
        <v>0</v>
      </c>
      <c r="BH389" s="104">
        <f>IF(N389="zníž. prenesená",J389,0)</f>
        <v>0</v>
      </c>
      <c r="BI389" s="104">
        <f>IF(N389="nulová",J389,0)</f>
        <v>0</v>
      </c>
      <c r="BJ389" s="14" t="s">
        <v>88</v>
      </c>
      <c r="BK389" s="104">
        <f>ROUND(I389*H389,2)</f>
        <v>0</v>
      </c>
      <c r="BL389" s="14" t="s">
        <v>2122</v>
      </c>
      <c r="BM389" s="186" t="s">
        <v>2963</v>
      </c>
    </row>
    <row r="390" spans="1:65" s="12" customFormat="1" ht="25.9" customHeight="1">
      <c r="B390" s="161"/>
      <c r="D390" s="162" t="s">
        <v>76</v>
      </c>
      <c r="E390" s="163" t="s">
        <v>2124</v>
      </c>
      <c r="F390" s="163" t="s">
        <v>2125</v>
      </c>
      <c r="I390" s="164"/>
      <c r="J390" s="165">
        <f>BK390</f>
        <v>0</v>
      </c>
      <c r="L390" s="161"/>
      <c r="M390" s="166"/>
      <c r="N390" s="167"/>
      <c r="O390" s="167"/>
      <c r="P390" s="168">
        <f>P391</f>
        <v>0</v>
      </c>
      <c r="Q390" s="167"/>
      <c r="R390" s="168">
        <f>R391</f>
        <v>0</v>
      </c>
      <c r="S390" s="167"/>
      <c r="T390" s="169">
        <f>T391</f>
        <v>0</v>
      </c>
      <c r="AR390" s="162" t="s">
        <v>238</v>
      </c>
      <c r="AT390" s="170" t="s">
        <v>76</v>
      </c>
      <c r="AU390" s="170" t="s">
        <v>77</v>
      </c>
      <c r="AY390" s="162" t="s">
        <v>232</v>
      </c>
      <c r="BK390" s="171">
        <f>BK391</f>
        <v>0</v>
      </c>
    </row>
    <row r="391" spans="1:65" s="2" customFormat="1" ht="21.75" customHeight="1">
      <c r="A391" s="31"/>
      <c r="B391" s="142"/>
      <c r="C391" s="174" t="s">
        <v>2964</v>
      </c>
      <c r="D391" s="174" t="s">
        <v>234</v>
      </c>
      <c r="E391" s="175" t="s">
        <v>2127</v>
      </c>
      <c r="F391" s="176" t="s">
        <v>2128</v>
      </c>
      <c r="G391" s="177" t="s">
        <v>394</v>
      </c>
      <c r="H391" s="178">
        <v>1</v>
      </c>
      <c r="I391" s="179"/>
      <c r="J391" s="180">
        <f>ROUND(I391*H391,2)</f>
        <v>0</v>
      </c>
      <c r="K391" s="181"/>
      <c r="L391" s="32"/>
      <c r="M391" s="198" t="s">
        <v>1</v>
      </c>
      <c r="N391" s="199" t="s">
        <v>43</v>
      </c>
      <c r="O391" s="200"/>
      <c r="P391" s="201">
        <f>O391*H391</f>
        <v>0</v>
      </c>
      <c r="Q391" s="201">
        <v>0</v>
      </c>
      <c r="R391" s="201">
        <f>Q391*H391</f>
        <v>0</v>
      </c>
      <c r="S391" s="201">
        <v>0</v>
      </c>
      <c r="T391" s="202">
        <f>S391*H391</f>
        <v>0</v>
      </c>
      <c r="U391" s="31"/>
      <c r="V391" s="31"/>
      <c r="W391" s="31"/>
      <c r="X391" s="31"/>
      <c r="Y391" s="31"/>
      <c r="Z391" s="31"/>
      <c r="AA391" s="31"/>
      <c r="AB391" s="31"/>
      <c r="AC391" s="31"/>
      <c r="AD391" s="31"/>
      <c r="AE391" s="31"/>
      <c r="AR391" s="186" t="s">
        <v>2129</v>
      </c>
      <c r="AT391" s="186" t="s">
        <v>234</v>
      </c>
      <c r="AU391" s="186" t="s">
        <v>81</v>
      </c>
      <c r="AY391" s="14" t="s">
        <v>232</v>
      </c>
      <c r="BE391" s="104">
        <f>IF(N391="základná",J391,0)</f>
        <v>0</v>
      </c>
      <c r="BF391" s="104">
        <f>IF(N391="znížená",J391,0)</f>
        <v>0</v>
      </c>
      <c r="BG391" s="104">
        <f>IF(N391="zákl. prenesená",J391,0)</f>
        <v>0</v>
      </c>
      <c r="BH391" s="104">
        <f>IF(N391="zníž. prenesená",J391,0)</f>
        <v>0</v>
      </c>
      <c r="BI391" s="104">
        <f>IF(N391="nulová",J391,0)</f>
        <v>0</v>
      </c>
      <c r="BJ391" s="14" t="s">
        <v>88</v>
      </c>
      <c r="BK391" s="104">
        <f>ROUND(I391*H391,2)</f>
        <v>0</v>
      </c>
      <c r="BL391" s="14" t="s">
        <v>2129</v>
      </c>
      <c r="BM391" s="186" t="s">
        <v>2965</v>
      </c>
    </row>
    <row r="392" spans="1:65" s="2" customFormat="1" ht="6.95" customHeight="1">
      <c r="A392" s="31"/>
      <c r="B392" s="49"/>
      <c r="C392" s="50"/>
      <c r="D392" s="50"/>
      <c r="E392" s="50"/>
      <c r="F392" s="50"/>
      <c r="G392" s="50"/>
      <c r="H392" s="50"/>
      <c r="I392" s="50"/>
      <c r="J392" s="50"/>
      <c r="K392" s="50"/>
      <c r="L392" s="32"/>
      <c r="M392" s="31"/>
      <c r="O392" s="31"/>
      <c r="P392" s="31"/>
      <c r="Q392" s="31"/>
      <c r="R392" s="31"/>
      <c r="S392" s="31"/>
      <c r="T392" s="31"/>
      <c r="U392" s="31"/>
      <c r="V392" s="31"/>
      <c r="W392" s="31"/>
      <c r="X392" s="31"/>
      <c r="Y392" s="31"/>
      <c r="Z392" s="31"/>
      <c r="AA392" s="31"/>
      <c r="AB392" s="31"/>
      <c r="AC392" s="31"/>
      <c r="AD392" s="31"/>
      <c r="AE392" s="31"/>
    </row>
  </sheetData>
  <autoFilter ref="C156:K391"/>
  <mergeCells count="20">
    <mergeCell ref="E143:H143"/>
    <mergeCell ref="E147:H147"/>
    <mergeCell ref="E145:H145"/>
    <mergeCell ref="E149:H149"/>
    <mergeCell ref="L2:V2"/>
    <mergeCell ref="D127:F127"/>
    <mergeCell ref="D128:F128"/>
    <mergeCell ref="D129:F129"/>
    <mergeCell ref="D130:F130"/>
    <mergeCell ref="D131:F13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8.xml><?xml version="1.0" encoding="utf-8"?>
<worksheet xmlns="http://schemas.openxmlformats.org/spreadsheetml/2006/main" xmlns:r="http://schemas.openxmlformats.org/officeDocument/2006/relationships">
  <sheetPr>
    <pageSetUpPr fitToPage="1"/>
  </sheetPr>
  <dimension ref="A2:BM18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155</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3115</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3116</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J104</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ROUND((SUM(BE104:BE111) + SUM(BE135:BE179)),  2)</f>
        <v>0</v>
      </c>
      <c r="G39" s="118"/>
      <c r="H39" s="118"/>
      <c r="I39" s="119">
        <v>0.23</v>
      </c>
      <c r="J39" s="117">
        <f>ROUND(((SUM(BE104:BE111) + SUM(BE135:BE179))*I39),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ROUND((SUM(BF104:BF111) + SUM(BF135:BF179)),  2)</f>
        <v>0</v>
      </c>
      <c r="G40" s="118"/>
      <c r="H40" s="118"/>
      <c r="I40" s="119">
        <v>0.23</v>
      </c>
      <c r="J40" s="117">
        <f>ROUND(((SUM(BF104:BF111) + SUM(BF135:BF179))*I40),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ROUND((SUM(BG104:BG111) + SUM(BG135:BG179)),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ROUND((SUM(BH104:BH111) + SUM(BH135:BH179)),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ROUND((SUM(BI104:BI111) + SUM(BI135:BI179)),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3115</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04.1 - Elektricka_pripojka k CS A1</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65"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2.9" customHeight="1">
      <c r="A100" s="31"/>
      <c r="B100" s="32"/>
      <c r="C100" s="131" t="s">
        <v>194</v>
      </c>
      <c r="D100" s="31"/>
      <c r="E100" s="31"/>
      <c r="F100" s="31"/>
      <c r="G100" s="31"/>
      <c r="H100" s="31"/>
      <c r="I100" s="31"/>
      <c r="J100" s="73">
        <f>J135</f>
        <v>0</v>
      </c>
      <c r="K100" s="31"/>
      <c r="L100" s="44"/>
      <c r="S100" s="31"/>
      <c r="T100" s="31"/>
      <c r="U100" s="31"/>
      <c r="V100" s="31"/>
      <c r="W100" s="31"/>
      <c r="X100" s="31"/>
      <c r="Y100" s="31"/>
      <c r="Z100" s="31"/>
      <c r="AA100" s="31"/>
      <c r="AB100" s="31"/>
      <c r="AC100" s="31"/>
      <c r="AD100" s="31"/>
      <c r="AE100" s="31"/>
      <c r="AU100" s="14" t="s">
        <v>195</v>
      </c>
    </row>
    <row r="101" spans="1:65" s="9" customFormat="1" ht="24.95" customHeight="1">
      <c r="B101" s="132"/>
      <c r="D101" s="133" t="s">
        <v>3117</v>
      </c>
      <c r="E101" s="134"/>
      <c r="F101" s="134"/>
      <c r="G101" s="134"/>
      <c r="H101" s="134"/>
      <c r="I101" s="134"/>
      <c r="J101" s="135">
        <f>J136</f>
        <v>0</v>
      </c>
      <c r="L101" s="132"/>
    </row>
    <row r="102" spans="1:65" s="2" customFormat="1" ht="21.75" customHeight="1">
      <c r="A102" s="31"/>
      <c r="B102" s="32"/>
      <c r="C102" s="31"/>
      <c r="D102" s="31"/>
      <c r="E102" s="31"/>
      <c r="F102" s="31"/>
      <c r="G102" s="31"/>
      <c r="H102" s="31"/>
      <c r="I102" s="31"/>
      <c r="J102" s="31"/>
      <c r="K102" s="31"/>
      <c r="L102" s="44"/>
      <c r="S102" s="31"/>
      <c r="T102" s="31"/>
      <c r="U102" s="31"/>
      <c r="V102" s="31"/>
      <c r="W102" s="31"/>
      <c r="X102" s="31"/>
      <c r="Y102" s="31"/>
      <c r="Z102" s="31"/>
      <c r="AA102" s="31"/>
      <c r="AB102" s="31"/>
      <c r="AC102" s="31"/>
      <c r="AD102" s="31"/>
      <c r="AE102" s="31"/>
    </row>
    <row r="103" spans="1:65" s="2" customFormat="1" ht="6.95" customHeight="1">
      <c r="A103" s="31"/>
      <c r="B103" s="32"/>
      <c r="C103" s="31"/>
      <c r="D103" s="31"/>
      <c r="E103" s="31"/>
      <c r="F103" s="31"/>
      <c r="G103" s="31"/>
      <c r="H103" s="31"/>
      <c r="I103" s="31"/>
      <c r="J103" s="31"/>
      <c r="K103" s="31"/>
      <c r="L103" s="44"/>
      <c r="S103" s="31"/>
      <c r="T103" s="31"/>
      <c r="U103" s="31"/>
      <c r="V103" s="31"/>
      <c r="W103" s="31"/>
      <c r="X103" s="31"/>
      <c r="Y103" s="31"/>
      <c r="Z103" s="31"/>
      <c r="AA103" s="31"/>
      <c r="AB103" s="31"/>
      <c r="AC103" s="31"/>
      <c r="AD103" s="31"/>
      <c r="AE103" s="31"/>
    </row>
    <row r="104" spans="1:65" s="2" customFormat="1" ht="29.25" customHeight="1">
      <c r="A104" s="31"/>
      <c r="B104" s="32"/>
      <c r="C104" s="131" t="s">
        <v>209</v>
      </c>
      <c r="D104" s="31"/>
      <c r="E104" s="31"/>
      <c r="F104" s="31"/>
      <c r="G104" s="31"/>
      <c r="H104" s="31"/>
      <c r="I104" s="31"/>
      <c r="J104" s="140">
        <f>ROUND(J105 + J106 + J107 + J108 + J109 + J110,2)</f>
        <v>0</v>
      </c>
      <c r="K104" s="31"/>
      <c r="L104" s="44"/>
      <c r="N104" s="141" t="s">
        <v>41</v>
      </c>
      <c r="S104" s="31"/>
      <c r="T104" s="31"/>
      <c r="U104" s="31"/>
      <c r="V104" s="31"/>
      <c r="W104" s="31"/>
      <c r="X104" s="31"/>
      <c r="Y104" s="31"/>
      <c r="Z104" s="31"/>
      <c r="AA104" s="31"/>
      <c r="AB104" s="31"/>
      <c r="AC104" s="31"/>
      <c r="AD104" s="31"/>
      <c r="AE104" s="31"/>
    </row>
    <row r="105" spans="1:65" s="2" customFormat="1" ht="18" customHeight="1">
      <c r="A105" s="31"/>
      <c r="B105" s="142"/>
      <c r="C105" s="143"/>
      <c r="D105" s="257" t="s">
        <v>210</v>
      </c>
      <c r="E105" s="263"/>
      <c r="F105" s="263"/>
      <c r="G105" s="143"/>
      <c r="H105" s="143"/>
      <c r="I105" s="143"/>
      <c r="J105" s="101">
        <v>0</v>
      </c>
      <c r="K105" s="143"/>
      <c r="L105" s="145"/>
      <c r="M105" s="146"/>
      <c r="N105" s="147" t="s">
        <v>43</v>
      </c>
      <c r="O105" s="146"/>
      <c r="P105" s="146"/>
      <c r="Q105" s="146"/>
      <c r="R105" s="146"/>
      <c r="S105" s="143"/>
      <c r="T105" s="143"/>
      <c r="U105" s="143"/>
      <c r="V105" s="143"/>
      <c r="W105" s="143"/>
      <c r="X105" s="143"/>
      <c r="Y105" s="143"/>
      <c r="Z105" s="143"/>
      <c r="AA105" s="143"/>
      <c r="AB105" s="143"/>
      <c r="AC105" s="143"/>
      <c r="AD105" s="143"/>
      <c r="AE105" s="143"/>
      <c r="AF105" s="146"/>
      <c r="AG105" s="146"/>
      <c r="AH105" s="146"/>
      <c r="AI105" s="146"/>
      <c r="AJ105" s="146"/>
      <c r="AK105" s="146"/>
      <c r="AL105" s="146"/>
      <c r="AM105" s="146"/>
      <c r="AN105" s="146"/>
      <c r="AO105" s="146"/>
      <c r="AP105" s="146"/>
      <c r="AQ105" s="146"/>
      <c r="AR105" s="146"/>
      <c r="AS105" s="146"/>
      <c r="AT105" s="146"/>
      <c r="AU105" s="146"/>
      <c r="AV105" s="146"/>
      <c r="AW105" s="146"/>
      <c r="AX105" s="146"/>
      <c r="AY105" s="148" t="s">
        <v>211</v>
      </c>
      <c r="AZ105" s="146"/>
      <c r="BA105" s="146"/>
      <c r="BB105" s="146"/>
      <c r="BC105" s="146"/>
      <c r="BD105" s="146"/>
      <c r="BE105" s="149">
        <f t="shared" ref="BE105:BE110" si="0">IF(N105="základná",J105,0)</f>
        <v>0</v>
      </c>
      <c r="BF105" s="149">
        <f t="shared" ref="BF105:BF110" si="1">IF(N105="znížená",J105,0)</f>
        <v>0</v>
      </c>
      <c r="BG105" s="149">
        <f t="shared" ref="BG105:BG110" si="2">IF(N105="zákl. prenesená",J105,0)</f>
        <v>0</v>
      </c>
      <c r="BH105" s="149">
        <f t="shared" ref="BH105:BH110" si="3">IF(N105="zníž. prenesená",J105,0)</f>
        <v>0</v>
      </c>
      <c r="BI105" s="149">
        <f t="shared" ref="BI105:BI110" si="4">IF(N105="nulová",J105,0)</f>
        <v>0</v>
      </c>
      <c r="BJ105" s="148" t="s">
        <v>88</v>
      </c>
      <c r="BK105" s="146"/>
      <c r="BL105" s="146"/>
      <c r="BM105" s="146"/>
    </row>
    <row r="106" spans="1:65" s="2" customFormat="1" ht="18" customHeight="1">
      <c r="A106" s="31"/>
      <c r="B106" s="142"/>
      <c r="C106" s="143"/>
      <c r="D106" s="257" t="s">
        <v>212</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si="0"/>
        <v>0</v>
      </c>
      <c r="BF106" s="149">
        <f t="shared" si="1"/>
        <v>0</v>
      </c>
      <c r="BG106" s="149">
        <f t="shared" si="2"/>
        <v>0</v>
      </c>
      <c r="BH106" s="149">
        <f t="shared" si="3"/>
        <v>0</v>
      </c>
      <c r="BI106" s="149">
        <f t="shared" si="4"/>
        <v>0</v>
      </c>
      <c r="BJ106" s="148" t="s">
        <v>88</v>
      </c>
      <c r="BK106" s="146"/>
      <c r="BL106" s="146"/>
      <c r="BM106" s="146"/>
    </row>
    <row r="107" spans="1:65" s="2" customFormat="1" ht="18" customHeight="1">
      <c r="A107" s="31"/>
      <c r="B107" s="142"/>
      <c r="C107" s="143"/>
      <c r="D107" s="257" t="s">
        <v>213</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214</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257" t="s">
        <v>215</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8" customHeight="1">
      <c r="A110" s="31"/>
      <c r="B110" s="142"/>
      <c r="C110" s="143"/>
      <c r="D110" s="144" t="s">
        <v>216</v>
      </c>
      <c r="E110" s="143"/>
      <c r="F110" s="143"/>
      <c r="G110" s="143"/>
      <c r="H110" s="143"/>
      <c r="I110" s="143"/>
      <c r="J110" s="101">
        <f>ROUND(J34*T110,2)</f>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217</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1.25">
      <c r="A111" s="31"/>
      <c r="B111" s="32"/>
      <c r="C111" s="31"/>
      <c r="D111" s="31"/>
      <c r="E111" s="31"/>
      <c r="F111" s="31"/>
      <c r="G111" s="31"/>
      <c r="H111" s="31"/>
      <c r="I111" s="31"/>
      <c r="J111" s="31"/>
      <c r="K111" s="31"/>
      <c r="L111" s="44"/>
      <c r="S111" s="31"/>
      <c r="T111" s="31"/>
      <c r="U111" s="31"/>
      <c r="V111" s="31"/>
      <c r="W111" s="31"/>
      <c r="X111" s="31"/>
      <c r="Y111" s="31"/>
      <c r="Z111" s="31"/>
      <c r="AA111" s="31"/>
      <c r="AB111" s="31"/>
      <c r="AC111" s="31"/>
      <c r="AD111" s="31"/>
      <c r="AE111" s="31"/>
    </row>
    <row r="112" spans="1:65" s="2" customFormat="1" ht="29.25" customHeight="1">
      <c r="A112" s="31"/>
      <c r="B112" s="32"/>
      <c r="C112" s="108" t="s">
        <v>182</v>
      </c>
      <c r="D112" s="109"/>
      <c r="E112" s="109"/>
      <c r="F112" s="109"/>
      <c r="G112" s="109"/>
      <c r="H112" s="109"/>
      <c r="I112" s="109"/>
      <c r="J112" s="110">
        <f>ROUND(J100+J104,2)</f>
        <v>0</v>
      </c>
      <c r="K112" s="109"/>
      <c r="L112" s="44"/>
      <c r="S112" s="31"/>
      <c r="T112" s="31"/>
      <c r="U112" s="31"/>
      <c r="V112" s="31"/>
      <c r="W112" s="31"/>
      <c r="X112" s="31"/>
      <c r="Y112" s="31"/>
      <c r="Z112" s="31"/>
      <c r="AA112" s="31"/>
      <c r="AB112" s="31"/>
      <c r="AC112" s="31"/>
      <c r="AD112" s="31"/>
      <c r="AE112" s="31"/>
    </row>
    <row r="113" spans="1:31" s="2" customFormat="1" ht="6.95" customHeight="1">
      <c r="A113" s="31"/>
      <c r="B113" s="49"/>
      <c r="C113" s="50"/>
      <c r="D113" s="50"/>
      <c r="E113" s="50"/>
      <c r="F113" s="50"/>
      <c r="G113" s="50"/>
      <c r="H113" s="50"/>
      <c r="I113" s="50"/>
      <c r="J113" s="50"/>
      <c r="K113" s="50"/>
      <c r="L113" s="44"/>
      <c r="S113" s="31"/>
      <c r="T113" s="31"/>
      <c r="U113" s="31"/>
      <c r="V113" s="31"/>
      <c r="W113" s="31"/>
      <c r="X113" s="31"/>
      <c r="Y113" s="31"/>
      <c r="Z113" s="31"/>
      <c r="AA113" s="31"/>
      <c r="AB113" s="31"/>
      <c r="AC113" s="31"/>
      <c r="AD113" s="31"/>
      <c r="AE113" s="31"/>
    </row>
    <row r="117" spans="1:31" s="2" customFormat="1" ht="6.95" customHeight="1">
      <c r="A117" s="31"/>
      <c r="B117" s="51"/>
      <c r="C117" s="52"/>
      <c r="D117" s="52"/>
      <c r="E117" s="52"/>
      <c r="F117" s="52"/>
      <c r="G117" s="52"/>
      <c r="H117" s="52"/>
      <c r="I117" s="52"/>
      <c r="J117" s="52"/>
      <c r="K117" s="52"/>
      <c r="L117" s="44"/>
      <c r="S117" s="31"/>
      <c r="T117" s="31"/>
      <c r="U117" s="31"/>
      <c r="V117" s="31"/>
      <c r="W117" s="31"/>
      <c r="X117" s="31"/>
      <c r="Y117" s="31"/>
      <c r="Z117" s="31"/>
      <c r="AA117" s="31"/>
      <c r="AB117" s="31"/>
      <c r="AC117" s="31"/>
      <c r="AD117" s="31"/>
      <c r="AE117" s="31"/>
    </row>
    <row r="118" spans="1:31" s="2" customFormat="1" ht="24.95" customHeight="1">
      <c r="A118" s="31"/>
      <c r="B118" s="32"/>
      <c r="C118" s="18" t="s">
        <v>218</v>
      </c>
      <c r="D118" s="31"/>
      <c r="E118" s="31"/>
      <c r="F118" s="31"/>
      <c r="G118" s="31"/>
      <c r="H118" s="31"/>
      <c r="I118" s="31"/>
      <c r="J118" s="31"/>
      <c r="K118" s="31"/>
      <c r="L118" s="44"/>
      <c r="S118" s="31"/>
      <c r="T118" s="31"/>
      <c r="U118" s="31"/>
      <c r="V118" s="31"/>
      <c r="W118" s="31"/>
      <c r="X118" s="31"/>
      <c r="Y118" s="31"/>
      <c r="Z118" s="31"/>
      <c r="AA118" s="31"/>
      <c r="AB118" s="31"/>
      <c r="AC118" s="31"/>
      <c r="AD118" s="31"/>
      <c r="AE118" s="31"/>
    </row>
    <row r="119" spans="1:31" s="2" customFormat="1" ht="6.95" customHeight="1">
      <c r="A119" s="31"/>
      <c r="B119" s="32"/>
      <c r="C119" s="31"/>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12" customHeight="1">
      <c r="A120" s="31"/>
      <c r="B120" s="32"/>
      <c r="C120" s="24" t="s">
        <v>15</v>
      </c>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31" s="2" customFormat="1" ht="16.5" customHeight="1">
      <c r="A121" s="31"/>
      <c r="B121" s="32"/>
      <c r="C121" s="31"/>
      <c r="D121" s="31"/>
      <c r="E121" s="258" t="str">
        <f>E7</f>
        <v>Kanalizácia a ČOV Nacina Ves</v>
      </c>
      <c r="F121" s="259"/>
      <c r="G121" s="259"/>
      <c r="H121" s="259"/>
      <c r="I121" s="31"/>
      <c r="J121" s="31"/>
      <c r="K121" s="31"/>
      <c r="L121" s="44"/>
      <c r="S121" s="31"/>
      <c r="T121" s="31"/>
      <c r="U121" s="31"/>
      <c r="V121" s="31"/>
      <c r="W121" s="31"/>
      <c r="X121" s="31"/>
      <c r="Y121" s="31"/>
      <c r="Z121" s="31"/>
      <c r="AA121" s="31"/>
      <c r="AB121" s="31"/>
      <c r="AC121" s="31"/>
      <c r="AD121" s="31"/>
      <c r="AE121" s="31"/>
    </row>
    <row r="122" spans="1:31" s="1" customFormat="1" ht="12" customHeight="1">
      <c r="B122" s="17"/>
      <c r="C122" s="24" t="s">
        <v>184</v>
      </c>
      <c r="L122" s="17"/>
    </row>
    <row r="123" spans="1:31" s="1" customFormat="1" ht="16.5" customHeight="1">
      <c r="B123" s="17"/>
      <c r="E123" s="258" t="s">
        <v>2354</v>
      </c>
      <c r="F123" s="210"/>
      <c r="G123" s="210"/>
      <c r="H123" s="210"/>
      <c r="L123" s="17"/>
    </row>
    <row r="124" spans="1:31" s="1" customFormat="1" ht="12" customHeight="1">
      <c r="B124" s="17"/>
      <c r="C124" s="24" t="s">
        <v>186</v>
      </c>
      <c r="L124" s="17"/>
    </row>
    <row r="125" spans="1:31" s="2" customFormat="1" ht="16.5" customHeight="1">
      <c r="A125" s="31"/>
      <c r="B125" s="32"/>
      <c r="C125" s="31"/>
      <c r="D125" s="31"/>
      <c r="E125" s="260" t="s">
        <v>3115</v>
      </c>
      <c r="F125" s="261"/>
      <c r="G125" s="261"/>
      <c r="H125" s="261"/>
      <c r="I125" s="31"/>
      <c r="J125" s="31"/>
      <c r="K125" s="31"/>
      <c r="L125" s="44"/>
      <c r="S125" s="31"/>
      <c r="T125" s="31"/>
      <c r="U125" s="31"/>
      <c r="V125" s="31"/>
      <c r="W125" s="31"/>
      <c r="X125" s="31"/>
      <c r="Y125" s="31"/>
      <c r="Z125" s="31"/>
      <c r="AA125" s="31"/>
      <c r="AB125" s="31"/>
      <c r="AC125" s="31"/>
      <c r="AD125" s="31"/>
      <c r="AE125" s="31"/>
    </row>
    <row r="126" spans="1:31" s="2" customFormat="1" ht="12" customHeight="1">
      <c r="A126" s="31"/>
      <c r="B126" s="32"/>
      <c r="C126" s="24" t="s">
        <v>188</v>
      </c>
      <c r="D126" s="31"/>
      <c r="E126" s="31"/>
      <c r="F126" s="31"/>
      <c r="G126" s="31"/>
      <c r="H126" s="31"/>
      <c r="I126" s="31"/>
      <c r="J126" s="31"/>
      <c r="K126" s="31"/>
      <c r="L126" s="44"/>
      <c r="S126" s="31"/>
      <c r="T126" s="31"/>
      <c r="U126" s="31"/>
      <c r="V126" s="31"/>
      <c r="W126" s="31"/>
      <c r="X126" s="31"/>
      <c r="Y126" s="31"/>
      <c r="Z126" s="31"/>
      <c r="AA126" s="31"/>
      <c r="AB126" s="31"/>
      <c r="AC126" s="31"/>
      <c r="AD126" s="31"/>
      <c r="AE126" s="31"/>
    </row>
    <row r="127" spans="1:31" s="2" customFormat="1" ht="16.5" customHeight="1">
      <c r="A127" s="31"/>
      <c r="B127" s="32"/>
      <c r="C127" s="31"/>
      <c r="D127" s="31"/>
      <c r="E127" s="239" t="str">
        <f>E13</f>
        <v>SO 04.1 - Elektricka_pripojka k CS A1</v>
      </c>
      <c r="F127" s="261"/>
      <c r="G127" s="261"/>
      <c r="H127" s="261"/>
      <c r="I127" s="31"/>
      <c r="J127" s="31"/>
      <c r="K127" s="31"/>
      <c r="L127" s="44"/>
      <c r="S127" s="31"/>
      <c r="T127" s="31"/>
      <c r="U127" s="31"/>
      <c r="V127" s="31"/>
      <c r="W127" s="31"/>
      <c r="X127" s="31"/>
      <c r="Y127" s="31"/>
      <c r="Z127" s="31"/>
      <c r="AA127" s="31"/>
      <c r="AB127" s="31"/>
      <c r="AC127" s="31"/>
      <c r="AD127" s="31"/>
      <c r="AE127" s="31"/>
    </row>
    <row r="128" spans="1:31" s="2" customFormat="1" ht="6.95" customHeight="1">
      <c r="A128" s="31"/>
      <c r="B128" s="32"/>
      <c r="C128" s="31"/>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5" s="2" customFormat="1" ht="12" customHeight="1">
      <c r="A129" s="31"/>
      <c r="B129" s="32"/>
      <c r="C129" s="24" t="s">
        <v>19</v>
      </c>
      <c r="D129" s="31"/>
      <c r="E129" s="31"/>
      <c r="F129" s="22" t="str">
        <f>F16</f>
        <v>Nacina Ves</v>
      </c>
      <c r="G129" s="31"/>
      <c r="H129" s="31"/>
      <c r="I129" s="24" t="s">
        <v>21</v>
      </c>
      <c r="J129" s="57" t="str">
        <f>IF(J16="","",J16)</f>
        <v>7. 4. 2025</v>
      </c>
      <c r="K129" s="31"/>
      <c r="L129" s="44"/>
      <c r="S129" s="31"/>
      <c r="T129" s="31"/>
      <c r="U129" s="31"/>
      <c r="V129" s="31"/>
      <c r="W129" s="31"/>
      <c r="X129" s="31"/>
      <c r="Y129" s="31"/>
      <c r="Z129" s="31"/>
      <c r="AA129" s="31"/>
      <c r="AB129" s="31"/>
      <c r="AC129" s="31"/>
      <c r="AD129" s="31"/>
      <c r="AE129" s="31"/>
    </row>
    <row r="130" spans="1:65" s="2" customFormat="1" ht="6.95" customHeight="1">
      <c r="A130" s="31"/>
      <c r="B130" s="32"/>
      <c r="C130" s="31"/>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65" s="2" customFormat="1" ht="15.2" customHeight="1">
      <c r="A131" s="31"/>
      <c r="B131" s="32"/>
      <c r="C131" s="24" t="s">
        <v>23</v>
      </c>
      <c r="D131" s="31"/>
      <c r="E131" s="31"/>
      <c r="F131" s="22" t="str">
        <f>E19</f>
        <v>Obec Nacina Ves</v>
      </c>
      <c r="G131" s="31"/>
      <c r="H131" s="31"/>
      <c r="I131" s="24" t="s">
        <v>29</v>
      </c>
      <c r="J131" s="27" t="str">
        <f>E25</f>
        <v>Ing. Štefan Čižmár</v>
      </c>
      <c r="K131" s="31"/>
      <c r="L131" s="44"/>
      <c r="S131" s="31"/>
      <c r="T131" s="31"/>
      <c r="U131" s="31"/>
      <c r="V131" s="31"/>
      <c r="W131" s="31"/>
      <c r="X131" s="31"/>
      <c r="Y131" s="31"/>
      <c r="Z131" s="31"/>
      <c r="AA131" s="31"/>
      <c r="AB131" s="31"/>
      <c r="AC131" s="31"/>
      <c r="AD131" s="31"/>
      <c r="AE131" s="31"/>
    </row>
    <row r="132" spans="1:65" s="2" customFormat="1" ht="15.2" customHeight="1">
      <c r="A132" s="31"/>
      <c r="B132" s="32"/>
      <c r="C132" s="24" t="s">
        <v>27</v>
      </c>
      <c r="D132" s="31"/>
      <c r="E132" s="31"/>
      <c r="F132" s="22" t="str">
        <f>IF(E22="","",E22)</f>
        <v>Vyplň údaj</v>
      </c>
      <c r="G132" s="31"/>
      <c r="H132" s="31"/>
      <c r="I132" s="24" t="s">
        <v>32</v>
      </c>
      <c r="J132" s="27" t="str">
        <f>E28</f>
        <v xml:space="preserve"> </v>
      </c>
      <c r="K132" s="31"/>
      <c r="L132" s="44"/>
      <c r="S132" s="31"/>
      <c r="T132" s="31"/>
      <c r="U132" s="31"/>
      <c r="V132" s="31"/>
      <c r="W132" s="31"/>
      <c r="X132" s="31"/>
      <c r="Y132" s="31"/>
      <c r="Z132" s="31"/>
      <c r="AA132" s="31"/>
      <c r="AB132" s="31"/>
      <c r="AC132" s="31"/>
      <c r="AD132" s="31"/>
      <c r="AE132" s="31"/>
    </row>
    <row r="133" spans="1:65" s="2" customFormat="1" ht="10.35" customHeight="1">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11" customFormat="1" ht="29.25" customHeight="1">
      <c r="A134" s="150"/>
      <c r="B134" s="151"/>
      <c r="C134" s="152" t="s">
        <v>219</v>
      </c>
      <c r="D134" s="153" t="s">
        <v>62</v>
      </c>
      <c r="E134" s="153" t="s">
        <v>58</v>
      </c>
      <c r="F134" s="153" t="s">
        <v>59</v>
      </c>
      <c r="G134" s="153" t="s">
        <v>220</v>
      </c>
      <c r="H134" s="153" t="s">
        <v>221</v>
      </c>
      <c r="I134" s="153" t="s">
        <v>222</v>
      </c>
      <c r="J134" s="154" t="s">
        <v>193</v>
      </c>
      <c r="K134" s="155" t="s">
        <v>223</v>
      </c>
      <c r="L134" s="156"/>
      <c r="M134" s="64" t="s">
        <v>1</v>
      </c>
      <c r="N134" s="65" t="s">
        <v>41</v>
      </c>
      <c r="O134" s="65" t="s">
        <v>224</v>
      </c>
      <c r="P134" s="65" t="s">
        <v>225</v>
      </c>
      <c r="Q134" s="65" t="s">
        <v>226</v>
      </c>
      <c r="R134" s="65" t="s">
        <v>227</v>
      </c>
      <c r="S134" s="65" t="s">
        <v>228</v>
      </c>
      <c r="T134" s="66" t="s">
        <v>229</v>
      </c>
      <c r="U134" s="150"/>
      <c r="V134" s="150"/>
      <c r="W134" s="150"/>
      <c r="X134" s="150"/>
      <c r="Y134" s="150"/>
      <c r="Z134" s="150"/>
      <c r="AA134" s="150"/>
      <c r="AB134" s="150"/>
      <c r="AC134" s="150"/>
      <c r="AD134" s="150"/>
      <c r="AE134" s="150"/>
    </row>
    <row r="135" spans="1:65" s="2" customFormat="1" ht="22.9" customHeight="1">
      <c r="A135" s="31"/>
      <c r="B135" s="32"/>
      <c r="C135" s="71" t="s">
        <v>190</v>
      </c>
      <c r="D135" s="31"/>
      <c r="E135" s="31"/>
      <c r="F135" s="31"/>
      <c r="G135" s="31"/>
      <c r="H135" s="31"/>
      <c r="I135" s="31"/>
      <c r="J135" s="157">
        <f>BK135</f>
        <v>0</v>
      </c>
      <c r="K135" s="31"/>
      <c r="L135" s="32"/>
      <c r="M135" s="67"/>
      <c r="N135" s="58"/>
      <c r="O135" s="68"/>
      <c r="P135" s="158">
        <f>P136</f>
        <v>0</v>
      </c>
      <c r="Q135" s="68"/>
      <c r="R135" s="158">
        <f>R136</f>
        <v>0</v>
      </c>
      <c r="S135" s="68"/>
      <c r="T135" s="159">
        <f>T136</f>
        <v>0</v>
      </c>
      <c r="U135" s="31"/>
      <c r="V135" s="31"/>
      <c r="W135" s="31"/>
      <c r="X135" s="31"/>
      <c r="Y135" s="31"/>
      <c r="Z135" s="31"/>
      <c r="AA135" s="31"/>
      <c r="AB135" s="31"/>
      <c r="AC135" s="31"/>
      <c r="AD135" s="31"/>
      <c r="AE135" s="31"/>
      <c r="AT135" s="14" t="s">
        <v>76</v>
      </c>
      <c r="AU135" s="14" t="s">
        <v>195</v>
      </c>
      <c r="BK135" s="160">
        <f>BK136</f>
        <v>0</v>
      </c>
    </row>
    <row r="136" spans="1:65" s="12" customFormat="1" ht="25.9" customHeight="1">
      <c r="B136" s="161"/>
      <c r="D136" s="162" t="s">
        <v>76</v>
      </c>
      <c r="E136" s="163" t="s">
        <v>897</v>
      </c>
      <c r="F136" s="163" t="s">
        <v>1287</v>
      </c>
      <c r="I136" s="164"/>
      <c r="J136" s="165">
        <f>BK136</f>
        <v>0</v>
      </c>
      <c r="L136" s="161"/>
      <c r="M136" s="166"/>
      <c r="N136" s="167"/>
      <c r="O136" s="167"/>
      <c r="P136" s="168">
        <f>SUM(P137:P179)</f>
        <v>0</v>
      </c>
      <c r="Q136" s="167"/>
      <c r="R136" s="168">
        <f>SUM(R137:R179)</f>
        <v>0</v>
      </c>
      <c r="S136" s="167"/>
      <c r="T136" s="169">
        <f>SUM(T137:T179)</f>
        <v>0</v>
      </c>
      <c r="AR136" s="162" t="s">
        <v>81</v>
      </c>
      <c r="AT136" s="170" t="s">
        <v>76</v>
      </c>
      <c r="AU136" s="170" t="s">
        <v>77</v>
      </c>
      <c r="AY136" s="162" t="s">
        <v>232</v>
      </c>
      <c r="BK136" s="171">
        <f>SUM(BK137:BK179)</f>
        <v>0</v>
      </c>
    </row>
    <row r="137" spans="1:65" s="2" customFormat="1" ht="16.5" customHeight="1">
      <c r="A137" s="31"/>
      <c r="B137" s="142"/>
      <c r="C137" s="174" t="s">
        <v>81</v>
      </c>
      <c r="D137" s="174" t="s">
        <v>234</v>
      </c>
      <c r="E137" s="175" t="s">
        <v>1288</v>
      </c>
      <c r="F137" s="176" t="s">
        <v>1289</v>
      </c>
      <c r="G137" s="177" t="s">
        <v>256</v>
      </c>
      <c r="H137" s="178">
        <v>30</v>
      </c>
      <c r="I137" s="179"/>
      <c r="J137" s="180">
        <f t="shared" ref="J137:J179" si="5">ROUND(I137*H137,2)</f>
        <v>0</v>
      </c>
      <c r="K137" s="181"/>
      <c r="L137" s="32"/>
      <c r="M137" s="182" t="s">
        <v>1</v>
      </c>
      <c r="N137" s="183" t="s">
        <v>43</v>
      </c>
      <c r="O137" s="60"/>
      <c r="P137" s="184">
        <f t="shared" ref="P137:P179" si="6">O137*H137</f>
        <v>0</v>
      </c>
      <c r="Q137" s="184">
        <v>0</v>
      </c>
      <c r="R137" s="184">
        <f t="shared" ref="R137:R179" si="7">Q137*H137</f>
        <v>0</v>
      </c>
      <c r="S137" s="184">
        <v>0</v>
      </c>
      <c r="T137" s="185">
        <f t="shared" ref="T137:T179" si="8">S137*H137</f>
        <v>0</v>
      </c>
      <c r="U137" s="31"/>
      <c r="V137" s="31"/>
      <c r="W137" s="31"/>
      <c r="X137" s="31"/>
      <c r="Y137" s="31"/>
      <c r="Z137" s="31"/>
      <c r="AA137" s="31"/>
      <c r="AB137" s="31"/>
      <c r="AC137" s="31"/>
      <c r="AD137" s="31"/>
      <c r="AE137" s="31"/>
      <c r="AR137" s="186" t="s">
        <v>238</v>
      </c>
      <c r="AT137" s="186" t="s">
        <v>234</v>
      </c>
      <c r="AU137" s="186" t="s">
        <v>81</v>
      </c>
      <c r="AY137" s="14" t="s">
        <v>232</v>
      </c>
      <c r="BE137" s="104">
        <f t="shared" ref="BE137:BE179" si="9">IF(N137="základná",J137,0)</f>
        <v>0</v>
      </c>
      <c r="BF137" s="104">
        <f t="shared" ref="BF137:BF179" si="10">IF(N137="znížená",J137,0)</f>
        <v>0</v>
      </c>
      <c r="BG137" s="104">
        <f t="shared" ref="BG137:BG179" si="11">IF(N137="zákl. prenesená",J137,0)</f>
        <v>0</v>
      </c>
      <c r="BH137" s="104">
        <f t="shared" ref="BH137:BH179" si="12">IF(N137="zníž. prenesená",J137,0)</f>
        <v>0</v>
      </c>
      <c r="BI137" s="104">
        <f t="shared" ref="BI137:BI179" si="13">IF(N137="nulová",J137,0)</f>
        <v>0</v>
      </c>
      <c r="BJ137" s="14" t="s">
        <v>88</v>
      </c>
      <c r="BK137" s="104">
        <f t="shared" ref="BK137:BK179" si="14">ROUND(I137*H137,2)</f>
        <v>0</v>
      </c>
      <c r="BL137" s="14" t="s">
        <v>238</v>
      </c>
      <c r="BM137" s="186" t="s">
        <v>88</v>
      </c>
    </row>
    <row r="138" spans="1:65" s="2" customFormat="1" ht="24.2" customHeight="1">
      <c r="A138" s="31"/>
      <c r="B138" s="142"/>
      <c r="C138" s="187" t="s">
        <v>88</v>
      </c>
      <c r="D138" s="187" t="s">
        <v>357</v>
      </c>
      <c r="E138" s="188" t="s">
        <v>1290</v>
      </c>
      <c r="F138" s="189" t="s">
        <v>1291</v>
      </c>
      <c r="G138" s="190" t="s">
        <v>256</v>
      </c>
      <c r="H138" s="191">
        <v>30</v>
      </c>
      <c r="I138" s="192"/>
      <c r="J138" s="193">
        <f t="shared" si="5"/>
        <v>0</v>
      </c>
      <c r="K138" s="194"/>
      <c r="L138" s="195"/>
      <c r="M138" s="196" t="s">
        <v>1</v>
      </c>
      <c r="N138" s="197" t="s">
        <v>43</v>
      </c>
      <c r="O138" s="60"/>
      <c r="P138" s="184">
        <f t="shared" si="6"/>
        <v>0</v>
      </c>
      <c r="Q138" s="184">
        <v>0</v>
      </c>
      <c r="R138" s="184">
        <f t="shared" si="7"/>
        <v>0</v>
      </c>
      <c r="S138" s="184">
        <v>0</v>
      </c>
      <c r="T138" s="185">
        <f t="shared" si="8"/>
        <v>0</v>
      </c>
      <c r="U138" s="31"/>
      <c r="V138" s="31"/>
      <c r="W138" s="31"/>
      <c r="X138" s="31"/>
      <c r="Y138" s="31"/>
      <c r="Z138" s="31"/>
      <c r="AA138" s="31"/>
      <c r="AB138" s="31"/>
      <c r="AC138" s="31"/>
      <c r="AD138" s="31"/>
      <c r="AE138" s="31"/>
      <c r="AR138" s="186" t="s">
        <v>263</v>
      </c>
      <c r="AT138" s="186" t="s">
        <v>357</v>
      </c>
      <c r="AU138" s="186" t="s">
        <v>81</v>
      </c>
      <c r="AY138" s="14" t="s">
        <v>232</v>
      </c>
      <c r="BE138" s="104">
        <f t="shared" si="9"/>
        <v>0</v>
      </c>
      <c r="BF138" s="104">
        <f t="shared" si="10"/>
        <v>0</v>
      </c>
      <c r="BG138" s="104">
        <f t="shared" si="11"/>
        <v>0</v>
      </c>
      <c r="BH138" s="104">
        <f t="shared" si="12"/>
        <v>0</v>
      </c>
      <c r="BI138" s="104">
        <f t="shared" si="13"/>
        <v>0</v>
      </c>
      <c r="BJ138" s="14" t="s">
        <v>88</v>
      </c>
      <c r="BK138" s="104">
        <f t="shared" si="14"/>
        <v>0</v>
      </c>
      <c r="BL138" s="14" t="s">
        <v>238</v>
      </c>
      <c r="BM138" s="186" t="s">
        <v>238</v>
      </c>
    </row>
    <row r="139" spans="1:65" s="2" customFormat="1" ht="21.75" customHeight="1">
      <c r="A139" s="31"/>
      <c r="B139" s="142"/>
      <c r="C139" s="174" t="s">
        <v>93</v>
      </c>
      <c r="D139" s="174" t="s">
        <v>234</v>
      </c>
      <c r="E139" s="175" t="s">
        <v>1293</v>
      </c>
      <c r="F139" s="176" t="s">
        <v>1294</v>
      </c>
      <c r="G139" s="177" t="s">
        <v>256</v>
      </c>
      <c r="H139" s="178">
        <v>2</v>
      </c>
      <c r="I139" s="179"/>
      <c r="J139" s="180">
        <f t="shared" si="5"/>
        <v>0</v>
      </c>
      <c r="K139" s="181"/>
      <c r="L139" s="32"/>
      <c r="M139" s="182" t="s">
        <v>1</v>
      </c>
      <c r="N139" s="183" t="s">
        <v>43</v>
      </c>
      <c r="O139" s="60"/>
      <c r="P139" s="184">
        <f t="shared" si="6"/>
        <v>0</v>
      </c>
      <c r="Q139" s="184">
        <v>0</v>
      </c>
      <c r="R139" s="184">
        <f t="shared" si="7"/>
        <v>0</v>
      </c>
      <c r="S139" s="184">
        <v>0</v>
      </c>
      <c r="T139" s="185">
        <f t="shared" si="8"/>
        <v>0</v>
      </c>
      <c r="U139" s="31"/>
      <c r="V139" s="31"/>
      <c r="W139" s="31"/>
      <c r="X139" s="31"/>
      <c r="Y139" s="31"/>
      <c r="Z139" s="31"/>
      <c r="AA139" s="31"/>
      <c r="AB139" s="31"/>
      <c r="AC139" s="31"/>
      <c r="AD139" s="31"/>
      <c r="AE139" s="31"/>
      <c r="AR139" s="186" t="s">
        <v>238</v>
      </c>
      <c r="AT139" s="186" t="s">
        <v>234</v>
      </c>
      <c r="AU139" s="186" t="s">
        <v>81</v>
      </c>
      <c r="AY139" s="14" t="s">
        <v>232</v>
      </c>
      <c r="BE139" s="104">
        <f t="shared" si="9"/>
        <v>0</v>
      </c>
      <c r="BF139" s="104">
        <f t="shared" si="10"/>
        <v>0</v>
      </c>
      <c r="BG139" s="104">
        <f t="shared" si="11"/>
        <v>0</v>
      </c>
      <c r="BH139" s="104">
        <f t="shared" si="12"/>
        <v>0</v>
      </c>
      <c r="BI139" s="104">
        <f t="shared" si="13"/>
        <v>0</v>
      </c>
      <c r="BJ139" s="14" t="s">
        <v>88</v>
      </c>
      <c r="BK139" s="104">
        <f t="shared" si="14"/>
        <v>0</v>
      </c>
      <c r="BL139" s="14" t="s">
        <v>238</v>
      </c>
      <c r="BM139" s="186" t="s">
        <v>253</v>
      </c>
    </row>
    <row r="140" spans="1:65" s="2" customFormat="1" ht="24.2" customHeight="1">
      <c r="A140" s="31"/>
      <c r="B140" s="142"/>
      <c r="C140" s="187" t="s">
        <v>238</v>
      </c>
      <c r="D140" s="187" t="s">
        <v>357</v>
      </c>
      <c r="E140" s="188" t="s">
        <v>1295</v>
      </c>
      <c r="F140" s="189" t="s">
        <v>1296</v>
      </c>
      <c r="G140" s="190" t="s">
        <v>256</v>
      </c>
      <c r="H140" s="191">
        <v>2</v>
      </c>
      <c r="I140" s="192"/>
      <c r="J140" s="193">
        <f t="shared" si="5"/>
        <v>0</v>
      </c>
      <c r="K140" s="194"/>
      <c r="L140" s="195"/>
      <c r="M140" s="196" t="s">
        <v>1</v>
      </c>
      <c r="N140" s="197"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263</v>
      </c>
      <c r="AT140" s="186" t="s">
        <v>357</v>
      </c>
      <c r="AU140" s="186" t="s">
        <v>81</v>
      </c>
      <c r="AY140" s="14" t="s">
        <v>232</v>
      </c>
      <c r="BE140" s="104">
        <f t="shared" si="9"/>
        <v>0</v>
      </c>
      <c r="BF140" s="104">
        <f t="shared" si="10"/>
        <v>0</v>
      </c>
      <c r="BG140" s="104">
        <f t="shared" si="11"/>
        <v>0</v>
      </c>
      <c r="BH140" s="104">
        <f t="shared" si="12"/>
        <v>0</v>
      </c>
      <c r="BI140" s="104">
        <f t="shared" si="13"/>
        <v>0</v>
      </c>
      <c r="BJ140" s="14" t="s">
        <v>88</v>
      </c>
      <c r="BK140" s="104">
        <f t="shared" si="14"/>
        <v>0</v>
      </c>
      <c r="BL140" s="14" t="s">
        <v>238</v>
      </c>
      <c r="BM140" s="186" t="s">
        <v>263</v>
      </c>
    </row>
    <row r="141" spans="1:65" s="2" customFormat="1" ht="16.5" customHeight="1">
      <c r="A141" s="31"/>
      <c r="B141" s="142"/>
      <c r="C141" s="174" t="s">
        <v>249</v>
      </c>
      <c r="D141" s="174" t="s">
        <v>234</v>
      </c>
      <c r="E141" s="175" t="s">
        <v>3118</v>
      </c>
      <c r="F141" s="176" t="s">
        <v>3119</v>
      </c>
      <c r="G141" s="177" t="s">
        <v>256</v>
      </c>
      <c r="H141" s="178">
        <v>5</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238</v>
      </c>
      <c r="AT141" s="186" t="s">
        <v>234</v>
      </c>
      <c r="AU141" s="186" t="s">
        <v>81</v>
      </c>
      <c r="AY141" s="14" t="s">
        <v>232</v>
      </c>
      <c r="BE141" s="104">
        <f t="shared" si="9"/>
        <v>0</v>
      </c>
      <c r="BF141" s="104">
        <f t="shared" si="10"/>
        <v>0</v>
      </c>
      <c r="BG141" s="104">
        <f t="shared" si="11"/>
        <v>0</v>
      </c>
      <c r="BH141" s="104">
        <f t="shared" si="12"/>
        <v>0</v>
      </c>
      <c r="BI141" s="104">
        <f t="shared" si="13"/>
        <v>0</v>
      </c>
      <c r="BJ141" s="14" t="s">
        <v>88</v>
      </c>
      <c r="BK141" s="104">
        <f t="shared" si="14"/>
        <v>0</v>
      </c>
      <c r="BL141" s="14" t="s">
        <v>238</v>
      </c>
      <c r="BM141" s="186" t="s">
        <v>272</v>
      </c>
    </row>
    <row r="142" spans="1:65" s="2" customFormat="1" ht="16.5" customHeight="1">
      <c r="A142" s="31"/>
      <c r="B142" s="142"/>
      <c r="C142" s="187" t="s">
        <v>253</v>
      </c>
      <c r="D142" s="187" t="s">
        <v>357</v>
      </c>
      <c r="E142" s="188" t="s">
        <v>3120</v>
      </c>
      <c r="F142" s="189" t="s">
        <v>3121</v>
      </c>
      <c r="G142" s="190" t="s">
        <v>256</v>
      </c>
      <c r="H142" s="191">
        <v>5</v>
      </c>
      <c r="I142" s="192"/>
      <c r="J142" s="193">
        <f t="shared" si="5"/>
        <v>0</v>
      </c>
      <c r="K142" s="194"/>
      <c r="L142" s="195"/>
      <c r="M142" s="196" t="s">
        <v>1</v>
      </c>
      <c r="N142" s="197" t="s">
        <v>43</v>
      </c>
      <c r="O142" s="60"/>
      <c r="P142" s="184">
        <f t="shared" si="6"/>
        <v>0</v>
      </c>
      <c r="Q142" s="184">
        <v>0</v>
      </c>
      <c r="R142" s="184">
        <f t="shared" si="7"/>
        <v>0</v>
      </c>
      <c r="S142" s="184">
        <v>0</v>
      </c>
      <c r="T142" s="185">
        <f t="shared" si="8"/>
        <v>0</v>
      </c>
      <c r="U142" s="31"/>
      <c r="V142" s="31"/>
      <c r="W142" s="31"/>
      <c r="X142" s="31"/>
      <c r="Y142" s="31"/>
      <c r="Z142" s="31"/>
      <c r="AA142" s="31"/>
      <c r="AB142" s="31"/>
      <c r="AC142" s="31"/>
      <c r="AD142" s="31"/>
      <c r="AE142" s="31"/>
      <c r="AR142" s="186" t="s">
        <v>263</v>
      </c>
      <c r="AT142" s="186" t="s">
        <v>357</v>
      </c>
      <c r="AU142" s="186" t="s">
        <v>81</v>
      </c>
      <c r="AY142" s="14" t="s">
        <v>232</v>
      </c>
      <c r="BE142" s="104">
        <f t="shared" si="9"/>
        <v>0</v>
      </c>
      <c r="BF142" s="104">
        <f t="shared" si="10"/>
        <v>0</v>
      </c>
      <c r="BG142" s="104">
        <f t="shared" si="11"/>
        <v>0</v>
      </c>
      <c r="BH142" s="104">
        <f t="shared" si="12"/>
        <v>0</v>
      </c>
      <c r="BI142" s="104">
        <f t="shared" si="13"/>
        <v>0</v>
      </c>
      <c r="BJ142" s="14" t="s">
        <v>88</v>
      </c>
      <c r="BK142" s="104">
        <f t="shared" si="14"/>
        <v>0</v>
      </c>
      <c r="BL142" s="14" t="s">
        <v>238</v>
      </c>
      <c r="BM142" s="186" t="s">
        <v>280</v>
      </c>
    </row>
    <row r="143" spans="1:65" s="2" customFormat="1" ht="24.2" customHeight="1">
      <c r="A143" s="31"/>
      <c r="B143" s="142"/>
      <c r="C143" s="174" t="s">
        <v>258</v>
      </c>
      <c r="D143" s="174" t="s">
        <v>234</v>
      </c>
      <c r="E143" s="175" t="s">
        <v>3122</v>
      </c>
      <c r="F143" s="176" t="s">
        <v>3123</v>
      </c>
      <c r="G143" s="177" t="s">
        <v>256</v>
      </c>
      <c r="H143" s="178">
        <v>60</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238</v>
      </c>
      <c r="AT143" s="186" t="s">
        <v>234</v>
      </c>
      <c r="AU143" s="186" t="s">
        <v>81</v>
      </c>
      <c r="AY143" s="14" t="s">
        <v>232</v>
      </c>
      <c r="BE143" s="104">
        <f t="shared" si="9"/>
        <v>0</v>
      </c>
      <c r="BF143" s="104">
        <f t="shared" si="10"/>
        <v>0</v>
      </c>
      <c r="BG143" s="104">
        <f t="shared" si="11"/>
        <v>0</v>
      </c>
      <c r="BH143" s="104">
        <f t="shared" si="12"/>
        <v>0</v>
      </c>
      <c r="BI143" s="104">
        <f t="shared" si="13"/>
        <v>0</v>
      </c>
      <c r="BJ143" s="14" t="s">
        <v>88</v>
      </c>
      <c r="BK143" s="104">
        <f t="shared" si="14"/>
        <v>0</v>
      </c>
      <c r="BL143" s="14" t="s">
        <v>238</v>
      </c>
      <c r="BM143" s="186" t="s">
        <v>289</v>
      </c>
    </row>
    <row r="144" spans="1:65" s="2" customFormat="1" ht="16.5" customHeight="1">
      <c r="A144" s="31"/>
      <c r="B144" s="142"/>
      <c r="C144" s="187" t="s">
        <v>263</v>
      </c>
      <c r="D144" s="187" t="s">
        <v>357</v>
      </c>
      <c r="E144" s="188" t="s">
        <v>3124</v>
      </c>
      <c r="F144" s="189" t="s">
        <v>3125</v>
      </c>
      <c r="G144" s="190" t="s">
        <v>256</v>
      </c>
      <c r="H144" s="191">
        <v>60</v>
      </c>
      <c r="I144" s="192"/>
      <c r="J144" s="193">
        <f t="shared" si="5"/>
        <v>0</v>
      </c>
      <c r="K144" s="194"/>
      <c r="L144" s="195"/>
      <c r="M144" s="196" t="s">
        <v>1</v>
      </c>
      <c r="N144" s="197"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263</v>
      </c>
      <c r="AT144" s="186" t="s">
        <v>357</v>
      </c>
      <c r="AU144" s="186" t="s">
        <v>81</v>
      </c>
      <c r="AY144" s="14" t="s">
        <v>232</v>
      </c>
      <c r="BE144" s="104">
        <f t="shared" si="9"/>
        <v>0</v>
      </c>
      <c r="BF144" s="104">
        <f t="shared" si="10"/>
        <v>0</v>
      </c>
      <c r="BG144" s="104">
        <f t="shared" si="11"/>
        <v>0</v>
      </c>
      <c r="BH144" s="104">
        <f t="shared" si="12"/>
        <v>0</v>
      </c>
      <c r="BI144" s="104">
        <f t="shared" si="13"/>
        <v>0</v>
      </c>
      <c r="BJ144" s="14" t="s">
        <v>88</v>
      </c>
      <c r="BK144" s="104">
        <f t="shared" si="14"/>
        <v>0</v>
      </c>
      <c r="BL144" s="14" t="s">
        <v>238</v>
      </c>
      <c r="BM144" s="186" t="s">
        <v>297</v>
      </c>
    </row>
    <row r="145" spans="1:65" s="2" customFormat="1" ht="24.2" customHeight="1">
      <c r="A145" s="31"/>
      <c r="B145" s="142"/>
      <c r="C145" s="174" t="s">
        <v>268</v>
      </c>
      <c r="D145" s="174" t="s">
        <v>234</v>
      </c>
      <c r="E145" s="175" t="s">
        <v>1305</v>
      </c>
      <c r="F145" s="176" t="s">
        <v>1306</v>
      </c>
      <c r="G145" s="177" t="s">
        <v>1307</v>
      </c>
      <c r="H145" s="178">
        <v>4</v>
      </c>
      <c r="I145" s="179"/>
      <c r="J145" s="180">
        <f t="shared" si="5"/>
        <v>0</v>
      </c>
      <c r="K145" s="181"/>
      <c r="L145" s="32"/>
      <c r="M145" s="182" t="s">
        <v>1</v>
      </c>
      <c r="N145" s="183"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238</v>
      </c>
      <c r="AT145" s="186" t="s">
        <v>234</v>
      </c>
      <c r="AU145" s="186" t="s">
        <v>81</v>
      </c>
      <c r="AY145" s="14" t="s">
        <v>232</v>
      </c>
      <c r="BE145" s="104">
        <f t="shared" si="9"/>
        <v>0</v>
      </c>
      <c r="BF145" s="104">
        <f t="shared" si="10"/>
        <v>0</v>
      </c>
      <c r="BG145" s="104">
        <f t="shared" si="11"/>
        <v>0</v>
      </c>
      <c r="BH145" s="104">
        <f t="shared" si="12"/>
        <v>0</v>
      </c>
      <c r="BI145" s="104">
        <f t="shared" si="13"/>
        <v>0</v>
      </c>
      <c r="BJ145" s="14" t="s">
        <v>88</v>
      </c>
      <c r="BK145" s="104">
        <f t="shared" si="14"/>
        <v>0</v>
      </c>
      <c r="BL145" s="14" t="s">
        <v>238</v>
      </c>
      <c r="BM145" s="186" t="s">
        <v>305</v>
      </c>
    </row>
    <row r="146" spans="1:65" s="2" customFormat="1" ht="24.2" customHeight="1">
      <c r="A146" s="31"/>
      <c r="B146" s="142"/>
      <c r="C146" s="187" t="s">
        <v>272</v>
      </c>
      <c r="D146" s="187" t="s">
        <v>357</v>
      </c>
      <c r="E146" s="188" t="s">
        <v>1308</v>
      </c>
      <c r="F146" s="189" t="s">
        <v>1309</v>
      </c>
      <c r="G146" s="190" t="s">
        <v>1307</v>
      </c>
      <c r="H146" s="191">
        <v>4</v>
      </c>
      <c r="I146" s="192"/>
      <c r="J146" s="193">
        <f t="shared" si="5"/>
        <v>0</v>
      </c>
      <c r="K146" s="194"/>
      <c r="L146" s="195"/>
      <c r="M146" s="196" t="s">
        <v>1</v>
      </c>
      <c r="N146" s="197"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263</v>
      </c>
      <c r="AT146" s="186" t="s">
        <v>357</v>
      </c>
      <c r="AU146" s="186" t="s">
        <v>81</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313</v>
      </c>
    </row>
    <row r="147" spans="1:65" s="2" customFormat="1" ht="21.75" customHeight="1">
      <c r="A147" s="31"/>
      <c r="B147" s="142"/>
      <c r="C147" s="174" t="s">
        <v>276</v>
      </c>
      <c r="D147" s="174" t="s">
        <v>234</v>
      </c>
      <c r="E147" s="175" t="s">
        <v>1310</v>
      </c>
      <c r="F147" s="176" t="s">
        <v>1311</v>
      </c>
      <c r="G147" s="177" t="s">
        <v>1307</v>
      </c>
      <c r="H147" s="178">
        <v>16</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238</v>
      </c>
      <c r="AT147" s="186" t="s">
        <v>234</v>
      </c>
      <c r="AU147" s="186" t="s">
        <v>81</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321</v>
      </c>
    </row>
    <row r="148" spans="1:65" s="2" customFormat="1" ht="16.5" customHeight="1">
      <c r="A148" s="31"/>
      <c r="B148" s="142"/>
      <c r="C148" s="174" t="s">
        <v>280</v>
      </c>
      <c r="D148" s="174" t="s">
        <v>234</v>
      </c>
      <c r="E148" s="175" t="s">
        <v>1312</v>
      </c>
      <c r="F148" s="176" t="s">
        <v>1313</v>
      </c>
      <c r="G148" s="177" t="s">
        <v>1307</v>
      </c>
      <c r="H148" s="178">
        <v>1</v>
      </c>
      <c r="I148" s="179"/>
      <c r="J148" s="180">
        <f t="shared" si="5"/>
        <v>0</v>
      </c>
      <c r="K148" s="181"/>
      <c r="L148" s="32"/>
      <c r="M148" s="182" t="s">
        <v>1</v>
      </c>
      <c r="N148" s="183"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238</v>
      </c>
      <c r="AT148" s="186" t="s">
        <v>234</v>
      </c>
      <c r="AU148" s="186" t="s">
        <v>81</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328</v>
      </c>
    </row>
    <row r="149" spans="1:65" s="2" customFormat="1" ht="16.5" customHeight="1">
      <c r="A149" s="31"/>
      <c r="B149" s="142"/>
      <c r="C149" s="174" t="s">
        <v>284</v>
      </c>
      <c r="D149" s="174" t="s">
        <v>234</v>
      </c>
      <c r="E149" s="175" t="s">
        <v>1314</v>
      </c>
      <c r="F149" s="176" t="s">
        <v>1315</v>
      </c>
      <c r="G149" s="177" t="s">
        <v>1307</v>
      </c>
      <c r="H149" s="178">
        <v>1</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81</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336</v>
      </c>
    </row>
    <row r="150" spans="1:65" s="2" customFormat="1" ht="24.2" customHeight="1">
      <c r="A150" s="31"/>
      <c r="B150" s="142"/>
      <c r="C150" s="187" t="s">
        <v>289</v>
      </c>
      <c r="D150" s="187" t="s">
        <v>357</v>
      </c>
      <c r="E150" s="188" t="s">
        <v>1316</v>
      </c>
      <c r="F150" s="189" t="s">
        <v>3126</v>
      </c>
      <c r="G150" s="190" t="s">
        <v>1307</v>
      </c>
      <c r="H150" s="191">
        <v>1</v>
      </c>
      <c r="I150" s="192"/>
      <c r="J150" s="193">
        <f t="shared" si="5"/>
        <v>0</v>
      </c>
      <c r="K150" s="194"/>
      <c r="L150" s="195"/>
      <c r="M150" s="196" t="s">
        <v>1</v>
      </c>
      <c r="N150" s="197"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263</v>
      </c>
      <c r="AT150" s="186" t="s">
        <v>357</v>
      </c>
      <c r="AU150" s="186" t="s">
        <v>81</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344</v>
      </c>
    </row>
    <row r="151" spans="1:65" s="2" customFormat="1" ht="24.2" customHeight="1">
      <c r="A151" s="31"/>
      <c r="B151" s="142"/>
      <c r="C151" s="174" t="s">
        <v>293</v>
      </c>
      <c r="D151" s="174" t="s">
        <v>234</v>
      </c>
      <c r="E151" s="175" t="s">
        <v>3127</v>
      </c>
      <c r="F151" s="176" t="s">
        <v>3128</v>
      </c>
      <c r="G151" s="177" t="s">
        <v>1307</v>
      </c>
      <c r="H151" s="178">
        <v>1</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81</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352</v>
      </c>
    </row>
    <row r="152" spans="1:65" s="2" customFormat="1" ht="16.5" customHeight="1">
      <c r="A152" s="31"/>
      <c r="B152" s="142"/>
      <c r="C152" s="174" t="s">
        <v>297</v>
      </c>
      <c r="D152" s="174" t="s">
        <v>234</v>
      </c>
      <c r="E152" s="175" t="s">
        <v>3129</v>
      </c>
      <c r="F152" s="176" t="s">
        <v>3130</v>
      </c>
      <c r="G152" s="177" t="s">
        <v>1307</v>
      </c>
      <c r="H152" s="178">
        <v>1</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81</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362</v>
      </c>
    </row>
    <row r="153" spans="1:65" s="2" customFormat="1" ht="21.75" customHeight="1">
      <c r="A153" s="31"/>
      <c r="B153" s="142"/>
      <c r="C153" s="187" t="s">
        <v>301</v>
      </c>
      <c r="D153" s="187" t="s">
        <v>357</v>
      </c>
      <c r="E153" s="188" t="s">
        <v>3131</v>
      </c>
      <c r="F153" s="189" t="s">
        <v>3132</v>
      </c>
      <c r="G153" s="190" t="s">
        <v>1307</v>
      </c>
      <c r="H153" s="191">
        <v>1</v>
      </c>
      <c r="I153" s="192"/>
      <c r="J153" s="193">
        <f t="shared" si="5"/>
        <v>0</v>
      </c>
      <c r="K153" s="194"/>
      <c r="L153" s="195"/>
      <c r="M153" s="196" t="s">
        <v>1</v>
      </c>
      <c r="N153" s="197"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263</v>
      </c>
      <c r="AT153" s="186" t="s">
        <v>357</v>
      </c>
      <c r="AU153" s="186" t="s">
        <v>81</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370</v>
      </c>
    </row>
    <row r="154" spans="1:65" s="2" customFormat="1" ht="16.5" customHeight="1">
      <c r="A154" s="31"/>
      <c r="B154" s="142"/>
      <c r="C154" s="174" t="s">
        <v>305</v>
      </c>
      <c r="D154" s="174" t="s">
        <v>234</v>
      </c>
      <c r="E154" s="175" t="s">
        <v>3133</v>
      </c>
      <c r="F154" s="176" t="s">
        <v>3134</v>
      </c>
      <c r="G154" s="177" t="s">
        <v>287</v>
      </c>
      <c r="H154" s="178">
        <v>0.3</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81</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378</v>
      </c>
    </row>
    <row r="155" spans="1:65" s="2" customFormat="1" ht="16.5" customHeight="1">
      <c r="A155" s="31"/>
      <c r="B155" s="142"/>
      <c r="C155" s="174" t="s">
        <v>309</v>
      </c>
      <c r="D155" s="174" t="s">
        <v>234</v>
      </c>
      <c r="E155" s="175" t="s">
        <v>3135</v>
      </c>
      <c r="F155" s="176" t="s">
        <v>3136</v>
      </c>
      <c r="G155" s="177" t="s">
        <v>1307</v>
      </c>
      <c r="H155" s="178">
        <v>0.3</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238</v>
      </c>
      <c r="AT155" s="186" t="s">
        <v>234</v>
      </c>
      <c r="AU155" s="186" t="s">
        <v>81</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386</v>
      </c>
    </row>
    <row r="156" spans="1:65" s="2" customFormat="1" ht="24.2" customHeight="1">
      <c r="A156" s="31"/>
      <c r="B156" s="142"/>
      <c r="C156" s="174" t="s">
        <v>313</v>
      </c>
      <c r="D156" s="174" t="s">
        <v>234</v>
      </c>
      <c r="E156" s="175" t="s">
        <v>3137</v>
      </c>
      <c r="F156" s="176" t="s">
        <v>3138</v>
      </c>
      <c r="G156" s="177" t="s">
        <v>1307</v>
      </c>
      <c r="H156" s="178">
        <v>2</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81</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396</v>
      </c>
    </row>
    <row r="157" spans="1:65" s="2" customFormat="1" ht="21.75" customHeight="1">
      <c r="A157" s="31"/>
      <c r="B157" s="142"/>
      <c r="C157" s="187" t="s">
        <v>317</v>
      </c>
      <c r="D157" s="187" t="s">
        <v>357</v>
      </c>
      <c r="E157" s="188" t="s">
        <v>3139</v>
      </c>
      <c r="F157" s="189" t="s">
        <v>3140</v>
      </c>
      <c r="G157" s="190" t="s">
        <v>1307</v>
      </c>
      <c r="H157" s="191">
        <v>2</v>
      </c>
      <c r="I157" s="192"/>
      <c r="J157" s="193">
        <f t="shared" si="5"/>
        <v>0</v>
      </c>
      <c r="K157" s="194"/>
      <c r="L157" s="195"/>
      <c r="M157" s="196" t="s">
        <v>1</v>
      </c>
      <c r="N157" s="197"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263</v>
      </c>
      <c r="AT157" s="186" t="s">
        <v>357</v>
      </c>
      <c r="AU157" s="186" t="s">
        <v>81</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405</v>
      </c>
    </row>
    <row r="158" spans="1:65" s="2" customFormat="1" ht="16.5" customHeight="1">
      <c r="A158" s="31"/>
      <c r="B158" s="142"/>
      <c r="C158" s="174" t="s">
        <v>321</v>
      </c>
      <c r="D158" s="174" t="s">
        <v>234</v>
      </c>
      <c r="E158" s="175" t="s">
        <v>3141</v>
      </c>
      <c r="F158" s="176" t="s">
        <v>3142</v>
      </c>
      <c r="G158" s="177" t="s">
        <v>1307</v>
      </c>
      <c r="H158" s="178">
        <v>2</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81</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413</v>
      </c>
    </row>
    <row r="159" spans="1:65" s="2" customFormat="1" ht="21.75" customHeight="1">
      <c r="A159" s="31"/>
      <c r="B159" s="142"/>
      <c r="C159" s="187" t="s">
        <v>7</v>
      </c>
      <c r="D159" s="187" t="s">
        <v>357</v>
      </c>
      <c r="E159" s="188" t="s">
        <v>3143</v>
      </c>
      <c r="F159" s="189" t="s">
        <v>3144</v>
      </c>
      <c r="G159" s="190" t="s">
        <v>1307</v>
      </c>
      <c r="H159" s="191">
        <v>2</v>
      </c>
      <c r="I159" s="192"/>
      <c r="J159" s="193">
        <f t="shared" si="5"/>
        <v>0</v>
      </c>
      <c r="K159" s="194"/>
      <c r="L159" s="195"/>
      <c r="M159" s="196" t="s">
        <v>1</v>
      </c>
      <c r="N159" s="197"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263</v>
      </c>
      <c r="AT159" s="186" t="s">
        <v>357</v>
      </c>
      <c r="AU159" s="186" t="s">
        <v>81</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421</v>
      </c>
    </row>
    <row r="160" spans="1:65" s="2" customFormat="1" ht="21.75" customHeight="1">
      <c r="A160" s="31"/>
      <c r="B160" s="142"/>
      <c r="C160" s="174" t="s">
        <v>328</v>
      </c>
      <c r="D160" s="174" t="s">
        <v>234</v>
      </c>
      <c r="E160" s="175" t="s">
        <v>1318</v>
      </c>
      <c r="F160" s="176" t="s">
        <v>1319</v>
      </c>
      <c r="G160" s="177" t="s">
        <v>1320</v>
      </c>
      <c r="H160" s="178">
        <v>0.1</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81</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429</v>
      </c>
    </row>
    <row r="161" spans="1:65" s="2" customFormat="1" ht="16.5" customHeight="1">
      <c r="A161" s="31"/>
      <c r="B161" s="142"/>
      <c r="C161" s="174" t="s">
        <v>332</v>
      </c>
      <c r="D161" s="174" t="s">
        <v>234</v>
      </c>
      <c r="E161" s="175" t="s">
        <v>1321</v>
      </c>
      <c r="F161" s="176" t="s">
        <v>1322</v>
      </c>
      <c r="G161" s="177" t="s">
        <v>256</v>
      </c>
      <c r="H161" s="178">
        <v>25</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81</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438</v>
      </c>
    </row>
    <row r="162" spans="1:65" s="2" customFormat="1" ht="16.5" customHeight="1">
      <c r="A162" s="31"/>
      <c r="B162" s="142"/>
      <c r="C162" s="174" t="s">
        <v>336</v>
      </c>
      <c r="D162" s="174" t="s">
        <v>234</v>
      </c>
      <c r="E162" s="175" t="s">
        <v>1323</v>
      </c>
      <c r="F162" s="176" t="s">
        <v>1324</v>
      </c>
      <c r="G162" s="177" t="s">
        <v>256</v>
      </c>
      <c r="H162" s="178">
        <v>15</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81</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446</v>
      </c>
    </row>
    <row r="163" spans="1:65" s="2" customFormat="1" ht="16.5" customHeight="1">
      <c r="A163" s="31"/>
      <c r="B163" s="142"/>
      <c r="C163" s="174" t="s">
        <v>340</v>
      </c>
      <c r="D163" s="174" t="s">
        <v>234</v>
      </c>
      <c r="E163" s="175" t="s">
        <v>1325</v>
      </c>
      <c r="F163" s="176" t="s">
        <v>1326</v>
      </c>
      <c r="G163" s="177" t="s">
        <v>256</v>
      </c>
      <c r="H163" s="178">
        <v>15</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81</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455</v>
      </c>
    </row>
    <row r="164" spans="1:65" s="2" customFormat="1" ht="16.5" customHeight="1">
      <c r="A164" s="31"/>
      <c r="B164" s="142"/>
      <c r="C164" s="187" t="s">
        <v>344</v>
      </c>
      <c r="D164" s="187" t="s">
        <v>357</v>
      </c>
      <c r="E164" s="188" t="s">
        <v>1327</v>
      </c>
      <c r="F164" s="189" t="s">
        <v>3145</v>
      </c>
      <c r="G164" s="190" t="s">
        <v>256</v>
      </c>
      <c r="H164" s="191">
        <v>15</v>
      </c>
      <c r="I164" s="192"/>
      <c r="J164" s="193">
        <f t="shared" si="5"/>
        <v>0</v>
      </c>
      <c r="K164" s="194"/>
      <c r="L164" s="195"/>
      <c r="M164" s="196" t="s">
        <v>1</v>
      </c>
      <c r="N164" s="197"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263</v>
      </c>
      <c r="AT164" s="186" t="s">
        <v>357</v>
      </c>
      <c r="AU164" s="186" t="s">
        <v>81</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465</v>
      </c>
    </row>
    <row r="165" spans="1:65" s="2" customFormat="1" ht="16.5" customHeight="1">
      <c r="A165" s="31"/>
      <c r="B165" s="142"/>
      <c r="C165" s="174" t="s">
        <v>348</v>
      </c>
      <c r="D165" s="174" t="s">
        <v>234</v>
      </c>
      <c r="E165" s="175" t="s">
        <v>1329</v>
      </c>
      <c r="F165" s="176" t="s">
        <v>1330</v>
      </c>
      <c r="G165" s="177" t="s">
        <v>256</v>
      </c>
      <c r="H165" s="178">
        <v>25</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81</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474</v>
      </c>
    </row>
    <row r="166" spans="1:65" s="2" customFormat="1" ht="16.5" customHeight="1">
      <c r="A166" s="31"/>
      <c r="B166" s="142"/>
      <c r="C166" s="174" t="s">
        <v>352</v>
      </c>
      <c r="D166" s="174" t="s">
        <v>234</v>
      </c>
      <c r="E166" s="175" t="s">
        <v>1331</v>
      </c>
      <c r="F166" s="176" t="s">
        <v>1332</v>
      </c>
      <c r="G166" s="177" t="s">
        <v>237</v>
      </c>
      <c r="H166" s="178">
        <v>75</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81</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482</v>
      </c>
    </row>
    <row r="167" spans="1:65" s="2" customFormat="1" ht="24.2" customHeight="1">
      <c r="A167" s="31"/>
      <c r="B167" s="142"/>
      <c r="C167" s="174" t="s">
        <v>356</v>
      </c>
      <c r="D167" s="174" t="s">
        <v>234</v>
      </c>
      <c r="E167" s="175" t="s">
        <v>1335</v>
      </c>
      <c r="F167" s="176" t="s">
        <v>1336</v>
      </c>
      <c r="G167" s="177" t="s">
        <v>256</v>
      </c>
      <c r="H167" s="178">
        <v>25</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81</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490</v>
      </c>
    </row>
    <row r="168" spans="1:65" s="2" customFormat="1" ht="16.5" customHeight="1">
      <c r="A168" s="31"/>
      <c r="B168" s="142"/>
      <c r="C168" s="187" t="s">
        <v>362</v>
      </c>
      <c r="D168" s="187" t="s">
        <v>357</v>
      </c>
      <c r="E168" s="188" t="s">
        <v>1337</v>
      </c>
      <c r="F168" s="189" t="s">
        <v>1338</v>
      </c>
      <c r="G168" s="190" t="s">
        <v>1139</v>
      </c>
      <c r="H168" s="191">
        <v>25</v>
      </c>
      <c r="I168" s="192"/>
      <c r="J168" s="193">
        <f t="shared" si="5"/>
        <v>0</v>
      </c>
      <c r="K168" s="194"/>
      <c r="L168" s="195"/>
      <c r="M168" s="196" t="s">
        <v>1</v>
      </c>
      <c r="N168" s="197"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263</v>
      </c>
      <c r="AT168" s="186" t="s">
        <v>357</v>
      </c>
      <c r="AU168" s="186" t="s">
        <v>81</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463</v>
      </c>
    </row>
    <row r="169" spans="1:65" s="2" customFormat="1" ht="16.5" customHeight="1">
      <c r="A169" s="31"/>
      <c r="B169" s="142"/>
      <c r="C169" s="174" t="s">
        <v>366</v>
      </c>
      <c r="D169" s="174" t="s">
        <v>234</v>
      </c>
      <c r="E169" s="175" t="s">
        <v>1339</v>
      </c>
      <c r="F169" s="176" t="s">
        <v>1340</v>
      </c>
      <c r="G169" s="177" t="s">
        <v>1307</v>
      </c>
      <c r="H169" s="178">
        <v>8</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81</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505</v>
      </c>
    </row>
    <row r="170" spans="1:65" s="2" customFormat="1" ht="21.75" customHeight="1">
      <c r="A170" s="31"/>
      <c r="B170" s="142"/>
      <c r="C170" s="187" t="s">
        <v>370</v>
      </c>
      <c r="D170" s="187" t="s">
        <v>357</v>
      </c>
      <c r="E170" s="188" t="s">
        <v>1341</v>
      </c>
      <c r="F170" s="189" t="s">
        <v>1342</v>
      </c>
      <c r="G170" s="190" t="s">
        <v>1307</v>
      </c>
      <c r="H170" s="191">
        <v>4</v>
      </c>
      <c r="I170" s="192"/>
      <c r="J170" s="193">
        <f t="shared" si="5"/>
        <v>0</v>
      </c>
      <c r="K170" s="194"/>
      <c r="L170" s="195"/>
      <c r="M170" s="196" t="s">
        <v>1</v>
      </c>
      <c r="N170" s="197"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263</v>
      </c>
      <c r="AT170" s="186" t="s">
        <v>357</v>
      </c>
      <c r="AU170" s="186" t="s">
        <v>81</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513</v>
      </c>
    </row>
    <row r="171" spans="1:65" s="2" customFormat="1" ht="24.2" customHeight="1">
      <c r="A171" s="31"/>
      <c r="B171" s="142"/>
      <c r="C171" s="174" t="s">
        <v>374</v>
      </c>
      <c r="D171" s="174" t="s">
        <v>234</v>
      </c>
      <c r="E171" s="175" t="s">
        <v>1343</v>
      </c>
      <c r="F171" s="176" t="s">
        <v>1344</v>
      </c>
      <c r="G171" s="177" t="s">
        <v>1307</v>
      </c>
      <c r="H171" s="178">
        <v>4</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81</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883</v>
      </c>
    </row>
    <row r="172" spans="1:65" s="2" customFormat="1" ht="24.2" customHeight="1">
      <c r="A172" s="31"/>
      <c r="B172" s="142"/>
      <c r="C172" s="174" t="s">
        <v>378</v>
      </c>
      <c r="D172" s="174" t="s">
        <v>234</v>
      </c>
      <c r="E172" s="175" t="s">
        <v>1345</v>
      </c>
      <c r="F172" s="176" t="s">
        <v>1346</v>
      </c>
      <c r="G172" s="177" t="s">
        <v>256</v>
      </c>
      <c r="H172" s="178">
        <v>6</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81</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529</v>
      </c>
    </row>
    <row r="173" spans="1:65" s="2" customFormat="1" ht="16.5" customHeight="1">
      <c r="A173" s="31"/>
      <c r="B173" s="142"/>
      <c r="C173" s="187" t="s">
        <v>382</v>
      </c>
      <c r="D173" s="187" t="s">
        <v>357</v>
      </c>
      <c r="E173" s="188" t="s">
        <v>1347</v>
      </c>
      <c r="F173" s="189" t="s">
        <v>1348</v>
      </c>
      <c r="G173" s="190" t="s">
        <v>1139</v>
      </c>
      <c r="H173" s="191">
        <v>4</v>
      </c>
      <c r="I173" s="192"/>
      <c r="J173" s="193">
        <f t="shared" si="5"/>
        <v>0</v>
      </c>
      <c r="K173" s="194"/>
      <c r="L173" s="195"/>
      <c r="M173" s="196" t="s">
        <v>1</v>
      </c>
      <c r="N173" s="197"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263</v>
      </c>
      <c r="AT173" s="186" t="s">
        <v>357</v>
      </c>
      <c r="AU173" s="186" t="s">
        <v>81</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1102</v>
      </c>
    </row>
    <row r="174" spans="1:65" s="2" customFormat="1" ht="16.5" customHeight="1">
      <c r="A174" s="31"/>
      <c r="B174" s="142"/>
      <c r="C174" s="174" t="s">
        <v>386</v>
      </c>
      <c r="D174" s="174" t="s">
        <v>234</v>
      </c>
      <c r="E174" s="175" t="s">
        <v>1349</v>
      </c>
      <c r="F174" s="176" t="s">
        <v>1350</v>
      </c>
      <c r="G174" s="177" t="s">
        <v>1351</v>
      </c>
      <c r="H174" s="205"/>
      <c r="I174" s="179"/>
      <c r="J174" s="180">
        <f t="shared" si="5"/>
        <v>0</v>
      </c>
      <c r="K174" s="181"/>
      <c r="L174" s="32"/>
      <c r="M174" s="182" t="s">
        <v>1</v>
      </c>
      <c r="N174" s="183" t="s">
        <v>43</v>
      </c>
      <c r="O174" s="60"/>
      <c r="P174" s="184">
        <f t="shared" si="6"/>
        <v>0</v>
      </c>
      <c r="Q174" s="184">
        <v>0</v>
      </c>
      <c r="R174" s="184">
        <f t="shared" si="7"/>
        <v>0</v>
      </c>
      <c r="S174" s="184">
        <v>0</v>
      </c>
      <c r="T174" s="185">
        <f t="shared" si="8"/>
        <v>0</v>
      </c>
      <c r="U174" s="31"/>
      <c r="V174" s="31"/>
      <c r="W174" s="31"/>
      <c r="X174" s="31"/>
      <c r="Y174" s="31"/>
      <c r="Z174" s="31"/>
      <c r="AA174" s="31"/>
      <c r="AB174" s="31"/>
      <c r="AC174" s="31"/>
      <c r="AD174" s="31"/>
      <c r="AE174" s="31"/>
      <c r="AR174" s="186" t="s">
        <v>238</v>
      </c>
      <c r="AT174" s="186" t="s">
        <v>234</v>
      </c>
      <c r="AU174" s="186" t="s">
        <v>81</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541</v>
      </c>
    </row>
    <row r="175" spans="1:65" s="2" customFormat="1" ht="16.5" customHeight="1">
      <c r="A175" s="31"/>
      <c r="B175" s="142"/>
      <c r="C175" s="174" t="s">
        <v>391</v>
      </c>
      <c r="D175" s="174" t="s">
        <v>234</v>
      </c>
      <c r="E175" s="175" t="s">
        <v>1352</v>
      </c>
      <c r="F175" s="176" t="s">
        <v>1353</v>
      </c>
      <c r="G175" s="177" t="s">
        <v>1351</v>
      </c>
      <c r="H175" s="205"/>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81</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549</v>
      </c>
    </row>
    <row r="176" spans="1:65" s="2" customFormat="1" ht="16.5" customHeight="1">
      <c r="A176" s="31"/>
      <c r="B176" s="142"/>
      <c r="C176" s="174" t="s">
        <v>396</v>
      </c>
      <c r="D176" s="174" t="s">
        <v>234</v>
      </c>
      <c r="E176" s="175" t="s">
        <v>1354</v>
      </c>
      <c r="F176" s="176" t="s">
        <v>1355</v>
      </c>
      <c r="G176" s="177" t="s">
        <v>1351</v>
      </c>
      <c r="H176" s="205"/>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81</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557</v>
      </c>
    </row>
    <row r="177" spans="1:65" s="2" customFormat="1" ht="24.2" customHeight="1">
      <c r="A177" s="31"/>
      <c r="B177" s="142"/>
      <c r="C177" s="174" t="s">
        <v>401</v>
      </c>
      <c r="D177" s="174" t="s">
        <v>234</v>
      </c>
      <c r="E177" s="175" t="s">
        <v>1356</v>
      </c>
      <c r="F177" s="176" t="s">
        <v>1357</v>
      </c>
      <c r="G177" s="177" t="s">
        <v>261</v>
      </c>
      <c r="H177" s="178">
        <v>8</v>
      </c>
      <c r="I177" s="179"/>
      <c r="J177" s="180">
        <f t="shared" si="5"/>
        <v>0</v>
      </c>
      <c r="K177" s="181"/>
      <c r="L177" s="32"/>
      <c r="M177" s="182" t="s">
        <v>1</v>
      </c>
      <c r="N177" s="183" t="s">
        <v>43</v>
      </c>
      <c r="O177" s="60"/>
      <c r="P177" s="184">
        <f t="shared" si="6"/>
        <v>0</v>
      </c>
      <c r="Q177" s="184">
        <v>0</v>
      </c>
      <c r="R177" s="184">
        <f t="shared" si="7"/>
        <v>0</v>
      </c>
      <c r="S177" s="184">
        <v>0</v>
      </c>
      <c r="T177" s="185">
        <f t="shared" si="8"/>
        <v>0</v>
      </c>
      <c r="U177" s="31"/>
      <c r="V177" s="31"/>
      <c r="W177" s="31"/>
      <c r="X177" s="31"/>
      <c r="Y177" s="31"/>
      <c r="Z177" s="31"/>
      <c r="AA177" s="31"/>
      <c r="AB177" s="31"/>
      <c r="AC177" s="31"/>
      <c r="AD177" s="31"/>
      <c r="AE177" s="31"/>
      <c r="AR177" s="186" t="s">
        <v>238</v>
      </c>
      <c r="AT177" s="186" t="s">
        <v>234</v>
      </c>
      <c r="AU177" s="186" t="s">
        <v>81</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565</v>
      </c>
    </row>
    <row r="178" spans="1:65" s="2" customFormat="1" ht="16.5" customHeight="1">
      <c r="A178" s="31"/>
      <c r="B178" s="142"/>
      <c r="C178" s="174" t="s">
        <v>405</v>
      </c>
      <c r="D178" s="174" t="s">
        <v>234</v>
      </c>
      <c r="E178" s="175" t="s">
        <v>1358</v>
      </c>
      <c r="F178" s="176" t="s">
        <v>1359</v>
      </c>
      <c r="G178" s="177" t="s">
        <v>394</v>
      </c>
      <c r="H178" s="178">
        <v>1</v>
      </c>
      <c r="I178" s="179"/>
      <c r="J178" s="180">
        <f t="shared" si="5"/>
        <v>0</v>
      </c>
      <c r="K178" s="181"/>
      <c r="L178" s="32"/>
      <c r="M178" s="182" t="s">
        <v>1</v>
      </c>
      <c r="N178" s="183" t="s">
        <v>43</v>
      </c>
      <c r="O178" s="60"/>
      <c r="P178" s="184">
        <f t="shared" si="6"/>
        <v>0</v>
      </c>
      <c r="Q178" s="184">
        <v>0</v>
      </c>
      <c r="R178" s="184">
        <f t="shared" si="7"/>
        <v>0</v>
      </c>
      <c r="S178" s="184">
        <v>0</v>
      </c>
      <c r="T178" s="185">
        <f t="shared" si="8"/>
        <v>0</v>
      </c>
      <c r="U178" s="31"/>
      <c r="V178" s="31"/>
      <c r="W178" s="31"/>
      <c r="X178" s="31"/>
      <c r="Y178" s="31"/>
      <c r="Z178" s="31"/>
      <c r="AA178" s="31"/>
      <c r="AB178" s="31"/>
      <c r="AC178" s="31"/>
      <c r="AD178" s="31"/>
      <c r="AE178" s="31"/>
      <c r="AR178" s="186" t="s">
        <v>238</v>
      </c>
      <c r="AT178" s="186" t="s">
        <v>234</v>
      </c>
      <c r="AU178" s="186" t="s">
        <v>81</v>
      </c>
      <c r="AY178" s="14" t="s">
        <v>232</v>
      </c>
      <c r="BE178" s="104">
        <f t="shared" si="9"/>
        <v>0</v>
      </c>
      <c r="BF178" s="104">
        <f t="shared" si="10"/>
        <v>0</v>
      </c>
      <c r="BG178" s="104">
        <f t="shared" si="11"/>
        <v>0</v>
      </c>
      <c r="BH178" s="104">
        <f t="shared" si="12"/>
        <v>0</v>
      </c>
      <c r="BI178" s="104">
        <f t="shared" si="13"/>
        <v>0</v>
      </c>
      <c r="BJ178" s="14" t="s">
        <v>88</v>
      </c>
      <c r="BK178" s="104">
        <f t="shared" si="14"/>
        <v>0</v>
      </c>
      <c r="BL178" s="14" t="s">
        <v>238</v>
      </c>
      <c r="BM178" s="186" t="s">
        <v>569</v>
      </c>
    </row>
    <row r="179" spans="1:65" s="2" customFormat="1" ht="16.5" customHeight="1">
      <c r="A179" s="31"/>
      <c r="B179" s="142"/>
      <c r="C179" s="174" t="s">
        <v>409</v>
      </c>
      <c r="D179" s="174" t="s">
        <v>234</v>
      </c>
      <c r="E179" s="175" t="s">
        <v>3146</v>
      </c>
      <c r="F179" s="176" t="s">
        <v>3147</v>
      </c>
      <c r="G179" s="177" t="s">
        <v>394</v>
      </c>
      <c r="H179" s="178">
        <v>1</v>
      </c>
      <c r="I179" s="179"/>
      <c r="J179" s="180">
        <f t="shared" si="5"/>
        <v>0</v>
      </c>
      <c r="K179" s="181"/>
      <c r="L179" s="32"/>
      <c r="M179" s="198" t="s">
        <v>1</v>
      </c>
      <c r="N179" s="199" t="s">
        <v>43</v>
      </c>
      <c r="O179" s="200"/>
      <c r="P179" s="201">
        <f t="shared" si="6"/>
        <v>0</v>
      </c>
      <c r="Q179" s="201">
        <v>0</v>
      </c>
      <c r="R179" s="201">
        <f t="shared" si="7"/>
        <v>0</v>
      </c>
      <c r="S179" s="201">
        <v>0</v>
      </c>
      <c r="T179" s="202">
        <f t="shared" si="8"/>
        <v>0</v>
      </c>
      <c r="U179" s="31"/>
      <c r="V179" s="31"/>
      <c r="W179" s="31"/>
      <c r="X179" s="31"/>
      <c r="Y179" s="31"/>
      <c r="Z179" s="31"/>
      <c r="AA179" s="31"/>
      <c r="AB179" s="31"/>
      <c r="AC179" s="31"/>
      <c r="AD179" s="31"/>
      <c r="AE179" s="31"/>
      <c r="AR179" s="186" t="s">
        <v>238</v>
      </c>
      <c r="AT179" s="186" t="s">
        <v>234</v>
      </c>
      <c r="AU179" s="186" t="s">
        <v>81</v>
      </c>
      <c r="AY179" s="14" t="s">
        <v>232</v>
      </c>
      <c r="BE179" s="104">
        <f t="shared" si="9"/>
        <v>0</v>
      </c>
      <c r="BF179" s="104">
        <f t="shared" si="10"/>
        <v>0</v>
      </c>
      <c r="BG179" s="104">
        <f t="shared" si="11"/>
        <v>0</v>
      </c>
      <c r="BH179" s="104">
        <f t="shared" si="12"/>
        <v>0</v>
      </c>
      <c r="BI179" s="104">
        <f t="shared" si="13"/>
        <v>0</v>
      </c>
      <c r="BJ179" s="14" t="s">
        <v>88</v>
      </c>
      <c r="BK179" s="104">
        <f t="shared" si="14"/>
        <v>0</v>
      </c>
      <c r="BL179" s="14" t="s">
        <v>238</v>
      </c>
      <c r="BM179" s="186" t="s">
        <v>577</v>
      </c>
    </row>
    <row r="180" spans="1:65" s="2" customFormat="1" ht="6.95" customHeight="1">
      <c r="A180" s="31"/>
      <c r="B180" s="49"/>
      <c r="C180" s="50"/>
      <c r="D180" s="50"/>
      <c r="E180" s="50"/>
      <c r="F180" s="50"/>
      <c r="G180" s="50"/>
      <c r="H180" s="50"/>
      <c r="I180" s="50"/>
      <c r="J180" s="50"/>
      <c r="K180" s="50"/>
      <c r="L180" s="32"/>
      <c r="M180" s="31"/>
      <c r="O180" s="31"/>
      <c r="P180" s="31"/>
      <c r="Q180" s="31"/>
      <c r="R180" s="31"/>
      <c r="S180" s="31"/>
      <c r="T180" s="31"/>
      <c r="U180" s="31"/>
      <c r="V180" s="31"/>
      <c r="W180" s="31"/>
      <c r="X180" s="31"/>
      <c r="Y180" s="31"/>
      <c r="Z180" s="31"/>
      <c r="AA180" s="31"/>
      <c r="AB180" s="31"/>
      <c r="AC180" s="31"/>
      <c r="AD180" s="31"/>
      <c r="AE180" s="31"/>
    </row>
  </sheetData>
  <autoFilter ref="C134:K179"/>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2:BM17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158</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3115</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3148</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J104</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ROUND((SUM(BE104:BE111) + SUM(BE135:BE170)),  2)</f>
        <v>0</v>
      </c>
      <c r="G39" s="118"/>
      <c r="H39" s="118"/>
      <c r="I39" s="119">
        <v>0.23</v>
      </c>
      <c r="J39" s="117">
        <f>ROUND(((SUM(BE104:BE111) + SUM(BE135:BE170))*I39),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ROUND((SUM(BF104:BF111) + SUM(BF135:BF170)),  2)</f>
        <v>0</v>
      </c>
      <c r="G40" s="118"/>
      <c r="H40" s="118"/>
      <c r="I40" s="119">
        <v>0.23</v>
      </c>
      <c r="J40" s="117">
        <f>ROUND(((SUM(BF104:BF111) + SUM(BF135:BF170))*I40),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ROUND((SUM(BG104:BG111) + SUM(BG135:BG170)),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ROUND((SUM(BH104:BH111) + SUM(BH135:BH170)),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ROUND((SUM(BI104:BI111) + SUM(BI135:BI170)),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3115</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04.2 - Elektricka_pripojka k CS A2</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65"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2.9" customHeight="1">
      <c r="A100" s="31"/>
      <c r="B100" s="32"/>
      <c r="C100" s="131" t="s">
        <v>194</v>
      </c>
      <c r="D100" s="31"/>
      <c r="E100" s="31"/>
      <c r="F100" s="31"/>
      <c r="G100" s="31"/>
      <c r="H100" s="31"/>
      <c r="I100" s="31"/>
      <c r="J100" s="73">
        <f>J135</f>
        <v>0</v>
      </c>
      <c r="K100" s="31"/>
      <c r="L100" s="44"/>
      <c r="S100" s="31"/>
      <c r="T100" s="31"/>
      <c r="U100" s="31"/>
      <c r="V100" s="31"/>
      <c r="W100" s="31"/>
      <c r="X100" s="31"/>
      <c r="Y100" s="31"/>
      <c r="Z100" s="31"/>
      <c r="AA100" s="31"/>
      <c r="AB100" s="31"/>
      <c r="AC100" s="31"/>
      <c r="AD100" s="31"/>
      <c r="AE100" s="31"/>
      <c r="AU100" s="14" t="s">
        <v>195</v>
      </c>
    </row>
    <row r="101" spans="1:65" s="9" customFormat="1" ht="24.95" customHeight="1">
      <c r="B101" s="132"/>
      <c r="D101" s="133" t="s">
        <v>3117</v>
      </c>
      <c r="E101" s="134"/>
      <c r="F101" s="134"/>
      <c r="G101" s="134"/>
      <c r="H101" s="134"/>
      <c r="I101" s="134"/>
      <c r="J101" s="135">
        <f>J136</f>
        <v>0</v>
      </c>
      <c r="L101" s="132"/>
    </row>
    <row r="102" spans="1:65" s="2" customFormat="1" ht="21.75" customHeight="1">
      <c r="A102" s="31"/>
      <c r="B102" s="32"/>
      <c r="C102" s="31"/>
      <c r="D102" s="31"/>
      <c r="E102" s="31"/>
      <c r="F102" s="31"/>
      <c r="G102" s="31"/>
      <c r="H102" s="31"/>
      <c r="I102" s="31"/>
      <c r="J102" s="31"/>
      <c r="K102" s="31"/>
      <c r="L102" s="44"/>
      <c r="S102" s="31"/>
      <c r="T102" s="31"/>
      <c r="U102" s="31"/>
      <c r="V102" s="31"/>
      <c r="W102" s="31"/>
      <c r="X102" s="31"/>
      <c r="Y102" s="31"/>
      <c r="Z102" s="31"/>
      <c r="AA102" s="31"/>
      <c r="AB102" s="31"/>
      <c r="AC102" s="31"/>
      <c r="AD102" s="31"/>
      <c r="AE102" s="31"/>
    </row>
    <row r="103" spans="1:65" s="2" customFormat="1" ht="6.95" customHeight="1">
      <c r="A103" s="31"/>
      <c r="B103" s="32"/>
      <c r="C103" s="31"/>
      <c r="D103" s="31"/>
      <c r="E103" s="31"/>
      <c r="F103" s="31"/>
      <c r="G103" s="31"/>
      <c r="H103" s="31"/>
      <c r="I103" s="31"/>
      <c r="J103" s="31"/>
      <c r="K103" s="31"/>
      <c r="L103" s="44"/>
      <c r="S103" s="31"/>
      <c r="T103" s="31"/>
      <c r="U103" s="31"/>
      <c r="V103" s="31"/>
      <c r="W103" s="31"/>
      <c r="X103" s="31"/>
      <c r="Y103" s="31"/>
      <c r="Z103" s="31"/>
      <c r="AA103" s="31"/>
      <c r="AB103" s="31"/>
      <c r="AC103" s="31"/>
      <c r="AD103" s="31"/>
      <c r="AE103" s="31"/>
    </row>
    <row r="104" spans="1:65" s="2" customFormat="1" ht="29.25" customHeight="1">
      <c r="A104" s="31"/>
      <c r="B104" s="32"/>
      <c r="C104" s="131" t="s">
        <v>209</v>
      </c>
      <c r="D104" s="31"/>
      <c r="E104" s="31"/>
      <c r="F104" s="31"/>
      <c r="G104" s="31"/>
      <c r="H104" s="31"/>
      <c r="I104" s="31"/>
      <c r="J104" s="140">
        <f>ROUND(J105 + J106 + J107 + J108 + J109 + J110,2)</f>
        <v>0</v>
      </c>
      <c r="K104" s="31"/>
      <c r="L104" s="44"/>
      <c r="N104" s="141" t="s">
        <v>41</v>
      </c>
      <c r="S104" s="31"/>
      <c r="T104" s="31"/>
      <c r="U104" s="31"/>
      <c r="V104" s="31"/>
      <c r="W104" s="31"/>
      <c r="X104" s="31"/>
      <c r="Y104" s="31"/>
      <c r="Z104" s="31"/>
      <c r="AA104" s="31"/>
      <c r="AB104" s="31"/>
      <c r="AC104" s="31"/>
      <c r="AD104" s="31"/>
      <c r="AE104" s="31"/>
    </row>
    <row r="105" spans="1:65" s="2" customFormat="1" ht="18" customHeight="1">
      <c r="A105" s="31"/>
      <c r="B105" s="142"/>
      <c r="C105" s="143"/>
      <c r="D105" s="257" t="s">
        <v>210</v>
      </c>
      <c r="E105" s="263"/>
      <c r="F105" s="263"/>
      <c r="G105" s="143"/>
      <c r="H105" s="143"/>
      <c r="I105" s="143"/>
      <c r="J105" s="101">
        <v>0</v>
      </c>
      <c r="K105" s="143"/>
      <c r="L105" s="145"/>
      <c r="M105" s="146"/>
      <c r="N105" s="147" t="s">
        <v>43</v>
      </c>
      <c r="O105" s="146"/>
      <c r="P105" s="146"/>
      <c r="Q105" s="146"/>
      <c r="R105" s="146"/>
      <c r="S105" s="143"/>
      <c r="T105" s="143"/>
      <c r="U105" s="143"/>
      <c r="V105" s="143"/>
      <c r="W105" s="143"/>
      <c r="X105" s="143"/>
      <c r="Y105" s="143"/>
      <c r="Z105" s="143"/>
      <c r="AA105" s="143"/>
      <c r="AB105" s="143"/>
      <c r="AC105" s="143"/>
      <c r="AD105" s="143"/>
      <c r="AE105" s="143"/>
      <c r="AF105" s="146"/>
      <c r="AG105" s="146"/>
      <c r="AH105" s="146"/>
      <c r="AI105" s="146"/>
      <c r="AJ105" s="146"/>
      <c r="AK105" s="146"/>
      <c r="AL105" s="146"/>
      <c r="AM105" s="146"/>
      <c r="AN105" s="146"/>
      <c r="AO105" s="146"/>
      <c r="AP105" s="146"/>
      <c r="AQ105" s="146"/>
      <c r="AR105" s="146"/>
      <c r="AS105" s="146"/>
      <c r="AT105" s="146"/>
      <c r="AU105" s="146"/>
      <c r="AV105" s="146"/>
      <c r="AW105" s="146"/>
      <c r="AX105" s="146"/>
      <c r="AY105" s="148" t="s">
        <v>211</v>
      </c>
      <c r="AZ105" s="146"/>
      <c r="BA105" s="146"/>
      <c r="BB105" s="146"/>
      <c r="BC105" s="146"/>
      <c r="BD105" s="146"/>
      <c r="BE105" s="149">
        <f t="shared" ref="BE105:BE110" si="0">IF(N105="základná",J105,0)</f>
        <v>0</v>
      </c>
      <c r="BF105" s="149">
        <f t="shared" ref="BF105:BF110" si="1">IF(N105="znížená",J105,0)</f>
        <v>0</v>
      </c>
      <c r="BG105" s="149">
        <f t="shared" ref="BG105:BG110" si="2">IF(N105="zákl. prenesená",J105,0)</f>
        <v>0</v>
      </c>
      <c r="BH105" s="149">
        <f t="shared" ref="BH105:BH110" si="3">IF(N105="zníž. prenesená",J105,0)</f>
        <v>0</v>
      </c>
      <c r="BI105" s="149">
        <f t="shared" ref="BI105:BI110" si="4">IF(N105="nulová",J105,0)</f>
        <v>0</v>
      </c>
      <c r="BJ105" s="148" t="s">
        <v>88</v>
      </c>
      <c r="BK105" s="146"/>
      <c r="BL105" s="146"/>
      <c r="BM105" s="146"/>
    </row>
    <row r="106" spans="1:65" s="2" customFormat="1" ht="18" customHeight="1">
      <c r="A106" s="31"/>
      <c r="B106" s="142"/>
      <c r="C106" s="143"/>
      <c r="D106" s="257" t="s">
        <v>212</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si="0"/>
        <v>0</v>
      </c>
      <c r="BF106" s="149">
        <f t="shared" si="1"/>
        <v>0</v>
      </c>
      <c r="BG106" s="149">
        <f t="shared" si="2"/>
        <v>0</v>
      </c>
      <c r="BH106" s="149">
        <f t="shared" si="3"/>
        <v>0</v>
      </c>
      <c r="BI106" s="149">
        <f t="shared" si="4"/>
        <v>0</v>
      </c>
      <c r="BJ106" s="148" t="s">
        <v>88</v>
      </c>
      <c r="BK106" s="146"/>
      <c r="BL106" s="146"/>
      <c r="BM106" s="146"/>
    </row>
    <row r="107" spans="1:65" s="2" customFormat="1" ht="18" customHeight="1">
      <c r="A107" s="31"/>
      <c r="B107" s="142"/>
      <c r="C107" s="143"/>
      <c r="D107" s="257" t="s">
        <v>213</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214</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257" t="s">
        <v>215</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8" customHeight="1">
      <c r="A110" s="31"/>
      <c r="B110" s="142"/>
      <c r="C110" s="143"/>
      <c r="D110" s="144" t="s">
        <v>216</v>
      </c>
      <c r="E110" s="143"/>
      <c r="F110" s="143"/>
      <c r="G110" s="143"/>
      <c r="H110" s="143"/>
      <c r="I110" s="143"/>
      <c r="J110" s="101">
        <f>ROUND(J34*T110,2)</f>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217</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1.25">
      <c r="A111" s="31"/>
      <c r="B111" s="32"/>
      <c r="C111" s="31"/>
      <c r="D111" s="31"/>
      <c r="E111" s="31"/>
      <c r="F111" s="31"/>
      <c r="G111" s="31"/>
      <c r="H111" s="31"/>
      <c r="I111" s="31"/>
      <c r="J111" s="31"/>
      <c r="K111" s="31"/>
      <c r="L111" s="44"/>
      <c r="S111" s="31"/>
      <c r="T111" s="31"/>
      <c r="U111" s="31"/>
      <c r="V111" s="31"/>
      <c r="W111" s="31"/>
      <c r="X111" s="31"/>
      <c r="Y111" s="31"/>
      <c r="Z111" s="31"/>
      <c r="AA111" s="31"/>
      <c r="AB111" s="31"/>
      <c r="AC111" s="31"/>
      <c r="AD111" s="31"/>
      <c r="AE111" s="31"/>
    </row>
    <row r="112" spans="1:65" s="2" customFormat="1" ht="29.25" customHeight="1">
      <c r="A112" s="31"/>
      <c r="B112" s="32"/>
      <c r="C112" s="108" t="s">
        <v>182</v>
      </c>
      <c r="D112" s="109"/>
      <c r="E112" s="109"/>
      <c r="F112" s="109"/>
      <c r="G112" s="109"/>
      <c r="H112" s="109"/>
      <c r="I112" s="109"/>
      <c r="J112" s="110">
        <f>ROUND(J100+J104,2)</f>
        <v>0</v>
      </c>
      <c r="K112" s="109"/>
      <c r="L112" s="44"/>
      <c r="S112" s="31"/>
      <c r="T112" s="31"/>
      <c r="U112" s="31"/>
      <c r="V112" s="31"/>
      <c r="W112" s="31"/>
      <c r="X112" s="31"/>
      <c r="Y112" s="31"/>
      <c r="Z112" s="31"/>
      <c r="AA112" s="31"/>
      <c r="AB112" s="31"/>
      <c r="AC112" s="31"/>
      <c r="AD112" s="31"/>
      <c r="AE112" s="31"/>
    </row>
    <row r="113" spans="1:31" s="2" customFormat="1" ht="6.95" customHeight="1">
      <c r="A113" s="31"/>
      <c r="B113" s="49"/>
      <c r="C113" s="50"/>
      <c r="D113" s="50"/>
      <c r="E113" s="50"/>
      <c r="F113" s="50"/>
      <c r="G113" s="50"/>
      <c r="H113" s="50"/>
      <c r="I113" s="50"/>
      <c r="J113" s="50"/>
      <c r="K113" s="50"/>
      <c r="L113" s="44"/>
      <c r="S113" s="31"/>
      <c r="T113" s="31"/>
      <c r="U113" s="31"/>
      <c r="V113" s="31"/>
      <c r="W113" s="31"/>
      <c r="X113" s="31"/>
      <c r="Y113" s="31"/>
      <c r="Z113" s="31"/>
      <c r="AA113" s="31"/>
      <c r="AB113" s="31"/>
      <c r="AC113" s="31"/>
      <c r="AD113" s="31"/>
      <c r="AE113" s="31"/>
    </row>
    <row r="117" spans="1:31" s="2" customFormat="1" ht="6.95" customHeight="1">
      <c r="A117" s="31"/>
      <c r="B117" s="51"/>
      <c r="C117" s="52"/>
      <c r="D117" s="52"/>
      <c r="E117" s="52"/>
      <c r="F117" s="52"/>
      <c r="G117" s="52"/>
      <c r="H117" s="52"/>
      <c r="I117" s="52"/>
      <c r="J117" s="52"/>
      <c r="K117" s="52"/>
      <c r="L117" s="44"/>
      <c r="S117" s="31"/>
      <c r="T117" s="31"/>
      <c r="U117" s="31"/>
      <c r="V117" s="31"/>
      <c r="W117" s="31"/>
      <c r="X117" s="31"/>
      <c r="Y117" s="31"/>
      <c r="Z117" s="31"/>
      <c r="AA117" s="31"/>
      <c r="AB117" s="31"/>
      <c r="AC117" s="31"/>
      <c r="AD117" s="31"/>
      <c r="AE117" s="31"/>
    </row>
    <row r="118" spans="1:31" s="2" customFormat="1" ht="24.95" customHeight="1">
      <c r="A118" s="31"/>
      <c r="B118" s="32"/>
      <c r="C118" s="18" t="s">
        <v>218</v>
      </c>
      <c r="D118" s="31"/>
      <c r="E118" s="31"/>
      <c r="F118" s="31"/>
      <c r="G118" s="31"/>
      <c r="H118" s="31"/>
      <c r="I118" s="31"/>
      <c r="J118" s="31"/>
      <c r="K118" s="31"/>
      <c r="L118" s="44"/>
      <c r="S118" s="31"/>
      <c r="T118" s="31"/>
      <c r="U118" s="31"/>
      <c r="V118" s="31"/>
      <c r="W118" s="31"/>
      <c r="X118" s="31"/>
      <c r="Y118" s="31"/>
      <c r="Z118" s="31"/>
      <c r="AA118" s="31"/>
      <c r="AB118" s="31"/>
      <c r="AC118" s="31"/>
      <c r="AD118" s="31"/>
      <c r="AE118" s="31"/>
    </row>
    <row r="119" spans="1:31" s="2" customFormat="1" ht="6.95" customHeight="1">
      <c r="A119" s="31"/>
      <c r="B119" s="32"/>
      <c r="C119" s="31"/>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12" customHeight="1">
      <c r="A120" s="31"/>
      <c r="B120" s="32"/>
      <c r="C120" s="24" t="s">
        <v>15</v>
      </c>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31" s="2" customFormat="1" ht="16.5" customHeight="1">
      <c r="A121" s="31"/>
      <c r="B121" s="32"/>
      <c r="C121" s="31"/>
      <c r="D121" s="31"/>
      <c r="E121" s="258" t="str">
        <f>E7</f>
        <v>Kanalizácia a ČOV Nacina Ves</v>
      </c>
      <c r="F121" s="259"/>
      <c r="G121" s="259"/>
      <c r="H121" s="259"/>
      <c r="I121" s="31"/>
      <c r="J121" s="31"/>
      <c r="K121" s="31"/>
      <c r="L121" s="44"/>
      <c r="S121" s="31"/>
      <c r="T121" s="31"/>
      <c r="U121" s="31"/>
      <c r="V121" s="31"/>
      <c r="W121" s="31"/>
      <c r="X121" s="31"/>
      <c r="Y121" s="31"/>
      <c r="Z121" s="31"/>
      <c r="AA121" s="31"/>
      <c r="AB121" s="31"/>
      <c r="AC121" s="31"/>
      <c r="AD121" s="31"/>
      <c r="AE121" s="31"/>
    </row>
    <row r="122" spans="1:31" s="1" customFormat="1" ht="12" customHeight="1">
      <c r="B122" s="17"/>
      <c r="C122" s="24" t="s">
        <v>184</v>
      </c>
      <c r="L122" s="17"/>
    </row>
    <row r="123" spans="1:31" s="1" customFormat="1" ht="16.5" customHeight="1">
      <c r="B123" s="17"/>
      <c r="E123" s="258" t="s">
        <v>2354</v>
      </c>
      <c r="F123" s="210"/>
      <c r="G123" s="210"/>
      <c r="H123" s="210"/>
      <c r="L123" s="17"/>
    </row>
    <row r="124" spans="1:31" s="1" customFormat="1" ht="12" customHeight="1">
      <c r="B124" s="17"/>
      <c r="C124" s="24" t="s">
        <v>186</v>
      </c>
      <c r="L124" s="17"/>
    </row>
    <row r="125" spans="1:31" s="2" customFormat="1" ht="16.5" customHeight="1">
      <c r="A125" s="31"/>
      <c r="B125" s="32"/>
      <c r="C125" s="31"/>
      <c r="D125" s="31"/>
      <c r="E125" s="260" t="s">
        <v>3115</v>
      </c>
      <c r="F125" s="261"/>
      <c r="G125" s="261"/>
      <c r="H125" s="261"/>
      <c r="I125" s="31"/>
      <c r="J125" s="31"/>
      <c r="K125" s="31"/>
      <c r="L125" s="44"/>
      <c r="S125" s="31"/>
      <c r="T125" s="31"/>
      <c r="U125" s="31"/>
      <c r="V125" s="31"/>
      <c r="W125" s="31"/>
      <c r="X125" s="31"/>
      <c r="Y125" s="31"/>
      <c r="Z125" s="31"/>
      <c r="AA125" s="31"/>
      <c r="AB125" s="31"/>
      <c r="AC125" s="31"/>
      <c r="AD125" s="31"/>
      <c r="AE125" s="31"/>
    </row>
    <row r="126" spans="1:31" s="2" customFormat="1" ht="12" customHeight="1">
      <c r="A126" s="31"/>
      <c r="B126" s="32"/>
      <c r="C126" s="24" t="s">
        <v>188</v>
      </c>
      <c r="D126" s="31"/>
      <c r="E126" s="31"/>
      <c r="F126" s="31"/>
      <c r="G126" s="31"/>
      <c r="H126" s="31"/>
      <c r="I126" s="31"/>
      <c r="J126" s="31"/>
      <c r="K126" s="31"/>
      <c r="L126" s="44"/>
      <c r="S126" s="31"/>
      <c r="T126" s="31"/>
      <c r="U126" s="31"/>
      <c r="V126" s="31"/>
      <c r="W126" s="31"/>
      <c r="X126" s="31"/>
      <c r="Y126" s="31"/>
      <c r="Z126" s="31"/>
      <c r="AA126" s="31"/>
      <c r="AB126" s="31"/>
      <c r="AC126" s="31"/>
      <c r="AD126" s="31"/>
      <c r="AE126" s="31"/>
    </row>
    <row r="127" spans="1:31" s="2" customFormat="1" ht="16.5" customHeight="1">
      <c r="A127" s="31"/>
      <c r="B127" s="32"/>
      <c r="C127" s="31"/>
      <c r="D127" s="31"/>
      <c r="E127" s="239" t="str">
        <f>E13</f>
        <v>SO 04.2 - Elektricka_pripojka k CS A2</v>
      </c>
      <c r="F127" s="261"/>
      <c r="G127" s="261"/>
      <c r="H127" s="261"/>
      <c r="I127" s="31"/>
      <c r="J127" s="31"/>
      <c r="K127" s="31"/>
      <c r="L127" s="44"/>
      <c r="S127" s="31"/>
      <c r="T127" s="31"/>
      <c r="U127" s="31"/>
      <c r="V127" s="31"/>
      <c r="W127" s="31"/>
      <c r="X127" s="31"/>
      <c r="Y127" s="31"/>
      <c r="Z127" s="31"/>
      <c r="AA127" s="31"/>
      <c r="AB127" s="31"/>
      <c r="AC127" s="31"/>
      <c r="AD127" s="31"/>
      <c r="AE127" s="31"/>
    </row>
    <row r="128" spans="1:31" s="2" customFormat="1" ht="6.95" customHeight="1">
      <c r="A128" s="31"/>
      <c r="B128" s="32"/>
      <c r="C128" s="31"/>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5" s="2" customFormat="1" ht="12" customHeight="1">
      <c r="A129" s="31"/>
      <c r="B129" s="32"/>
      <c r="C129" s="24" t="s">
        <v>19</v>
      </c>
      <c r="D129" s="31"/>
      <c r="E129" s="31"/>
      <c r="F129" s="22" t="str">
        <f>F16</f>
        <v>Nacina Ves</v>
      </c>
      <c r="G129" s="31"/>
      <c r="H129" s="31"/>
      <c r="I129" s="24" t="s">
        <v>21</v>
      </c>
      <c r="J129" s="57" t="str">
        <f>IF(J16="","",J16)</f>
        <v>7. 4. 2025</v>
      </c>
      <c r="K129" s="31"/>
      <c r="L129" s="44"/>
      <c r="S129" s="31"/>
      <c r="T129" s="31"/>
      <c r="U129" s="31"/>
      <c r="V129" s="31"/>
      <c r="W129" s="31"/>
      <c r="X129" s="31"/>
      <c r="Y129" s="31"/>
      <c r="Z129" s="31"/>
      <c r="AA129" s="31"/>
      <c r="AB129" s="31"/>
      <c r="AC129" s="31"/>
      <c r="AD129" s="31"/>
      <c r="AE129" s="31"/>
    </row>
    <row r="130" spans="1:65" s="2" customFormat="1" ht="6.95" customHeight="1">
      <c r="A130" s="31"/>
      <c r="B130" s="32"/>
      <c r="C130" s="31"/>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65" s="2" customFormat="1" ht="15.2" customHeight="1">
      <c r="A131" s="31"/>
      <c r="B131" s="32"/>
      <c r="C131" s="24" t="s">
        <v>23</v>
      </c>
      <c r="D131" s="31"/>
      <c r="E131" s="31"/>
      <c r="F131" s="22" t="str">
        <f>E19</f>
        <v>Obec Nacina Ves</v>
      </c>
      <c r="G131" s="31"/>
      <c r="H131" s="31"/>
      <c r="I131" s="24" t="s">
        <v>29</v>
      </c>
      <c r="J131" s="27" t="str">
        <f>E25</f>
        <v>Ing. Štefan Čižmár</v>
      </c>
      <c r="K131" s="31"/>
      <c r="L131" s="44"/>
      <c r="S131" s="31"/>
      <c r="T131" s="31"/>
      <c r="U131" s="31"/>
      <c r="V131" s="31"/>
      <c r="W131" s="31"/>
      <c r="X131" s="31"/>
      <c r="Y131" s="31"/>
      <c r="Z131" s="31"/>
      <c r="AA131" s="31"/>
      <c r="AB131" s="31"/>
      <c r="AC131" s="31"/>
      <c r="AD131" s="31"/>
      <c r="AE131" s="31"/>
    </row>
    <row r="132" spans="1:65" s="2" customFormat="1" ht="15.2" customHeight="1">
      <c r="A132" s="31"/>
      <c r="B132" s="32"/>
      <c r="C132" s="24" t="s">
        <v>27</v>
      </c>
      <c r="D132" s="31"/>
      <c r="E132" s="31"/>
      <c r="F132" s="22" t="str">
        <f>IF(E22="","",E22)</f>
        <v>Vyplň údaj</v>
      </c>
      <c r="G132" s="31"/>
      <c r="H132" s="31"/>
      <c r="I132" s="24" t="s">
        <v>32</v>
      </c>
      <c r="J132" s="27" t="str">
        <f>E28</f>
        <v xml:space="preserve"> </v>
      </c>
      <c r="K132" s="31"/>
      <c r="L132" s="44"/>
      <c r="S132" s="31"/>
      <c r="T132" s="31"/>
      <c r="U132" s="31"/>
      <c r="V132" s="31"/>
      <c r="W132" s="31"/>
      <c r="X132" s="31"/>
      <c r="Y132" s="31"/>
      <c r="Z132" s="31"/>
      <c r="AA132" s="31"/>
      <c r="AB132" s="31"/>
      <c r="AC132" s="31"/>
      <c r="AD132" s="31"/>
      <c r="AE132" s="31"/>
    </row>
    <row r="133" spans="1:65" s="2" customFormat="1" ht="10.35" customHeight="1">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11" customFormat="1" ht="29.25" customHeight="1">
      <c r="A134" s="150"/>
      <c r="B134" s="151"/>
      <c r="C134" s="152" t="s">
        <v>219</v>
      </c>
      <c r="D134" s="153" t="s">
        <v>62</v>
      </c>
      <c r="E134" s="153" t="s">
        <v>58</v>
      </c>
      <c r="F134" s="153" t="s">
        <v>59</v>
      </c>
      <c r="G134" s="153" t="s">
        <v>220</v>
      </c>
      <c r="H134" s="153" t="s">
        <v>221</v>
      </c>
      <c r="I134" s="153" t="s">
        <v>222</v>
      </c>
      <c r="J134" s="154" t="s">
        <v>193</v>
      </c>
      <c r="K134" s="155" t="s">
        <v>223</v>
      </c>
      <c r="L134" s="156"/>
      <c r="M134" s="64" t="s">
        <v>1</v>
      </c>
      <c r="N134" s="65" t="s">
        <v>41</v>
      </c>
      <c r="O134" s="65" t="s">
        <v>224</v>
      </c>
      <c r="P134" s="65" t="s">
        <v>225</v>
      </c>
      <c r="Q134" s="65" t="s">
        <v>226</v>
      </c>
      <c r="R134" s="65" t="s">
        <v>227</v>
      </c>
      <c r="S134" s="65" t="s">
        <v>228</v>
      </c>
      <c r="T134" s="66" t="s">
        <v>229</v>
      </c>
      <c r="U134" s="150"/>
      <c r="V134" s="150"/>
      <c r="W134" s="150"/>
      <c r="X134" s="150"/>
      <c r="Y134" s="150"/>
      <c r="Z134" s="150"/>
      <c r="AA134" s="150"/>
      <c r="AB134" s="150"/>
      <c r="AC134" s="150"/>
      <c r="AD134" s="150"/>
      <c r="AE134" s="150"/>
    </row>
    <row r="135" spans="1:65" s="2" customFormat="1" ht="22.9" customHeight="1">
      <c r="A135" s="31"/>
      <c r="B135" s="32"/>
      <c r="C135" s="71" t="s">
        <v>190</v>
      </c>
      <c r="D135" s="31"/>
      <c r="E135" s="31"/>
      <c r="F135" s="31"/>
      <c r="G135" s="31"/>
      <c r="H135" s="31"/>
      <c r="I135" s="31"/>
      <c r="J135" s="157">
        <f>BK135</f>
        <v>0</v>
      </c>
      <c r="K135" s="31"/>
      <c r="L135" s="32"/>
      <c r="M135" s="67"/>
      <c r="N135" s="58"/>
      <c r="O135" s="68"/>
      <c r="P135" s="158">
        <f>P136</f>
        <v>0</v>
      </c>
      <c r="Q135" s="68"/>
      <c r="R135" s="158">
        <f>R136</f>
        <v>0</v>
      </c>
      <c r="S135" s="68"/>
      <c r="T135" s="159">
        <f>T136</f>
        <v>0</v>
      </c>
      <c r="U135" s="31"/>
      <c r="V135" s="31"/>
      <c r="W135" s="31"/>
      <c r="X135" s="31"/>
      <c r="Y135" s="31"/>
      <c r="Z135" s="31"/>
      <c r="AA135" s="31"/>
      <c r="AB135" s="31"/>
      <c r="AC135" s="31"/>
      <c r="AD135" s="31"/>
      <c r="AE135" s="31"/>
      <c r="AT135" s="14" t="s">
        <v>76</v>
      </c>
      <c r="AU135" s="14" t="s">
        <v>195</v>
      </c>
      <c r="BK135" s="160">
        <f>BK136</f>
        <v>0</v>
      </c>
    </row>
    <row r="136" spans="1:65" s="12" customFormat="1" ht="25.9" customHeight="1">
      <c r="B136" s="161"/>
      <c r="D136" s="162" t="s">
        <v>76</v>
      </c>
      <c r="E136" s="163" t="s">
        <v>897</v>
      </c>
      <c r="F136" s="163" t="s">
        <v>1287</v>
      </c>
      <c r="I136" s="164"/>
      <c r="J136" s="165">
        <f>BK136</f>
        <v>0</v>
      </c>
      <c r="L136" s="161"/>
      <c r="M136" s="166"/>
      <c r="N136" s="167"/>
      <c r="O136" s="167"/>
      <c r="P136" s="168">
        <f>SUM(P137:P170)</f>
        <v>0</v>
      </c>
      <c r="Q136" s="167"/>
      <c r="R136" s="168">
        <f>SUM(R137:R170)</f>
        <v>0</v>
      </c>
      <c r="S136" s="167"/>
      <c r="T136" s="169">
        <f>SUM(T137:T170)</f>
        <v>0</v>
      </c>
      <c r="AR136" s="162" t="s">
        <v>81</v>
      </c>
      <c r="AT136" s="170" t="s">
        <v>76</v>
      </c>
      <c r="AU136" s="170" t="s">
        <v>77</v>
      </c>
      <c r="AY136" s="162" t="s">
        <v>232</v>
      </c>
      <c r="BK136" s="171">
        <f>SUM(BK137:BK170)</f>
        <v>0</v>
      </c>
    </row>
    <row r="137" spans="1:65" s="2" customFormat="1" ht="16.5" customHeight="1">
      <c r="A137" s="31"/>
      <c r="B137" s="142"/>
      <c r="C137" s="174" t="s">
        <v>81</v>
      </c>
      <c r="D137" s="174" t="s">
        <v>234</v>
      </c>
      <c r="E137" s="175" t="s">
        <v>1288</v>
      </c>
      <c r="F137" s="176" t="s">
        <v>1289</v>
      </c>
      <c r="G137" s="177" t="s">
        <v>256</v>
      </c>
      <c r="H137" s="178">
        <v>15</v>
      </c>
      <c r="I137" s="179"/>
      <c r="J137" s="180">
        <f t="shared" ref="J137:J170" si="5">ROUND(I137*H137,2)</f>
        <v>0</v>
      </c>
      <c r="K137" s="181"/>
      <c r="L137" s="32"/>
      <c r="M137" s="182" t="s">
        <v>1</v>
      </c>
      <c r="N137" s="183" t="s">
        <v>43</v>
      </c>
      <c r="O137" s="60"/>
      <c r="P137" s="184">
        <f t="shared" ref="P137:P170" si="6">O137*H137</f>
        <v>0</v>
      </c>
      <c r="Q137" s="184">
        <v>0</v>
      </c>
      <c r="R137" s="184">
        <f t="shared" ref="R137:R170" si="7">Q137*H137</f>
        <v>0</v>
      </c>
      <c r="S137" s="184">
        <v>0</v>
      </c>
      <c r="T137" s="185">
        <f t="shared" ref="T137:T170" si="8">S137*H137</f>
        <v>0</v>
      </c>
      <c r="U137" s="31"/>
      <c r="V137" s="31"/>
      <c r="W137" s="31"/>
      <c r="X137" s="31"/>
      <c r="Y137" s="31"/>
      <c r="Z137" s="31"/>
      <c r="AA137" s="31"/>
      <c r="AB137" s="31"/>
      <c r="AC137" s="31"/>
      <c r="AD137" s="31"/>
      <c r="AE137" s="31"/>
      <c r="AR137" s="186" t="s">
        <v>238</v>
      </c>
      <c r="AT137" s="186" t="s">
        <v>234</v>
      </c>
      <c r="AU137" s="186" t="s">
        <v>81</v>
      </c>
      <c r="AY137" s="14" t="s">
        <v>232</v>
      </c>
      <c r="BE137" s="104">
        <f t="shared" ref="BE137:BE170" si="9">IF(N137="základná",J137,0)</f>
        <v>0</v>
      </c>
      <c r="BF137" s="104">
        <f t="shared" ref="BF137:BF170" si="10">IF(N137="znížená",J137,0)</f>
        <v>0</v>
      </c>
      <c r="BG137" s="104">
        <f t="shared" ref="BG137:BG170" si="11">IF(N137="zákl. prenesená",J137,0)</f>
        <v>0</v>
      </c>
      <c r="BH137" s="104">
        <f t="shared" ref="BH137:BH170" si="12">IF(N137="zníž. prenesená",J137,0)</f>
        <v>0</v>
      </c>
      <c r="BI137" s="104">
        <f t="shared" ref="BI137:BI170" si="13">IF(N137="nulová",J137,0)</f>
        <v>0</v>
      </c>
      <c r="BJ137" s="14" t="s">
        <v>88</v>
      </c>
      <c r="BK137" s="104">
        <f t="shared" ref="BK137:BK170" si="14">ROUND(I137*H137,2)</f>
        <v>0</v>
      </c>
      <c r="BL137" s="14" t="s">
        <v>238</v>
      </c>
      <c r="BM137" s="186" t="s">
        <v>88</v>
      </c>
    </row>
    <row r="138" spans="1:65" s="2" customFormat="1" ht="24.2" customHeight="1">
      <c r="A138" s="31"/>
      <c r="B138" s="142"/>
      <c r="C138" s="187" t="s">
        <v>88</v>
      </c>
      <c r="D138" s="187" t="s">
        <v>357</v>
      </c>
      <c r="E138" s="188" t="s">
        <v>1290</v>
      </c>
      <c r="F138" s="189" t="s">
        <v>1291</v>
      </c>
      <c r="G138" s="190" t="s">
        <v>256</v>
      </c>
      <c r="H138" s="191">
        <v>15</v>
      </c>
      <c r="I138" s="192"/>
      <c r="J138" s="193">
        <f t="shared" si="5"/>
        <v>0</v>
      </c>
      <c r="K138" s="194"/>
      <c r="L138" s="195"/>
      <c r="M138" s="196" t="s">
        <v>1</v>
      </c>
      <c r="N138" s="197" t="s">
        <v>43</v>
      </c>
      <c r="O138" s="60"/>
      <c r="P138" s="184">
        <f t="shared" si="6"/>
        <v>0</v>
      </c>
      <c r="Q138" s="184">
        <v>0</v>
      </c>
      <c r="R138" s="184">
        <f t="shared" si="7"/>
        <v>0</v>
      </c>
      <c r="S138" s="184">
        <v>0</v>
      </c>
      <c r="T138" s="185">
        <f t="shared" si="8"/>
        <v>0</v>
      </c>
      <c r="U138" s="31"/>
      <c r="V138" s="31"/>
      <c r="W138" s="31"/>
      <c r="X138" s="31"/>
      <c r="Y138" s="31"/>
      <c r="Z138" s="31"/>
      <c r="AA138" s="31"/>
      <c r="AB138" s="31"/>
      <c r="AC138" s="31"/>
      <c r="AD138" s="31"/>
      <c r="AE138" s="31"/>
      <c r="AR138" s="186" t="s">
        <v>263</v>
      </c>
      <c r="AT138" s="186" t="s">
        <v>357</v>
      </c>
      <c r="AU138" s="186" t="s">
        <v>81</v>
      </c>
      <c r="AY138" s="14" t="s">
        <v>232</v>
      </c>
      <c r="BE138" s="104">
        <f t="shared" si="9"/>
        <v>0</v>
      </c>
      <c r="BF138" s="104">
        <f t="shared" si="10"/>
        <v>0</v>
      </c>
      <c r="BG138" s="104">
        <f t="shared" si="11"/>
        <v>0</v>
      </c>
      <c r="BH138" s="104">
        <f t="shared" si="12"/>
        <v>0</v>
      </c>
      <c r="BI138" s="104">
        <f t="shared" si="13"/>
        <v>0</v>
      </c>
      <c r="BJ138" s="14" t="s">
        <v>88</v>
      </c>
      <c r="BK138" s="104">
        <f t="shared" si="14"/>
        <v>0</v>
      </c>
      <c r="BL138" s="14" t="s">
        <v>238</v>
      </c>
      <c r="BM138" s="186" t="s">
        <v>238</v>
      </c>
    </row>
    <row r="139" spans="1:65" s="2" customFormat="1" ht="21.75" customHeight="1">
      <c r="A139" s="31"/>
      <c r="B139" s="142"/>
      <c r="C139" s="174" t="s">
        <v>93</v>
      </c>
      <c r="D139" s="174" t="s">
        <v>234</v>
      </c>
      <c r="E139" s="175" t="s">
        <v>1293</v>
      </c>
      <c r="F139" s="176" t="s">
        <v>1294</v>
      </c>
      <c r="G139" s="177" t="s">
        <v>256</v>
      </c>
      <c r="H139" s="178">
        <v>2</v>
      </c>
      <c r="I139" s="179"/>
      <c r="J139" s="180">
        <f t="shared" si="5"/>
        <v>0</v>
      </c>
      <c r="K139" s="181"/>
      <c r="L139" s="32"/>
      <c r="M139" s="182" t="s">
        <v>1</v>
      </c>
      <c r="N139" s="183" t="s">
        <v>43</v>
      </c>
      <c r="O139" s="60"/>
      <c r="P139" s="184">
        <f t="shared" si="6"/>
        <v>0</v>
      </c>
      <c r="Q139" s="184">
        <v>0</v>
      </c>
      <c r="R139" s="184">
        <f t="shared" si="7"/>
        <v>0</v>
      </c>
      <c r="S139" s="184">
        <v>0</v>
      </c>
      <c r="T139" s="185">
        <f t="shared" si="8"/>
        <v>0</v>
      </c>
      <c r="U139" s="31"/>
      <c r="V139" s="31"/>
      <c r="W139" s="31"/>
      <c r="X139" s="31"/>
      <c r="Y139" s="31"/>
      <c r="Z139" s="31"/>
      <c r="AA139" s="31"/>
      <c r="AB139" s="31"/>
      <c r="AC139" s="31"/>
      <c r="AD139" s="31"/>
      <c r="AE139" s="31"/>
      <c r="AR139" s="186" t="s">
        <v>238</v>
      </c>
      <c r="AT139" s="186" t="s">
        <v>234</v>
      </c>
      <c r="AU139" s="186" t="s">
        <v>81</v>
      </c>
      <c r="AY139" s="14" t="s">
        <v>232</v>
      </c>
      <c r="BE139" s="104">
        <f t="shared" si="9"/>
        <v>0</v>
      </c>
      <c r="BF139" s="104">
        <f t="shared" si="10"/>
        <v>0</v>
      </c>
      <c r="BG139" s="104">
        <f t="shared" si="11"/>
        <v>0</v>
      </c>
      <c r="BH139" s="104">
        <f t="shared" si="12"/>
        <v>0</v>
      </c>
      <c r="BI139" s="104">
        <f t="shared" si="13"/>
        <v>0</v>
      </c>
      <c r="BJ139" s="14" t="s">
        <v>88</v>
      </c>
      <c r="BK139" s="104">
        <f t="shared" si="14"/>
        <v>0</v>
      </c>
      <c r="BL139" s="14" t="s">
        <v>238</v>
      </c>
      <c r="BM139" s="186" t="s">
        <v>253</v>
      </c>
    </row>
    <row r="140" spans="1:65" s="2" customFormat="1" ht="24.2" customHeight="1">
      <c r="A140" s="31"/>
      <c r="B140" s="142"/>
      <c r="C140" s="187" t="s">
        <v>238</v>
      </c>
      <c r="D140" s="187" t="s">
        <v>357</v>
      </c>
      <c r="E140" s="188" t="s">
        <v>1295</v>
      </c>
      <c r="F140" s="189" t="s">
        <v>1296</v>
      </c>
      <c r="G140" s="190" t="s">
        <v>256</v>
      </c>
      <c r="H140" s="191">
        <v>2</v>
      </c>
      <c r="I140" s="192"/>
      <c r="J140" s="193">
        <f t="shared" si="5"/>
        <v>0</v>
      </c>
      <c r="K140" s="194"/>
      <c r="L140" s="195"/>
      <c r="M140" s="196" t="s">
        <v>1</v>
      </c>
      <c r="N140" s="197"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263</v>
      </c>
      <c r="AT140" s="186" t="s">
        <v>357</v>
      </c>
      <c r="AU140" s="186" t="s">
        <v>81</v>
      </c>
      <c r="AY140" s="14" t="s">
        <v>232</v>
      </c>
      <c r="BE140" s="104">
        <f t="shared" si="9"/>
        <v>0</v>
      </c>
      <c r="BF140" s="104">
        <f t="shared" si="10"/>
        <v>0</v>
      </c>
      <c r="BG140" s="104">
        <f t="shared" si="11"/>
        <v>0</v>
      </c>
      <c r="BH140" s="104">
        <f t="shared" si="12"/>
        <v>0</v>
      </c>
      <c r="BI140" s="104">
        <f t="shared" si="13"/>
        <v>0</v>
      </c>
      <c r="BJ140" s="14" t="s">
        <v>88</v>
      </c>
      <c r="BK140" s="104">
        <f t="shared" si="14"/>
        <v>0</v>
      </c>
      <c r="BL140" s="14" t="s">
        <v>238</v>
      </c>
      <c r="BM140" s="186" t="s">
        <v>263</v>
      </c>
    </row>
    <row r="141" spans="1:65" s="2" customFormat="1" ht="16.5" customHeight="1">
      <c r="A141" s="31"/>
      <c r="B141" s="142"/>
      <c r="C141" s="174" t="s">
        <v>249</v>
      </c>
      <c r="D141" s="174" t="s">
        <v>234</v>
      </c>
      <c r="E141" s="175" t="s">
        <v>3118</v>
      </c>
      <c r="F141" s="176" t="s">
        <v>3119</v>
      </c>
      <c r="G141" s="177" t="s">
        <v>256</v>
      </c>
      <c r="H141" s="178">
        <v>5</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238</v>
      </c>
      <c r="AT141" s="186" t="s">
        <v>234</v>
      </c>
      <c r="AU141" s="186" t="s">
        <v>81</v>
      </c>
      <c r="AY141" s="14" t="s">
        <v>232</v>
      </c>
      <c r="BE141" s="104">
        <f t="shared" si="9"/>
        <v>0</v>
      </c>
      <c r="BF141" s="104">
        <f t="shared" si="10"/>
        <v>0</v>
      </c>
      <c r="BG141" s="104">
        <f t="shared" si="11"/>
        <v>0</v>
      </c>
      <c r="BH141" s="104">
        <f t="shared" si="12"/>
        <v>0</v>
      </c>
      <c r="BI141" s="104">
        <f t="shared" si="13"/>
        <v>0</v>
      </c>
      <c r="BJ141" s="14" t="s">
        <v>88</v>
      </c>
      <c r="BK141" s="104">
        <f t="shared" si="14"/>
        <v>0</v>
      </c>
      <c r="BL141" s="14" t="s">
        <v>238</v>
      </c>
      <c r="BM141" s="186" t="s">
        <v>272</v>
      </c>
    </row>
    <row r="142" spans="1:65" s="2" customFormat="1" ht="16.5" customHeight="1">
      <c r="A142" s="31"/>
      <c r="B142" s="142"/>
      <c r="C142" s="187" t="s">
        <v>253</v>
      </c>
      <c r="D142" s="187" t="s">
        <v>357</v>
      </c>
      <c r="E142" s="188" t="s">
        <v>3120</v>
      </c>
      <c r="F142" s="189" t="s">
        <v>3121</v>
      </c>
      <c r="G142" s="190" t="s">
        <v>256</v>
      </c>
      <c r="H142" s="191">
        <v>5</v>
      </c>
      <c r="I142" s="192"/>
      <c r="J142" s="193">
        <f t="shared" si="5"/>
        <v>0</v>
      </c>
      <c r="K142" s="194"/>
      <c r="L142" s="195"/>
      <c r="M142" s="196" t="s">
        <v>1</v>
      </c>
      <c r="N142" s="197" t="s">
        <v>43</v>
      </c>
      <c r="O142" s="60"/>
      <c r="P142" s="184">
        <f t="shared" si="6"/>
        <v>0</v>
      </c>
      <c r="Q142" s="184">
        <v>0</v>
      </c>
      <c r="R142" s="184">
        <f t="shared" si="7"/>
        <v>0</v>
      </c>
      <c r="S142" s="184">
        <v>0</v>
      </c>
      <c r="T142" s="185">
        <f t="shared" si="8"/>
        <v>0</v>
      </c>
      <c r="U142" s="31"/>
      <c r="V142" s="31"/>
      <c r="W142" s="31"/>
      <c r="X142" s="31"/>
      <c r="Y142" s="31"/>
      <c r="Z142" s="31"/>
      <c r="AA142" s="31"/>
      <c r="AB142" s="31"/>
      <c r="AC142" s="31"/>
      <c r="AD142" s="31"/>
      <c r="AE142" s="31"/>
      <c r="AR142" s="186" t="s">
        <v>263</v>
      </c>
      <c r="AT142" s="186" t="s">
        <v>357</v>
      </c>
      <c r="AU142" s="186" t="s">
        <v>81</v>
      </c>
      <c r="AY142" s="14" t="s">
        <v>232</v>
      </c>
      <c r="BE142" s="104">
        <f t="shared" si="9"/>
        <v>0</v>
      </c>
      <c r="BF142" s="104">
        <f t="shared" si="10"/>
        <v>0</v>
      </c>
      <c r="BG142" s="104">
        <f t="shared" si="11"/>
        <v>0</v>
      </c>
      <c r="BH142" s="104">
        <f t="shared" si="12"/>
        <v>0</v>
      </c>
      <c r="BI142" s="104">
        <f t="shared" si="13"/>
        <v>0</v>
      </c>
      <c r="BJ142" s="14" t="s">
        <v>88</v>
      </c>
      <c r="BK142" s="104">
        <f t="shared" si="14"/>
        <v>0</v>
      </c>
      <c r="BL142" s="14" t="s">
        <v>238</v>
      </c>
      <c r="BM142" s="186" t="s">
        <v>280</v>
      </c>
    </row>
    <row r="143" spans="1:65" s="2" customFormat="1" ht="16.5" customHeight="1">
      <c r="A143" s="31"/>
      <c r="B143" s="142"/>
      <c r="C143" s="174" t="s">
        <v>258</v>
      </c>
      <c r="D143" s="174" t="s">
        <v>234</v>
      </c>
      <c r="E143" s="175" t="s">
        <v>3149</v>
      </c>
      <c r="F143" s="176" t="s">
        <v>3150</v>
      </c>
      <c r="G143" s="177" t="s">
        <v>256</v>
      </c>
      <c r="H143" s="178">
        <v>20</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238</v>
      </c>
      <c r="AT143" s="186" t="s">
        <v>234</v>
      </c>
      <c r="AU143" s="186" t="s">
        <v>81</v>
      </c>
      <c r="AY143" s="14" t="s">
        <v>232</v>
      </c>
      <c r="BE143" s="104">
        <f t="shared" si="9"/>
        <v>0</v>
      </c>
      <c r="BF143" s="104">
        <f t="shared" si="10"/>
        <v>0</v>
      </c>
      <c r="BG143" s="104">
        <f t="shared" si="11"/>
        <v>0</v>
      </c>
      <c r="BH143" s="104">
        <f t="shared" si="12"/>
        <v>0</v>
      </c>
      <c r="BI143" s="104">
        <f t="shared" si="13"/>
        <v>0</v>
      </c>
      <c r="BJ143" s="14" t="s">
        <v>88</v>
      </c>
      <c r="BK143" s="104">
        <f t="shared" si="14"/>
        <v>0</v>
      </c>
      <c r="BL143" s="14" t="s">
        <v>238</v>
      </c>
      <c r="BM143" s="186" t="s">
        <v>289</v>
      </c>
    </row>
    <row r="144" spans="1:65" s="2" customFormat="1" ht="16.5" customHeight="1">
      <c r="A144" s="31"/>
      <c r="B144" s="142"/>
      <c r="C144" s="187" t="s">
        <v>263</v>
      </c>
      <c r="D144" s="187" t="s">
        <v>357</v>
      </c>
      <c r="E144" s="188" t="s">
        <v>3151</v>
      </c>
      <c r="F144" s="189" t="s">
        <v>3152</v>
      </c>
      <c r="G144" s="190" t="s">
        <v>256</v>
      </c>
      <c r="H144" s="191">
        <v>20</v>
      </c>
      <c r="I144" s="192"/>
      <c r="J144" s="193">
        <f t="shared" si="5"/>
        <v>0</v>
      </c>
      <c r="K144" s="194"/>
      <c r="L144" s="195"/>
      <c r="M144" s="196" t="s">
        <v>1</v>
      </c>
      <c r="N144" s="197"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263</v>
      </c>
      <c r="AT144" s="186" t="s">
        <v>357</v>
      </c>
      <c r="AU144" s="186" t="s">
        <v>81</v>
      </c>
      <c r="AY144" s="14" t="s">
        <v>232</v>
      </c>
      <c r="BE144" s="104">
        <f t="shared" si="9"/>
        <v>0</v>
      </c>
      <c r="BF144" s="104">
        <f t="shared" si="10"/>
        <v>0</v>
      </c>
      <c r="BG144" s="104">
        <f t="shared" si="11"/>
        <v>0</v>
      </c>
      <c r="BH144" s="104">
        <f t="shared" si="12"/>
        <v>0</v>
      </c>
      <c r="BI144" s="104">
        <f t="shared" si="13"/>
        <v>0</v>
      </c>
      <c r="BJ144" s="14" t="s">
        <v>88</v>
      </c>
      <c r="BK144" s="104">
        <f t="shared" si="14"/>
        <v>0</v>
      </c>
      <c r="BL144" s="14" t="s">
        <v>238</v>
      </c>
      <c r="BM144" s="186" t="s">
        <v>297</v>
      </c>
    </row>
    <row r="145" spans="1:65" s="2" customFormat="1" ht="24.2" customHeight="1">
      <c r="A145" s="31"/>
      <c r="B145" s="142"/>
      <c r="C145" s="174" t="s">
        <v>268</v>
      </c>
      <c r="D145" s="174" t="s">
        <v>234</v>
      </c>
      <c r="E145" s="175" t="s">
        <v>1305</v>
      </c>
      <c r="F145" s="176" t="s">
        <v>1306</v>
      </c>
      <c r="G145" s="177" t="s">
        <v>1307</v>
      </c>
      <c r="H145" s="178">
        <v>4</v>
      </c>
      <c r="I145" s="179"/>
      <c r="J145" s="180">
        <f t="shared" si="5"/>
        <v>0</v>
      </c>
      <c r="K145" s="181"/>
      <c r="L145" s="32"/>
      <c r="M145" s="182" t="s">
        <v>1</v>
      </c>
      <c r="N145" s="183"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238</v>
      </c>
      <c r="AT145" s="186" t="s">
        <v>234</v>
      </c>
      <c r="AU145" s="186" t="s">
        <v>81</v>
      </c>
      <c r="AY145" s="14" t="s">
        <v>232</v>
      </c>
      <c r="BE145" s="104">
        <f t="shared" si="9"/>
        <v>0</v>
      </c>
      <c r="BF145" s="104">
        <f t="shared" si="10"/>
        <v>0</v>
      </c>
      <c r="BG145" s="104">
        <f t="shared" si="11"/>
        <v>0</v>
      </c>
      <c r="BH145" s="104">
        <f t="shared" si="12"/>
        <v>0</v>
      </c>
      <c r="BI145" s="104">
        <f t="shared" si="13"/>
        <v>0</v>
      </c>
      <c r="BJ145" s="14" t="s">
        <v>88</v>
      </c>
      <c r="BK145" s="104">
        <f t="shared" si="14"/>
        <v>0</v>
      </c>
      <c r="BL145" s="14" t="s">
        <v>238</v>
      </c>
      <c r="BM145" s="186" t="s">
        <v>305</v>
      </c>
    </row>
    <row r="146" spans="1:65" s="2" customFormat="1" ht="24.2" customHeight="1">
      <c r="A146" s="31"/>
      <c r="B146" s="142"/>
      <c r="C146" s="187" t="s">
        <v>272</v>
      </c>
      <c r="D146" s="187" t="s">
        <v>357</v>
      </c>
      <c r="E146" s="188" t="s">
        <v>1308</v>
      </c>
      <c r="F146" s="189" t="s">
        <v>1309</v>
      </c>
      <c r="G146" s="190" t="s">
        <v>1307</v>
      </c>
      <c r="H146" s="191">
        <v>4</v>
      </c>
      <c r="I146" s="192"/>
      <c r="J146" s="193">
        <f t="shared" si="5"/>
        <v>0</v>
      </c>
      <c r="K146" s="194"/>
      <c r="L146" s="195"/>
      <c r="M146" s="196" t="s">
        <v>1</v>
      </c>
      <c r="N146" s="197"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263</v>
      </c>
      <c r="AT146" s="186" t="s">
        <v>357</v>
      </c>
      <c r="AU146" s="186" t="s">
        <v>81</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313</v>
      </c>
    </row>
    <row r="147" spans="1:65" s="2" customFormat="1" ht="21.75" customHeight="1">
      <c r="A147" s="31"/>
      <c r="B147" s="142"/>
      <c r="C147" s="174" t="s">
        <v>276</v>
      </c>
      <c r="D147" s="174" t="s">
        <v>234</v>
      </c>
      <c r="E147" s="175" t="s">
        <v>1310</v>
      </c>
      <c r="F147" s="176" t="s">
        <v>1311</v>
      </c>
      <c r="G147" s="177" t="s">
        <v>1307</v>
      </c>
      <c r="H147" s="178">
        <v>16</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238</v>
      </c>
      <c r="AT147" s="186" t="s">
        <v>234</v>
      </c>
      <c r="AU147" s="186" t="s">
        <v>81</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321</v>
      </c>
    </row>
    <row r="148" spans="1:65" s="2" customFormat="1" ht="16.5" customHeight="1">
      <c r="A148" s="31"/>
      <c r="B148" s="142"/>
      <c r="C148" s="174" t="s">
        <v>280</v>
      </c>
      <c r="D148" s="174" t="s">
        <v>234</v>
      </c>
      <c r="E148" s="175" t="s">
        <v>1312</v>
      </c>
      <c r="F148" s="176" t="s">
        <v>1313</v>
      </c>
      <c r="G148" s="177" t="s">
        <v>1307</v>
      </c>
      <c r="H148" s="178">
        <v>1</v>
      </c>
      <c r="I148" s="179"/>
      <c r="J148" s="180">
        <f t="shared" si="5"/>
        <v>0</v>
      </c>
      <c r="K148" s="181"/>
      <c r="L148" s="32"/>
      <c r="M148" s="182" t="s">
        <v>1</v>
      </c>
      <c r="N148" s="183"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238</v>
      </c>
      <c r="AT148" s="186" t="s">
        <v>234</v>
      </c>
      <c r="AU148" s="186" t="s">
        <v>81</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328</v>
      </c>
    </row>
    <row r="149" spans="1:65" s="2" customFormat="1" ht="16.5" customHeight="1">
      <c r="A149" s="31"/>
      <c r="B149" s="142"/>
      <c r="C149" s="174" t="s">
        <v>284</v>
      </c>
      <c r="D149" s="174" t="s">
        <v>234</v>
      </c>
      <c r="E149" s="175" t="s">
        <v>1314</v>
      </c>
      <c r="F149" s="176" t="s">
        <v>1315</v>
      </c>
      <c r="G149" s="177" t="s">
        <v>1307</v>
      </c>
      <c r="H149" s="178">
        <v>1</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81</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336</v>
      </c>
    </row>
    <row r="150" spans="1:65" s="2" customFormat="1" ht="24.2" customHeight="1">
      <c r="A150" s="31"/>
      <c r="B150" s="142"/>
      <c r="C150" s="187" t="s">
        <v>289</v>
      </c>
      <c r="D150" s="187" t="s">
        <v>357</v>
      </c>
      <c r="E150" s="188" t="s">
        <v>1316</v>
      </c>
      <c r="F150" s="189" t="s">
        <v>3126</v>
      </c>
      <c r="G150" s="190" t="s">
        <v>1307</v>
      </c>
      <c r="H150" s="191">
        <v>1</v>
      </c>
      <c r="I150" s="192"/>
      <c r="J150" s="193">
        <f t="shared" si="5"/>
        <v>0</v>
      </c>
      <c r="K150" s="194"/>
      <c r="L150" s="195"/>
      <c r="M150" s="196" t="s">
        <v>1</v>
      </c>
      <c r="N150" s="197"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263</v>
      </c>
      <c r="AT150" s="186" t="s">
        <v>357</v>
      </c>
      <c r="AU150" s="186" t="s">
        <v>81</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344</v>
      </c>
    </row>
    <row r="151" spans="1:65" s="2" customFormat="1" ht="21.75" customHeight="1">
      <c r="A151" s="31"/>
      <c r="B151" s="142"/>
      <c r="C151" s="174" t="s">
        <v>293</v>
      </c>
      <c r="D151" s="174" t="s">
        <v>234</v>
      </c>
      <c r="E151" s="175" t="s">
        <v>1318</v>
      </c>
      <c r="F151" s="176" t="s">
        <v>1319</v>
      </c>
      <c r="G151" s="177" t="s">
        <v>1320</v>
      </c>
      <c r="H151" s="178">
        <v>0.1</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81</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352</v>
      </c>
    </row>
    <row r="152" spans="1:65" s="2" customFormat="1" ht="16.5" customHeight="1">
      <c r="A152" s="31"/>
      <c r="B152" s="142"/>
      <c r="C152" s="174" t="s">
        <v>297</v>
      </c>
      <c r="D152" s="174" t="s">
        <v>234</v>
      </c>
      <c r="E152" s="175" t="s">
        <v>1321</v>
      </c>
      <c r="F152" s="176" t="s">
        <v>1322</v>
      </c>
      <c r="G152" s="177" t="s">
        <v>256</v>
      </c>
      <c r="H152" s="178">
        <v>25</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81</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362</v>
      </c>
    </row>
    <row r="153" spans="1:65" s="2" customFormat="1" ht="16.5" customHeight="1">
      <c r="A153" s="31"/>
      <c r="B153" s="142"/>
      <c r="C153" s="174" t="s">
        <v>301</v>
      </c>
      <c r="D153" s="174" t="s">
        <v>234</v>
      </c>
      <c r="E153" s="175" t="s">
        <v>1323</v>
      </c>
      <c r="F153" s="176" t="s">
        <v>1324</v>
      </c>
      <c r="G153" s="177" t="s">
        <v>256</v>
      </c>
      <c r="H153" s="178">
        <v>25</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238</v>
      </c>
      <c r="AT153" s="186" t="s">
        <v>234</v>
      </c>
      <c r="AU153" s="186" t="s">
        <v>81</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370</v>
      </c>
    </row>
    <row r="154" spans="1:65" s="2" customFormat="1" ht="16.5" customHeight="1">
      <c r="A154" s="31"/>
      <c r="B154" s="142"/>
      <c r="C154" s="174" t="s">
        <v>305</v>
      </c>
      <c r="D154" s="174" t="s">
        <v>234</v>
      </c>
      <c r="E154" s="175" t="s">
        <v>1325</v>
      </c>
      <c r="F154" s="176" t="s">
        <v>1326</v>
      </c>
      <c r="G154" s="177" t="s">
        <v>256</v>
      </c>
      <c r="H154" s="178">
        <v>25</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81</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378</v>
      </c>
    </row>
    <row r="155" spans="1:65" s="2" customFormat="1" ht="16.5" customHeight="1">
      <c r="A155" s="31"/>
      <c r="B155" s="142"/>
      <c r="C155" s="187" t="s">
        <v>309</v>
      </c>
      <c r="D155" s="187" t="s">
        <v>357</v>
      </c>
      <c r="E155" s="188" t="s">
        <v>1327</v>
      </c>
      <c r="F155" s="189" t="s">
        <v>3145</v>
      </c>
      <c r="G155" s="190" t="s">
        <v>256</v>
      </c>
      <c r="H155" s="191">
        <v>25</v>
      </c>
      <c r="I155" s="192"/>
      <c r="J155" s="193">
        <f t="shared" si="5"/>
        <v>0</v>
      </c>
      <c r="K155" s="194"/>
      <c r="L155" s="195"/>
      <c r="M155" s="196" t="s">
        <v>1</v>
      </c>
      <c r="N155" s="197"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263</v>
      </c>
      <c r="AT155" s="186" t="s">
        <v>357</v>
      </c>
      <c r="AU155" s="186" t="s">
        <v>81</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386</v>
      </c>
    </row>
    <row r="156" spans="1:65" s="2" customFormat="1" ht="16.5" customHeight="1">
      <c r="A156" s="31"/>
      <c r="B156" s="142"/>
      <c r="C156" s="174" t="s">
        <v>313</v>
      </c>
      <c r="D156" s="174" t="s">
        <v>234</v>
      </c>
      <c r="E156" s="175" t="s">
        <v>1329</v>
      </c>
      <c r="F156" s="176" t="s">
        <v>1330</v>
      </c>
      <c r="G156" s="177" t="s">
        <v>256</v>
      </c>
      <c r="H156" s="178">
        <v>25</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81</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396</v>
      </c>
    </row>
    <row r="157" spans="1:65" s="2" customFormat="1" ht="16.5" customHeight="1">
      <c r="A157" s="31"/>
      <c r="B157" s="142"/>
      <c r="C157" s="174" t="s">
        <v>317</v>
      </c>
      <c r="D157" s="174" t="s">
        <v>234</v>
      </c>
      <c r="E157" s="175" t="s">
        <v>1331</v>
      </c>
      <c r="F157" s="176" t="s">
        <v>1332</v>
      </c>
      <c r="G157" s="177" t="s">
        <v>237</v>
      </c>
      <c r="H157" s="178">
        <v>75</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81</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405</v>
      </c>
    </row>
    <row r="158" spans="1:65" s="2" customFormat="1" ht="24.2" customHeight="1">
      <c r="A158" s="31"/>
      <c r="B158" s="142"/>
      <c r="C158" s="174" t="s">
        <v>321</v>
      </c>
      <c r="D158" s="174" t="s">
        <v>234</v>
      </c>
      <c r="E158" s="175" t="s">
        <v>1335</v>
      </c>
      <c r="F158" s="176" t="s">
        <v>1336</v>
      </c>
      <c r="G158" s="177" t="s">
        <v>256</v>
      </c>
      <c r="H158" s="178">
        <v>25</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81</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413</v>
      </c>
    </row>
    <row r="159" spans="1:65" s="2" customFormat="1" ht="16.5" customHeight="1">
      <c r="A159" s="31"/>
      <c r="B159" s="142"/>
      <c r="C159" s="187" t="s">
        <v>7</v>
      </c>
      <c r="D159" s="187" t="s">
        <v>357</v>
      </c>
      <c r="E159" s="188" t="s">
        <v>1337</v>
      </c>
      <c r="F159" s="189" t="s">
        <v>1338</v>
      </c>
      <c r="G159" s="190" t="s">
        <v>1139</v>
      </c>
      <c r="H159" s="191">
        <v>25</v>
      </c>
      <c r="I159" s="192"/>
      <c r="J159" s="193">
        <f t="shared" si="5"/>
        <v>0</v>
      </c>
      <c r="K159" s="194"/>
      <c r="L159" s="195"/>
      <c r="M159" s="196" t="s">
        <v>1</v>
      </c>
      <c r="N159" s="197"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263</v>
      </c>
      <c r="AT159" s="186" t="s">
        <v>357</v>
      </c>
      <c r="AU159" s="186" t="s">
        <v>81</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421</v>
      </c>
    </row>
    <row r="160" spans="1:65" s="2" customFormat="1" ht="16.5" customHeight="1">
      <c r="A160" s="31"/>
      <c r="B160" s="142"/>
      <c r="C160" s="174" t="s">
        <v>328</v>
      </c>
      <c r="D160" s="174" t="s">
        <v>234</v>
      </c>
      <c r="E160" s="175" t="s">
        <v>1339</v>
      </c>
      <c r="F160" s="176" t="s">
        <v>1340</v>
      </c>
      <c r="G160" s="177" t="s">
        <v>1307</v>
      </c>
      <c r="H160" s="178">
        <v>8</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81</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429</v>
      </c>
    </row>
    <row r="161" spans="1:65" s="2" customFormat="1" ht="21.75" customHeight="1">
      <c r="A161" s="31"/>
      <c r="B161" s="142"/>
      <c r="C161" s="187" t="s">
        <v>332</v>
      </c>
      <c r="D161" s="187" t="s">
        <v>357</v>
      </c>
      <c r="E161" s="188" t="s">
        <v>1341</v>
      </c>
      <c r="F161" s="189" t="s">
        <v>1342</v>
      </c>
      <c r="G161" s="190" t="s">
        <v>1307</v>
      </c>
      <c r="H161" s="191">
        <v>4</v>
      </c>
      <c r="I161" s="192"/>
      <c r="J161" s="193">
        <f t="shared" si="5"/>
        <v>0</v>
      </c>
      <c r="K161" s="194"/>
      <c r="L161" s="195"/>
      <c r="M161" s="196" t="s">
        <v>1</v>
      </c>
      <c r="N161" s="197"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263</v>
      </c>
      <c r="AT161" s="186" t="s">
        <v>357</v>
      </c>
      <c r="AU161" s="186" t="s">
        <v>81</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438</v>
      </c>
    </row>
    <row r="162" spans="1:65" s="2" customFormat="1" ht="24.2" customHeight="1">
      <c r="A162" s="31"/>
      <c r="B162" s="142"/>
      <c r="C162" s="174" t="s">
        <v>336</v>
      </c>
      <c r="D162" s="174" t="s">
        <v>234</v>
      </c>
      <c r="E162" s="175" t="s">
        <v>1343</v>
      </c>
      <c r="F162" s="176" t="s">
        <v>1344</v>
      </c>
      <c r="G162" s="177" t="s">
        <v>1307</v>
      </c>
      <c r="H162" s="178">
        <v>4</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81</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446</v>
      </c>
    </row>
    <row r="163" spans="1:65" s="2" customFormat="1" ht="24.2" customHeight="1">
      <c r="A163" s="31"/>
      <c r="B163" s="142"/>
      <c r="C163" s="174" t="s">
        <v>340</v>
      </c>
      <c r="D163" s="174" t="s">
        <v>234</v>
      </c>
      <c r="E163" s="175" t="s">
        <v>1345</v>
      </c>
      <c r="F163" s="176" t="s">
        <v>1346</v>
      </c>
      <c r="G163" s="177" t="s">
        <v>256</v>
      </c>
      <c r="H163" s="178">
        <v>6</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81</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455</v>
      </c>
    </row>
    <row r="164" spans="1:65" s="2" customFormat="1" ht="16.5" customHeight="1">
      <c r="A164" s="31"/>
      <c r="B164" s="142"/>
      <c r="C164" s="187" t="s">
        <v>344</v>
      </c>
      <c r="D164" s="187" t="s">
        <v>357</v>
      </c>
      <c r="E164" s="188" t="s">
        <v>1347</v>
      </c>
      <c r="F164" s="189" t="s">
        <v>1348</v>
      </c>
      <c r="G164" s="190" t="s">
        <v>1139</v>
      </c>
      <c r="H164" s="191">
        <v>4</v>
      </c>
      <c r="I164" s="192"/>
      <c r="J164" s="193">
        <f t="shared" si="5"/>
        <v>0</v>
      </c>
      <c r="K164" s="194"/>
      <c r="L164" s="195"/>
      <c r="M164" s="196" t="s">
        <v>1</v>
      </c>
      <c r="N164" s="197"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263</v>
      </c>
      <c r="AT164" s="186" t="s">
        <v>357</v>
      </c>
      <c r="AU164" s="186" t="s">
        <v>81</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465</v>
      </c>
    </row>
    <row r="165" spans="1:65" s="2" customFormat="1" ht="16.5" customHeight="1">
      <c r="A165" s="31"/>
      <c r="B165" s="142"/>
      <c r="C165" s="174" t="s">
        <v>348</v>
      </c>
      <c r="D165" s="174" t="s">
        <v>234</v>
      </c>
      <c r="E165" s="175" t="s">
        <v>1349</v>
      </c>
      <c r="F165" s="176" t="s">
        <v>1350</v>
      </c>
      <c r="G165" s="177" t="s">
        <v>1351</v>
      </c>
      <c r="H165" s="205"/>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81</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474</v>
      </c>
    </row>
    <row r="166" spans="1:65" s="2" customFormat="1" ht="16.5" customHeight="1">
      <c r="A166" s="31"/>
      <c r="B166" s="142"/>
      <c r="C166" s="174" t="s">
        <v>352</v>
      </c>
      <c r="D166" s="174" t="s">
        <v>234</v>
      </c>
      <c r="E166" s="175" t="s">
        <v>1352</v>
      </c>
      <c r="F166" s="176" t="s">
        <v>1353</v>
      </c>
      <c r="G166" s="177" t="s">
        <v>1351</v>
      </c>
      <c r="H166" s="205"/>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81</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482</v>
      </c>
    </row>
    <row r="167" spans="1:65" s="2" customFormat="1" ht="16.5" customHeight="1">
      <c r="A167" s="31"/>
      <c r="B167" s="142"/>
      <c r="C167" s="174" t="s">
        <v>356</v>
      </c>
      <c r="D167" s="174" t="s">
        <v>234</v>
      </c>
      <c r="E167" s="175" t="s">
        <v>1354</v>
      </c>
      <c r="F167" s="176" t="s">
        <v>1355</v>
      </c>
      <c r="G167" s="177" t="s">
        <v>1351</v>
      </c>
      <c r="H167" s="205"/>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81</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490</v>
      </c>
    </row>
    <row r="168" spans="1:65" s="2" customFormat="1" ht="24.2" customHeight="1">
      <c r="A168" s="31"/>
      <c r="B168" s="142"/>
      <c r="C168" s="174" t="s">
        <v>362</v>
      </c>
      <c r="D168" s="174" t="s">
        <v>234</v>
      </c>
      <c r="E168" s="175" t="s">
        <v>1356</v>
      </c>
      <c r="F168" s="176" t="s">
        <v>1357</v>
      </c>
      <c r="G168" s="177" t="s">
        <v>261</v>
      </c>
      <c r="H168" s="178">
        <v>8</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81</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463</v>
      </c>
    </row>
    <row r="169" spans="1:65" s="2" customFormat="1" ht="16.5" customHeight="1">
      <c r="A169" s="31"/>
      <c r="B169" s="142"/>
      <c r="C169" s="174" t="s">
        <v>366</v>
      </c>
      <c r="D169" s="174" t="s">
        <v>234</v>
      </c>
      <c r="E169" s="175" t="s">
        <v>1358</v>
      </c>
      <c r="F169" s="176" t="s">
        <v>1359</v>
      </c>
      <c r="G169" s="177" t="s">
        <v>394</v>
      </c>
      <c r="H169" s="178">
        <v>1</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81</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505</v>
      </c>
    </row>
    <row r="170" spans="1:65" s="2" customFormat="1" ht="16.5" customHeight="1">
      <c r="A170" s="31"/>
      <c r="B170" s="142"/>
      <c r="C170" s="174" t="s">
        <v>370</v>
      </c>
      <c r="D170" s="174" t="s">
        <v>234</v>
      </c>
      <c r="E170" s="175" t="s">
        <v>3153</v>
      </c>
      <c r="F170" s="176" t="s">
        <v>3154</v>
      </c>
      <c r="G170" s="177" t="s">
        <v>394</v>
      </c>
      <c r="H170" s="178">
        <v>1</v>
      </c>
      <c r="I170" s="179"/>
      <c r="J170" s="180">
        <f t="shared" si="5"/>
        <v>0</v>
      </c>
      <c r="K170" s="181"/>
      <c r="L170" s="32"/>
      <c r="M170" s="198" t="s">
        <v>1</v>
      </c>
      <c r="N170" s="199" t="s">
        <v>43</v>
      </c>
      <c r="O170" s="200"/>
      <c r="P170" s="201">
        <f t="shared" si="6"/>
        <v>0</v>
      </c>
      <c r="Q170" s="201">
        <v>0</v>
      </c>
      <c r="R170" s="201">
        <f t="shared" si="7"/>
        <v>0</v>
      </c>
      <c r="S170" s="201">
        <v>0</v>
      </c>
      <c r="T170" s="202">
        <f t="shared" si="8"/>
        <v>0</v>
      </c>
      <c r="U170" s="31"/>
      <c r="V170" s="31"/>
      <c r="W170" s="31"/>
      <c r="X170" s="31"/>
      <c r="Y170" s="31"/>
      <c r="Z170" s="31"/>
      <c r="AA170" s="31"/>
      <c r="AB170" s="31"/>
      <c r="AC170" s="31"/>
      <c r="AD170" s="31"/>
      <c r="AE170" s="31"/>
      <c r="AR170" s="186" t="s">
        <v>238</v>
      </c>
      <c r="AT170" s="186" t="s">
        <v>234</v>
      </c>
      <c r="AU170" s="186" t="s">
        <v>81</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513</v>
      </c>
    </row>
    <row r="171" spans="1:65" s="2" customFormat="1" ht="6.95" customHeight="1">
      <c r="A171" s="31"/>
      <c r="B171" s="49"/>
      <c r="C171" s="50"/>
      <c r="D171" s="50"/>
      <c r="E171" s="50"/>
      <c r="F171" s="50"/>
      <c r="G171" s="50"/>
      <c r="H171" s="50"/>
      <c r="I171" s="50"/>
      <c r="J171" s="50"/>
      <c r="K171" s="50"/>
      <c r="L171" s="32"/>
      <c r="M171" s="31"/>
      <c r="O171" s="31"/>
      <c r="P171" s="31"/>
      <c r="Q171" s="31"/>
      <c r="R171" s="31"/>
      <c r="S171" s="31"/>
      <c r="T171" s="31"/>
      <c r="U171" s="31"/>
      <c r="V171" s="31"/>
      <c r="W171" s="31"/>
      <c r="X171" s="31"/>
      <c r="Y171" s="31"/>
      <c r="Z171" s="31"/>
      <c r="AA171" s="31"/>
      <c r="AB171" s="31"/>
      <c r="AC171" s="31"/>
      <c r="AD171" s="31"/>
      <c r="AE171" s="31"/>
    </row>
  </sheetData>
  <autoFilter ref="C134:K17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A2:BM295"/>
  <sheetViews>
    <sheetView showGridLines="0" tabSelected="1" topLeftCell="A251" workbookViewId="0">
      <selection activeCell="C267" sqref="C267:J267"/>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94</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187</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189</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J116</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ROUND((SUM(BE116:BE123) + SUM(BE147:BE294)),  2)</f>
        <v>0</v>
      </c>
      <c r="G39" s="118"/>
      <c r="H39" s="118"/>
      <c r="I39" s="119">
        <v>0.23</v>
      </c>
      <c r="J39" s="117">
        <f>ROUND(((SUM(BE116:BE123) + SUM(BE147:BE294))*I39),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ROUND((SUM(BF116:BF123) + SUM(BF147:BF294)),  2)</f>
        <v>0</v>
      </c>
      <c r="G40" s="118"/>
      <c r="H40" s="118"/>
      <c r="I40" s="119">
        <v>0.23</v>
      </c>
      <c r="J40" s="117">
        <f>ROUND(((SUM(BF116:BF123) + SUM(BF147:BF294))*I40),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ROUND((SUM(BG116:BG123) + SUM(BG147:BG294)),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ROUND((SUM(BH116:BH123) + SUM(BH147:BH294)),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ROUND((SUM(BI116:BI123) + SUM(BI147:BI294)),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187</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01.1 - Výtlačné potrubie VP</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J147</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196</v>
      </c>
      <c r="E101" s="134"/>
      <c r="F101" s="134"/>
      <c r="G101" s="134"/>
      <c r="H101" s="134"/>
      <c r="I101" s="134"/>
      <c r="J101" s="135">
        <f>J148</f>
        <v>0</v>
      </c>
      <c r="L101" s="132"/>
    </row>
    <row r="102" spans="1:47" s="10" customFormat="1" ht="19.899999999999999" customHeight="1">
      <c r="B102" s="136"/>
      <c r="D102" s="137" t="s">
        <v>197</v>
      </c>
      <c r="E102" s="138"/>
      <c r="F102" s="138"/>
      <c r="G102" s="138"/>
      <c r="H102" s="138"/>
      <c r="I102" s="138"/>
      <c r="J102" s="139">
        <f>J149</f>
        <v>0</v>
      </c>
      <c r="L102" s="136"/>
    </row>
    <row r="103" spans="1:47" s="10" customFormat="1" ht="19.899999999999999" customHeight="1">
      <c r="B103" s="136"/>
      <c r="D103" s="137" t="s">
        <v>198</v>
      </c>
      <c r="E103" s="138"/>
      <c r="F103" s="138"/>
      <c r="G103" s="138"/>
      <c r="H103" s="138"/>
      <c r="I103" s="138"/>
      <c r="J103" s="139">
        <f>J188</f>
        <v>0</v>
      </c>
      <c r="L103" s="136"/>
    </row>
    <row r="104" spans="1:47" s="10" customFormat="1" ht="19.899999999999999" customHeight="1">
      <c r="B104" s="136"/>
      <c r="D104" s="137" t="s">
        <v>199</v>
      </c>
      <c r="E104" s="138"/>
      <c r="F104" s="138"/>
      <c r="G104" s="138"/>
      <c r="H104" s="138"/>
      <c r="I104" s="138"/>
      <c r="J104" s="139">
        <f>J191</f>
        <v>0</v>
      </c>
      <c r="L104" s="136"/>
    </row>
    <row r="105" spans="1:47" s="10" customFormat="1" ht="19.899999999999999" customHeight="1">
      <c r="B105" s="136"/>
      <c r="D105" s="137" t="s">
        <v>200</v>
      </c>
      <c r="E105" s="138"/>
      <c r="F105" s="138"/>
      <c r="G105" s="138"/>
      <c r="H105" s="138"/>
      <c r="I105" s="138"/>
      <c r="J105" s="139">
        <f>J200</f>
        <v>0</v>
      </c>
      <c r="L105" s="136"/>
    </row>
    <row r="106" spans="1:47" s="10" customFormat="1" ht="19.899999999999999" customHeight="1">
      <c r="B106" s="136"/>
      <c r="D106" s="137" t="s">
        <v>201</v>
      </c>
      <c r="E106" s="138"/>
      <c r="F106" s="138"/>
      <c r="G106" s="138"/>
      <c r="H106" s="138"/>
      <c r="I106" s="138"/>
      <c r="J106" s="139">
        <f>J206</f>
        <v>0</v>
      </c>
      <c r="L106" s="136"/>
    </row>
    <row r="107" spans="1:47" s="10" customFormat="1" ht="19.899999999999999" customHeight="1">
      <c r="B107" s="136"/>
      <c r="D107" s="137" t="s">
        <v>202</v>
      </c>
      <c r="E107" s="138"/>
      <c r="F107" s="138"/>
      <c r="G107" s="138"/>
      <c r="H107" s="138"/>
      <c r="I107" s="138"/>
      <c r="J107" s="139">
        <f>J208</f>
        <v>0</v>
      </c>
      <c r="L107" s="136"/>
    </row>
    <row r="108" spans="1:47" s="10" customFormat="1" ht="19.899999999999999" customHeight="1">
      <c r="B108" s="136"/>
      <c r="D108" s="137" t="s">
        <v>203</v>
      </c>
      <c r="E108" s="138"/>
      <c r="F108" s="138"/>
      <c r="G108" s="138"/>
      <c r="H108" s="138"/>
      <c r="I108" s="138"/>
      <c r="J108" s="139">
        <f>J278</f>
        <v>0</v>
      </c>
      <c r="L108" s="136"/>
    </row>
    <row r="109" spans="1:47" s="10" customFormat="1" ht="19.899999999999999" customHeight="1">
      <c r="B109" s="136"/>
      <c r="D109" s="137" t="s">
        <v>204</v>
      </c>
      <c r="E109" s="138"/>
      <c r="F109" s="138"/>
      <c r="G109" s="138"/>
      <c r="H109" s="138"/>
      <c r="I109" s="138"/>
      <c r="J109" s="139">
        <f>J284</f>
        <v>0</v>
      </c>
      <c r="L109" s="136"/>
    </row>
    <row r="110" spans="1:47" s="9" customFormat="1" ht="24.95" customHeight="1">
      <c r="B110" s="132"/>
      <c r="D110" s="133" t="s">
        <v>205</v>
      </c>
      <c r="E110" s="134"/>
      <c r="F110" s="134"/>
      <c r="G110" s="134"/>
      <c r="H110" s="134"/>
      <c r="I110" s="134"/>
      <c r="J110" s="135">
        <f>J287</f>
        <v>0</v>
      </c>
      <c r="L110" s="132"/>
    </row>
    <row r="111" spans="1:47" s="10" customFormat="1" ht="19.899999999999999" customHeight="1">
      <c r="B111" s="136"/>
      <c r="D111" s="137" t="s">
        <v>206</v>
      </c>
      <c r="E111" s="138"/>
      <c r="F111" s="138"/>
      <c r="G111" s="138"/>
      <c r="H111" s="138"/>
      <c r="I111" s="138"/>
      <c r="J111" s="139">
        <f>J288</f>
        <v>0</v>
      </c>
      <c r="L111" s="136"/>
    </row>
    <row r="112" spans="1:47" s="9" customFormat="1" ht="24.95" customHeight="1">
      <c r="B112" s="132"/>
      <c r="D112" s="133" t="s">
        <v>207</v>
      </c>
      <c r="E112" s="134"/>
      <c r="F112" s="134"/>
      <c r="G112" s="134"/>
      <c r="H112" s="134"/>
      <c r="I112" s="134"/>
      <c r="J112" s="135">
        <f>J292</f>
        <v>0</v>
      </c>
      <c r="L112" s="132"/>
    </row>
    <row r="113" spans="1:65" s="10" customFormat="1" ht="19.899999999999999" customHeight="1">
      <c r="B113" s="136"/>
      <c r="D113" s="137" t="s">
        <v>208</v>
      </c>
      <c r="E113" s="138"/>
      <c r="F113" s="138"/>
      <c r="G113" s="138"/>
      <c r="H113" s="138"/>
      <c r="I113" s="138"/>
      <c r="J113" s="139">
        <f>J293</f>
        <v>0</v>
      </c>
      <c r="L113" s="136"/>
    </row>
    <row r="114" spans="1:65" s="2" customFormat="1" ht="21.75" customHeight="1">
      <c r="A114" s="31"/>
      <c r="B114" s="32"/>
      <c r="C114" s="31"/>
      <c r="D114" s="31"/>
      <c r="E114" s="31"/>
      <c r="F114" s="31"/>
      <c r="G114" s="31"/>
      <c r="H114" s="31"/>
      <c r="I114" s="31"/>
      <c r="J114" s="31"/>
      <c r="K114" s="31"/>
      <c r="L114" s="44"/>
      <c r="S114" s="31"/>
      <c r="T114" s="31"/>
      <c r="U114" s="31"/>
      <c r="V114" s="31"/>
      <c r="W114" s="31"/>
      <c r="X114" s="31"/>
      <c r="Y114" s="31"/>
      <c r="Z114" s="31"/>
      <c r="AA114" s="31"/>
      <c r="AB114" s="31"/>
      <c r="AC114" s="31"/>
      <c r="AD114" s="31"/>
      <c r="AE114" s="31"/>
    </row>
    <row r="115" spans="1:65" s="2" customFormat="1" ht="6.95" customHeight="1">
      <c r="A115" s="31"/>
      <c r="B115" s="32"/>
      <c r="C115" s="31"/>
      <c r="D115" s="31"/>
      <c r="E115" s="31"/>
      <c r="F115" s="31"/>
      <c r="G115" s="31"/>
      <c r="H115" s="31"/>
      <c r="I115" s="31"/>
      <c r="J115" s="31"/>
      <c r="K115" s="31"/>
      <c r="L115" s="44"/>
      <c r="S115" s="31"/>
      <c r="T115" s="31"/>
      <c r="U115" s="31"/>
      <c r="V115" s="31"/>
      <c r="W115" s="31"/>
      <c r="X115" s="31"/>
      <c r="Y115" s="31"/>
      <c r="Z115" s="31"/>
      <c r="AA115" s="31"/>
      <c r="AB115" s="31"/>
      <c r="AC115" s="31"/>
      <c r="AD115" s="31"/>
      <c r="AE115" s="31"/>
    </row>
    <row r="116" spans="1:65" s="2" customFormat="1" ht="29.25" customHeight="1">
      <c r="A116" s="31"/>
      <c r="B116" s="32"/>
      <c r="C116" s="131" t="s">
        <v>209</v>
      </c>
      <c r="D116" s="31"/>
      <c r="E116" s="31"/>
      <c r="F116" s="31"/>
      <c r="G116" s="31"/>
      <c r="H116" s="31"/>
      <c r="I116" s="31"/>
      <c r="J116" s="140">
        <f>ROUND(J117 + J118 + J119 + J120 + J121 + J122,2)</f>
        <v>0</v>
      </c>
      <c r="K116" s="31"/>
      <c r="L116" s="44"/>
      <c r="N116" s="141" t="s">
        <v>41</v>
      </c>
      <c r="S116" s="31"/>
      <c r="T116" s="31"/>
      <c r="U116" s="31"/>
      <c r="V116" s="31"/>
      <c r="W116" s="31"/>
      <c r="X116" s="31"/>
      <c r="Y116" s="31"/>
      <c r="Z116" s="31"/>
      <c r="AA116" s="31"/>
      <c r="AB116" s="31"/>
      <c r="AC116" s="31"/>
      <c r="AD116" s="31"/>
      <c r="AE116" s="31"/>
    </row>
    <row r="117" spans="1:65" s="2" customFormat="1" ht="18" customHeight="1">
      <c r="A117" s="31"/>
      <c r="B117" s="142"/>
      <c r="C117" s="143"/>
      <c r="D117" s="257" t="s">
        <v>210</v>
      </c>
      <c r="E117" s="263"/>
      <c r="F117" s="263"/>
      <c r="G117" s="143"/>
      <c r="H117" s="143"/>
      <c r="I117" s="143"/>
      <c r="J117" s="101">
        <v>0</v>
      </c>
      <c r="K117" s="143"/>
      <c r="L117" s="145"/>
      <c r="M117" s="146"/>
      <c r="N117" s="147" t="s">
        <v>43</v>
      </c>
      <c r="O117" s="146"/>
      <c r="P117" s="146"/>
      <c r="Q117" s="146"/>
      <c r="R117" s="146"/>
      <c r="S117" s="143"/>
      <c r="T117" s="143"/>
      <c r="U117" s="143"/>
      <c r="V117" s="143"/>
      <c r="W117" s="143"/>
      <c r="X117" s="143"/>
      <c r="Y117" s="143"/>
      <c r="Z117" s="143"/>
      <c r="AA117" s="143"/>
      <c r="AB117" s="143"/>
      <c r="AC117" s="143"/>
      <c r="AD117" s="143"/>
      <c r="AE117" s="143"/>
      <c r="AF117" s="146"/>
      <c r="AG117" s="146"/>
      <c r="AH117" s="146"/>
      <c r="AI117" s="146"/>
      <c r="AJ117" s="146"/>
      <c r="AK117" s="146"/>
      <c r="AL117" s="146"/>
      <c r="AM117" s="146"/>
      <c r="AN117" s="146"/>
      <c r="AO117" s="146"/>
      <c r="AP117" s="146"/>
      <c r="AQ117" s="146"/>
      <c r="AR117" s="146"/>
      <c r="AS117" s="146"/>
      <c r="AT117" s="146"/>
      <c r="AU117" s="146"/>
      <c r="AV117" s="146"/>
      <c r="AW117" s="146"/>
      <c r="AX117" s="146"/>
      <c r="AY117" s="148" t="s">
        <v>211</v>
      </c>
      <c r="AZ117" s="146"/>
      <c r="BA117" s="146"/>
      <c r="BB117" s="146"/>
      <c r="BC117" s="146"/>
      <c r="BD117" s="146"/>
      <c r="BE117" s="149">
        <f t="shared" ref="BE117:BE122" si="0">IF(N117="základná",J117,0)</f>
        <v>0</v>
      </c>
      <c r="BF117" s="149">
        <f t="shared" ref="BF117:BF122" si="1">IF(N117="znížená",J117,0)</f>
        <v>0</v>
      </c>
      <c r="BG117" s="149">
        <f t="shared" ref="BG117:BG122" si="2">IF(N117="zákl. prenesená",J117,0)</f>
        <v>0</v>
      </c>
      <c r="BH117" s="149">
        <f t="shared" ref="BH117:BH122" si="3">IF(N117="zníž. prenesená",J117,0)</f>
        <v>0</v>
      </c>
      <c r="BI117" s="149">
        <f t="shared" ref="BI117:BI122" si="4">IF(N117="nulová",J117,0)</f>
        <v>0</v>
      </c>
      <c r="BJ117" s="148" t="s">
        <v>88</v>
      </c>
      <c r="BK117" s="146"/>
      <c r="BL117" s="146"/>
      <c r="BM117" s="146"/>
    </row>
    <row r="118" spans="1:65" s="2" customFormat="1" ht="18" customHeight="1">
      <c r="A118" s="31"/>
      <c r="B118" s="142"/>
      <c r="C118" s="143"/>
      <c r="D118" s="257" t="s">
        <v>212</v>
      </c>
      <c r="E118" s="263"/>
      <c r="F118" s="263"/>
      <c r="G118" s="143"/>
      <c r="H118" s="143"/>
      <c r="I118" s="143"/>
      <c r="J118" s="101">
        <v>0</v>
      </c>
      <c r="K118" s="143"/>
      <c r="L118" s="145"/>
      <c r="M118" s="146"/>
      <c r="N118" s="147" t="s">
        <v>43</v>
      </c>
      <c r="O118" s="146"/>
      <c r="P118" s="146"/>
      <c r="Q118" s="146"/>
      <c r="R118" s="146"/>
      <c r="S118" s="143"/>
      <c r="T118" s="143"/>
      <c r="U118" s="143"/>
      <c r="V118" s="143"/>
      <c r="W118" s="143"/>
      <c r="X118" s="143"/>
      <c r="Y118" s="143"/>
      <c r="Z118" s="143"/>
      <c r="AA118" s="143"/>
      <c r="AB118" s="143"/>
      <c r="AC118" s="143"/>
      <c r="AD118" s="143"/>
      <c r="AE118" s="143"/>
      <c r="AF118" s="146"/>
      <c r="AG118" s="146"/>
      <c r="AH118" s="146"/>
      <c r="AI118" s="146"/>
      <c r="AJ118" s="146"/>
      <c r="AK118" s="146"/>
      <c r="AL118" s="146"/>
      <c r="AM118" s="146"/>
      <c r="AN118" s="146"/>
      <c r="AO118" s="146"/>
      <c r="AP118" s="146"/>
      <c r="AQ118" s="146"/>
      <c r="AR118" s="146"/>
      <c r="AS118" s="146"/>
      <c r="AT118" s="146"/>
      <c r="AU118" s="146"/>
      <c r="AV118" s="146"/>
      <c r="AW118" s="146"/>
      <c r="AX118" s="146"/>
      <c r="AY118" s="148" t="s">
        <v>211</v>
      </c>
      <c r="AZ118" s="146"/>
      <c r="BA118" s="146"/>
      <c r="BB118" s="146"/>
      <c r="BC118" s="146"/>
      <c r="BD118" s="146"/>
      <c r="BE118" s="149">
        <f t="shared" si="0"/>
        <v>0</v>
      </c>
      <c r="BF118" s="149">
        <f t="shared" si="1"/>
        <v>0</v>
      </c>
      <c r="BG118" s="149">
        <f t="shared" si="2"/>
        <v>0</v>
      </c>
      <c r="BH118" s="149">
        <f t="shared" si="3"/>
        <v>0</v>
      </c>
      <c r="BI118" s="149">
        <f t="shared" si="4"/>
        <v>0</v>
      </c>
      <c r="BJ118" s="148" t="s">
        <v>88</v>
      </c>
      <c r="BK118" s="146"/>
      <c r="BL118" s="146"/>
      <c r="BM118" s="146"/>
    </row>
    <row r="119" spans="1:65" s="2" customFormat="1" ht="18" customHeight="1">
      <c r="A119" s="31"/>
      <c r="B119" s="142"/>
      <c r="C119" s="143"/>
      <c r="D119" s="257" t="s">
        <v>213</v>
      </c>
      <c r="E119" s="263"/>
      <c r="F119" s="263"/>
      <c r="G119" s="143"/>
      <c r="H119" s="143"/>
      <c r="I119" s="143"/>
      <c r="J119" s="101">
        <v>0</v>
      </c>
      <c r="K119" s="143"/>
      <c r="L119" s="145"/>
      <c r="M119" s="146"/>
      <c r="N119" s="147" t="s">
        <v>43</v>
      </c>
      <c r="O119" s="146"/>
      <c r="P119" s="146"/>
      <c r="Q119" s="146"/>
      <c r="R119" s="146"/>
      <c r="S119" s="143"/>
      <c r="T119" s="143"/>
      <c r="U119" s="143"/>
      <c r="V119" s="143"/>
      <c r="W119" s="143"/>
      <c r="X119" s="143"/>
      <c r="Y119" s="143"/>
      <c r="Z119" s="143"/>
      <c r="AA119" s="143"/>
      <c r="AB119" s="143"/>
      <c r="AC119" s="143"/>
      <c r="AD119" s="143"/>
      <c r="AE119" s="143"/>
      <c r="AF119" s="146"/>
      <c r="AG119" s="146"/>
      <c r="AH119" s="146"/>
      <c r="AI119" s="146"/>
      <c r="AJ119" s="146"/>
      <c r="AK119" s="146"/>
      <c r="AL119" s="146"/>
      <c r="AM119" s="146"/>
      <c r="AN119" s="146"/>
      <c r="AO119" s="146"/>
      <c r="AP119" s="146"/>
      <c r="AQ119" s="146"/>
      <c r="AR119" s="146"/>
      <c r="AS119" s="146"/>
      <c r="AT119" s="146"/>
      <c r="AU119" s="146"/>
      <c r="AV119" s="146"/>
      <c r="AW119" s="146"/>
      <c r="AX119" s="146"/>
      <c r="AY119" s="148" t="s">
        <v>211</v>
      </c>
      <c r="AZ119" s="146"/>
      <c r="BA119" s="146"/>
      <c r="BB119" s="146"/>
      <c r="BC119" s="146"/>
      <c r="BD119" s="146"/>
      <c r="BE119" s="149">
        <f t="shared" si="0"/>
        <v>0</v>
      </c>
      <c r="BF119" s="149">
        <f t="shared" si="1"/>
        <v>0</v>
      </c>
      <c r="BG119" s="149">
        <f t="shared" si="2"/>
        <v>0</v>
      </c>
      <c r="BH119" s="149">
        <f t="shared" si="3"/>
        <v>0</v>
      </c>
      <c r="BI119" s="149">
        <f t="shared" si="4"/>
        <v>0</v>
      </c>
      <c r="BJ119" s="148" t="s">
        <v>88</v>
      </c>
      <c r="BK119" s="146"/>
      <c r="BL119" s="146"/>
      <c r="BM119" s="146"/>
    </row>
    <row r="120" spans="1:65" s="2" customFormat="1" ht="18" customHeight="1">
      <c r="A120" s="31"/>
      <c r="B120" s="142"/>
      <c r="C120" s="143"/>
      <c r="D120" s="257" t="s">
        <v>214</v>
      </c>
      <c r="E120" s="263"/>
      <c r="F120" s="263"/>
      <c r="G120" s="143"/>
      <c r="H120" s="143"/>
      <c r="I120" s="143"/>
      <c r="J120" s="101">
        <v>0</v>
      </c>
      <c r="K120" s="143"/>
      <c r="L120" s="145"/>
      <c r="M120" s="146"/>
      <c r="N120" s="147" t="s">
        <v>43</v>
      </c>
      <c r="O120" s="146"/>
      <c r="P120" s="146"/>
      <c r="Q120" s="146"/>
      <c r="R120" s="146"/>
      <c r="S120" s="143"/>
      <c r="T120" s="143"/>
      <c r="U120" s="143"/>
      <c r="V120" s="143"/>
      <c r="W120" s="143"/>
      <c r="X120" s="143"/>
      <c r="Y120" s="143"/>
      <c r="Z120" s="143"/>
      <c r="AA120" s="143"/>
      <c r="AB120" s="143"/>
      <c r="AC120" s="143"/>
      <c r="AD120" s="143"/>
      <c r="AE120" s="143"/>
      <c r="AF120" s="146"/>
      <c r="AG120" s="146"/>
      <c r="AH120" s="146"/>
      <c r="AI120" s="146"/>
      <c r="AJ120" s="146"/>
      <c r="AK120" s="146"/>
      <c r="AL120" s="146"/>
      <c r="AM120" s="146"/>
      <c r="AN120" s="146"/>
      <c r="AO120" s="146"/>
      <c r="AP120" s="146"/>
      <c r="AQ120" s="146"/>
      <c r="AR120" s="146"/>
      <c r="AS120" s="146"/>
      <c r="AT120" s="146"/>
      <c r="AU120" s="146"/>
      <c r="AV120" s="146"/>
      <c r="AW120" s="146"/>
      <c r="AX120" s="146"/>
      <c r="AY120" s="148" t="s">
        <v>211</v>
      </c>
      <c r="AZ120" s="146"/>
      <c r="BA120" s="146"/>
      <c r="BB120" s="146"/>
      <c r="BC120" s="146"/>
      <c r="BD120" s="146"/>
      <c r="BE120" s="149">
        <f t="shared" si="0"/>
        <v>0</v>
      </c>
      <c r="BF120" s="149">
        <f t="shared" si="1"/>
        <v>0</v>
      </c>
      <c r="BG120" s="149">
        <f t="shared" si="2"/>
        <v>0</v>
      </c>
      <c r="BH120" s="149">
        <f t="shared" si="3"/>
        <v>0</v>
      </c>
      <c r="BI120" s="149">
        <f t="shared" si="4"/>
        <v>0</v>
      </c>
      <c r="BJ120" s="148" t="s">
        <v>88</v>
      </c>
      <c r="BK120" s="146"/>
      <c r="BL120" s="146"/>
      <c r="BM120" s="146"/>
    </row>
    <row r="121" spans="1:65" s="2" customFormat="1" ht="18" customHeight="1">
      <c r="A121" s="31"/>
      <c r="B121" s="142"/>
      <c r="C121" s="143"/>
      <c r="D121" s="257" t="s">
        <v>215</v>
      </c>
      <c r="E121" s="263"/>
      <c r="F121" s="263"/>
      <c r="G121" s="143"/>
      <c r="H121" s="143"/>
      <c r="I121" s="143"/>
      <c r="J121" s="101">
        <v>0</v>
      </c>
      <c r="K121" s="143"/>
      <c r="L121" s="145"/>
      <c r="M121" s="146"/>
      <c r="N121" s="147" t="s">
        <v>43</v>
      </c>
      <c r="O121" s="146"/>
      <c r="P121" s="146"/>
      <c r="Q121" s="146"/>
      <c r="R121" s="146"/>
      <c r="S121" s="143"/>
      <c r="T121" s="143"/>
      <c r="U121" s="143"/>
      <c r="V121" s="143"/>
      <c r="W121" s="143"/>
      <c r="X121" s="143"/>
      <c r="Y121" s="143"/>
      <c r="Z121" s="143"/>
      <c r="AA121" s="143"/>
      <c r="AB121" s="143"/>
      <c r="AC121" s="143"/>
      <c r="AD121" s="143"/>
      <c r="AE121" s="143"/>
      <c r="AF121" s="146"/>
      <c r="AG121" s="146"/>
      <c r="AH121" s="146"/>
      <c r="AI121" s="146"/>
      <c r="AJ121" s="146"/>
      <c r="AK121" s="146"/>
      <c r="AL121" s="146"/>
      <c r="AM121" s="146"/>
      <c r="AN121" s="146"/>
      <c r="AO121" s="146"/>
      <c r="AP121" s="146"/>
      <c r="AQ121" s="146"/>
      <c r="AR121" s="146"/>
      <c r="AS121" s="146"/>
      <c r="AT121" s="146"/>
      <c r="AU121" s="146"/>
      <c r="AV121" s="146"/>
      <c r="AW121" s="146"/>
      <c r="AX121" s="146"/>
      <c r="AY121" s="148" t="s">
        <v>211</v>
      </c>
      <c r="AZ121" s="146"/>
      <c r="BA121" s="146"/>
      <c r="BB121" s="146"/>
      <c r="BC121" s="146"/>
      <c r="BD121" s="146"/>
      <c r="BE121" s="149">
        <f t="shared" si="0"/>
        <v>0</v>
      </c>
      <c r="BF121" s="149">
        <f t="shared" si="1"/>
        <v>0</v>
      </c>
      <c r="BG121" s="149">
        <f t="shared" si="2"/>
        <v>0</v>
      </c>
      <c r="BH121" s="149">
        <f t="shared" si="3"/>
        <v>0</v>
      </c>
      <c r="BI121" s="149">
        <f t="shared" si="4"/>
        <v>0</v>
      </c>
      <c r="BJ121" s="148" t="s">
        <v>88</v>
      </c>
      <c r="BK121" s="146"/>
      <c r="BL121" s="146"/>
      <c r="BM121" s="146"/>
    </row>
    <row r="122" spans="1:65" s="2" customFormat="1" ht="18" customHeight="1">
      <c r="A122" s="31"/>
      <c r="B122" s="142"/>
      <c r="C122" s="143"/>
      <c r="D122" s="144" t="s">
        <v>216</v>
      </c>
      <c r="E122" s="143"/>
      <c r="F122" s="143"/>
      <c r="G122" s="143"/>
      <c r="H122" s="143"/>
      <c r="I122" s="143"/>
      <c r="J122" s="101">
        <f>ROUND(J34*T122,2)</f>
        <v>0</v>
      </c>
      <c r="K122" s="143"/>
      <c r="L122" s="145"/>
      <c r="M122" s="146"/>
      <c r="N122" s="147" t="s">
        <v>43</v>
      </c>
      <c r="O122" s="146"/>
      <c r="P122" s="146"/>
      <c r="Q122" s="146"/>
      <c r="R122" s="146"/>
      <c r="S122" s="143"/>
      <c r="T122" s="143"/>
      <c r="U122" s="143"/>
      <c r="V122" s="143"/>
      <c r="W122" s="143"/>
      <c r="X122" s="143"/>
      <c r="Y122" s="143"/>
      <c r="Z122" s="143"/>
      <c r="AA122" s="143"/>
      <c r="AB122" s="143"/>
      <c r="AC122" s="143"/>
      <c r="AD122" s="143"/>
      <c r="AE122" s="143"/>
      <c r="AF122" s="146"/>
      <c r="AG122" s="146"/>
      <c r="AH122" s="146"/>
      <c r="AI122" s="146"/>
      <c r="AJ122" s="146"/>
      <c r="AK122" s="146"/>
      <c r="AL122" s="146"/>
      <c r="AM122" s="146"/>
      <c r="AN122" s="146"/>
      <c r="AO122" s="146"/>
      <c r="AP122" s="146"/>
      <c r="AQ122" s="146"/>
      <c r="AR122" s="146"/>
      <c r="AS122" s="146"/>
      <c r="AT122" s="146"/>
      <c r="AU122" s="146"/>
      <c r="AV122" s="146"/>
      <c r="AW122" s="146"/>
      <c r="AX122" s="146"/>
      <c r="AY122" s="148" t="s">
        <v>217</v>
      </c>
      <c r="AZ122" s="146"/>
      <c r="BA122" s="146"/>
      <c r="BB122" s="146"/>
      <c r="BC122" s="146"/>
      <c r="BD122" s="146"/>
      <c r="BE122" s="149">
        <f t="shared" si="0"/>
        <v>0</v>
      </c>
      <c r="BF122" s="149">
        <f t="shared" si="1"/>
        <v>0</v>
      </c>
      <c r="BG122" s="149">
        <f t="shared" si="2"/>
        <v>0</v>
      </c>
      <c r="BH122" s="149">
        <f t="shared" si="3"/>
        <v>0</v>
      </c>
      <c r="BI122" s="149">
        <f t="shared" si="4"/>
        <v>0</v>
      </c>
      <c r="BJ122" s="148" t="s">
        <v>88</v>
      </c>
      <c r="BK122" s="146"/>
      <c r="BL122" s="146"/>
      <c r="BM122" s="146"/>
    </row>
    <row r="123" spans="1:65" s="2" customFormat="1" ht="11.25">
      <c r="A123" s="31"/>
      <c r="B123" s="32"/>
      <c r="C123" s="31"/>
      <c r="D123" s="31"/>
      <c r="E123" s="31"/>
      <c r="F123" s="31"/>
      <c r="G123" s="31"/>
      <c r="H123" s="31"/>
      <c r="I123" s="31"/>
      <c r="J123" s="31"/>
      <c r="K123" s="31"/>
      <c r="L123" s="44"/>
      <c r="S123" s="31"/>
      <c r="T123" s="31"/>
      <c r="U123" s="31"/>
      <c r="V123" s="31"/>
      <c r="W123" s="31"/>
      <c r="X123" s="31"/>
      <c r="Y123" s="31"/>
      <c r="Z123" s="31"/>
      <c r="AA123" s="31"/>
      <c r="AB123" s="31"/>
      <c r="AC123" s="31"/>
      <c r="AD123" s="31"/>
      <c r="AE123" s="31"/>
    </row>
    <row r="124" spans="1:65" s="2" customFormat="1" ht="29.25" customHeight="1">
      <c r="A124" s="31"/>
      <c r="B124" s="32"/>
      <c r="C124" s="108" t="s">
        <v>182</v>
      </c>
      <c r="D124" s="109"/>
      <c r="E124" s="109"/>
      <c r="F124" s="109"/>
      <c r="G124" s="109"/>
      <c r="H124" s="109"/>
      <c r="I124" s="109"/>
      <c r="J124" s="110">
        <f>ROUND(J100+J116,2)</f>
        <v>0</v>
      </c>
      <c r="K124" s="109"/>
      <c r="L124" s="44"/>
      <c r="S124" s="31"/>
      <c r="T124" s="31"/>
      <c r="U124" s="31"/>
      <c r="V124" s="31"/>
      <c r="W124" s="31"/>
      <c r="X124" s="31"/>
      <c r="Y124" s="31"/>
      <c r="Z124" s="31"/>
      <c r="AA124" s="31"/>
      <c r="AB124" s="31"/>
      <c r="AC124" s="31"/>
      <c r="AD124" s="31"/>
      <c r="AE124" s="31"/>
    </row>
    <row r="125" spans="1:65" s="2" customFormat="1" ht="6.95" customHeight="1">
      <c r="A125" s="31"/>
      <c r="B125" s="49"/>
      <c r="C125" s="50"/>
      <c r="D125" s="50"/>
      <c r="E125" s="50"/>
      <c r="F125" s="50"/>
      <c r="G125" s="50"/>
      <c r="H125" s="50"/>
      <c r="I125" s="50"/>
      <c r="J125" s="50"/>
      <c r="K125" s="50"/>
      <c r="L125" s="44"/>
      <c r="S125" s="31"/>
      <c r="T125" s="31"/>
      <c r="U125" s="31"/>
      <c r="V125" s="31"/>
      <c r="W125" s="31"/>
      <c r="X125" s="31"/>
      <c r="Y125" s="31"/>
      <c r="Z125" s="31"/>
      <c r="AA125" s="31"/>
      <c r="AB125" s="31"/>
      <c r="AC125" s="31"/>
      <c r="AD125" s="31"/>
      <c r="AE125" s="31"/>
    </row>
    <row r="129" spans="1:31" s="2" customFormat="1" ht="6.95" customHeight="1">
      <c r="A129" s="31"/>
      <c r="B129" s="51"/>
      <c r="C129" s="52"/>
      <c r="D129" s="52"/>
      <c r="E129" s="52"/>
      <c r="F129" s="52"/>
      <c r="G129" s="52"/>
      <c r="H129" s="52"/>
      <c r="I129" s="52"/>
      <c r="J129" s="52"/>
      <c r="K129" s="52"/>
      <c r="L129" s="44"/>
      <c r="S129" s="31"/>
      <c r="T129" s="31"/>
      <c r="U129" s="31"/>
      <c r="V129" s="31"/>
      <c r="W129" s="31"/>
      <c r="X129" s="31"/>
      <c r="Y129" s="31"/>
      <c r="Z129" s="31"/>
      <c r="AA129" s="31"/>
      <c r="AB129" s="31"/>
      <c r="AC129" s="31"/>
      <c r="AD129" s="31"/>
      <c r="AE129" s="31"/>
    </row>
    <row r="130" spans="1:31" s="2" customFormat="1" ht="24.95" customHeight="1">
      <c r="A130" s="31"/>
      <c r="B130" s="32"/>
      <c r="C130" s="18" t="s">
        <v>218</v>
      </c>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31" s="2" customFormat="1" ht="6.95" customHeight="1">
      <c r="A131" s="31"/>
      <c r="B131" s="32"/>
      <c r="C131" s="31"/>
      <c r="D131" s="31"/>
      <c r="E131" s="31"/>
      <c r="F131" s="31"/>
      <c r="G131" s="31"/>
      <c r="H131" s="31"/>
      <c r="I131" s="31"/>
      <c r="J131" s="31"/>
      <c r="K131" s="31"/>
      <c r="L131" s="44"/>
      <c r="S131" s="31"/>
      <c r="T131" s="31"/>
      <c r="U131" s="31"/>
      <c r="V131" s="31"/>
      <c r="W131" s="31"/>
      <c r="X131" s="31"/>
      <c r="Y131" s="31"/>
      <c r="Z131" s="31"/>
      <c r="AA131" s="31"/>
      <c r="AB131" s="31"/>
      <c r="AC131" s="31"/>
      <c r="AD131" s="31"/>
      <c r="AE131" s="31"/>
    </row>
    <row r="132" spans="1:31" s="2" customFormat="1" ht="12" customHeight="1">
      <c r="A132" s="31"/>
      <c r="B132" s="32"/>
      <c r="C132" s="24" t="s">
        <v>15</v>
      </c>
      <c r="D132" s="31"/>
      <c r="E132" s="31"/>
      <c r="F132" s="31"/>
      <c r="G132" s="31"/>
      <c r="H132" s="31"/>
      <c r="I132" s="31"/>
      <c r="J132" s="31"/>
      <c r="K132" s="31"/>
      <c r="L132" s="44"/>
      <c r="S132" s="31"/>
      <c r="T132" s="31"/>
      <c r="U132" s="31"/>
      <c r="V132" s="31"/>
      <c r="W132" s="31"/>
      <c r="X132" s="31"/>
      <c r="Y132" s="31"/>
      <c r="Z132" s="31"/>
      <c r="AA132" s="31"/>
      <c r="AB132" s="31"/>
      <c r="AC132" s="31"/>
      <c r="AD132" s="31"/>
      <c r="AE132" s="31"/>
    </row>
    <row r="133" spans="1:31" s="2" customFormat="1" ht="16.5" customHeight="1">
      <c r="A133" s="31"/>
      <c r="B133" s="32"/>
      <c r="C133" s="31"/>
      <c r="D133" s="31"/>
      <c r="E133" s="258" t="str">
        <f>E7</f>
        <v>Kanalizácia a ČOV Nacina Ves</v>
      </c>
      <c r="F133" s="259"/>
      <c r="G133" s="259"/>
      <c r="H133" s="259"/>
      <c r="I133" s="31"/>
      <c r="J133" s="31"/>
      <c r="K133" s="31"/>
      <c r="L133" s="44"/>
      <c r="S133" s="31"/>
      <c r="T133" s="31"/>
      <c r="U133" s="31"/>
      <c r="V133" s="31"/>
      <c r="W133" s="31"/>
      <c r="X133" s="31"/>
      <c r="Y133" s="31"/>
      <c r="Z133" s="31"/>
      <c r="AA133" s="31"/>
      <c r="AB133" s="31"/>
      <c r="AC133" s="31"/>
      <c r="AD133" s="31"/>
      <c r="AE133" s="31"/>
    </row>
    <row r="134" spans="1:31" s="1" customFormat="1" ht="12" customHeight="1">
      <c r="B134" s="17"/>
      <c r="C134" s="24" t="s">
        <v>184</v>
      </c>
      <c r="L134" s="17"/>
    </row>
    <row r="135" spans="1:31" s="1" customFormat="1" ht="16.5" customHeight="1">
      <c r="B135" s="17"/>
      <c r="E135" s="258" t="s">
        <v>185</v>
      </c>
      <c r="F135" s="210"/>
      <c r="G135" s="210"/>
      <c r="H135" s="210"/>
      <c r="L135" s="17"/>
    </row>
    <row r="136" spans="1:31" s="1" customFormat="1" ht="12" customHeight="1">
      <c r="B136" s="17"/>
      <c r="C136" s="24" t="s">
        <v>186</v>
      </c>
      <c r="L136" s="17"/>
    </row>
    <row r="137" spans="1:31" s="2" customFormat="1" ht="16.5" customHeight="1">
      <c r="A137" s="31"/>
      <c r="B137" s="32"/>
      <c r="C137" s="31"/>
      <c r="D137" s="31"/>
      <c r="E137" s="260" t="s">
        <v>187</v>
      </c>
      <c r="F137" s="261"/>
      <c r="G137" s="261"/>
      <c r="H137" s="261"/>
      <c r="I137" s="31"/>
      <c r="J137" s="31"/>
      <c r="K137" s="31"/>
      <c r="L137" s="44"/>
      <c r="S137" s="31"/>
      <c r="T137" s="31"/>
      <c r="U137" s="31"/>
      <c r="V137" s="31"/>
      <c r="W137" s="31"/>
      <c r="X137" s="31"/>
      <c r="Y137" s="31"/>
      <c r="Z137" s="31"/>
      <c r="AA137" s="31"/>
      <c r="AB137" s="31"/>
      <c r="AC137" s="31"/>
      <c r="AD137" s="31"/>
      <c r="AE137" s="31"/>
    </row>
    <row r="138" spans="1:31" s="2" customFormat="1" ht="12" customHeight="1">
      <c r="A138" s="31"/>
      <c r="B138" s="32"/>
      <c r="C138" s="24" t="s">
        <v>188</v>
      </c>
      <c r="D138" s="31"/>
      <c r="E138" s="31"/>
      <c r="F138" s="31"/>
      <c r="G138" s="31"/>
      <c r="H138" s="31"/>
      <c r="I138" s="31"/>
      <c r="J138" s="31"/>
      <c r="K138" s="31"/>
      <c r="L138" s="44"/>
      <c r="S138" s="31"/>
      <c r="T138" s="31"/>
      <c r="U138" s="31"/>
      <c r="V138" s="31"/>
      <c r="W138" s="31"/>
      <c r="X138" s="31"/>
      <c r="Y138" s="31"/>
      <c r="Z138" s="31"/>
      <c r="AA138" s="31"/>
      <c r="AB138" s="31"/>
      <c r="AC138" s="31"/>
      <c r="AD138" s="31"/>
      <c r="AE138" s="31"/>
    </row>
    <row r="139" spans="1:31" s="2" customFormat="1" ht="16.5" customHeight="1">
      <c r="A139" s="31"/>
      <c r="B139" s="32"/>
      <c r="C139" s="31"/>
      <c r="D139" s="31"/>
      <c r="E139" s="239" t="str">
        <f>E13</f>
        <v>SO 01.1 - Výtlačné potrubie VP</v>
      </c>
      <c r="F139" s="261"/>
      <c r="G139" s="261"/>
      <c r="H139" s="261"/>
      <c r="I139" s="31"/>
      <c r="J139" s="31"/>
      <c r="K139" s="31"/>
      <c r="L139" s="44"/>
      <c r="S139" s="31"/>
      <c r="T139" s="31"/>
      <c r="U139" s="31"/>
      <c r="V139" s="31"/>
      <c r="W139" s="31"/>
      <c r="X139" s="31"/>
      <c r="Y139" s="31"/>
      <c r="Z139" s="31"/>
      <c r="AA139" s="31"/>
      <c r="AB139" s="31"/>
      <c r="AC139" s="31"/>
      <c r="AD139" s="31"/>
      <c r="AE139" s="31"/>
    </row>
    <row r="140" spans="1:31" s="2" customFormat="1" ht="6.95" customHeight="1">
      <c r="A140" s="31"/>
      <c r="B140" s="32"/>
      <c r="C140" s="31"/>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31" s="2" customFormat="1" ht="12" customHeight="1">
      <c r="A141" s="31"/>
      <c r="B141" s="32"/>
      <c r="C141" s="24" t="s">
        <v>19</v>
      </c>
      <c r="D141" s="31"/>
      <c r="E141" s="31"/>
      <c r="F141" s="22" t="str">
        <f>F16</f>
        <v>Nacina Ves</v>
      </c>
      <c r="G141" s="31"/>
      <c r="H141" s="31"/>
      <c r="I141" s="24" t="s">
        <v>21</v>
      </c>
      <c r="J141" s="57" t="str">
        <f>IF(J16="","",J16)</f>
        <v>7. 4. 2025</v>
      </c>
      <c r="K141" s="31"/>
      <c r="L141" s="44"/>
      <c r="S141" s="31"/>
      <c r="T141" s="31"/>
      <c r="U141" s="31"/>
      <c r="V141" s="31"/>
      <c r="W141" s="31"/>
      <c r="X141" s="31"/>
      <c r="Y141" s="31"/>
      <c r="Z141" s="31"/>
      <c r="AA141" s="31"/>
      <c r="AB141" s="31"/>
      <c r="AC141" s="31"/>
      <c r="AD141" s="31"/>
      <c r="AE141" s="31"/>
    </row>
    <row r="142" spans="1:31" s="2" customFormat="1" ht="6.95" customHeight="1">
      <c r="A142" s="31"/>
      <c r="B142" s="32"/>
      <c r="C142" s="31"/>
      <c r="D142" s="31"/>
      <c r="E142" s="31"/>
      <c r="F142" s="31"/>
      <c r="G142" s="31"/>
      <c r="H142" s="31"/>
      <c r="I142" s="31"/>
      <c r="J142" s="31"/>
      <c r="K142" s="31"/>
      <c r="L142" s="44"/>
      <c r="S142" s="31"/>
      <c r="T142" s="31"/>
      <c r="U142" s="31"/>
      <c r="V142" s="31"/>
      <c r="W142" s="31"/>
      <c r="X142" s="31"/>
      <c r="Y142" s="31"/>
      <c r="Z142" s="31"/>
      <c r="AA142" s="31"/>
      <c r="AB142" s="31"/>
      <c r="AC142" s="31"/>
      <c r="AD142" s="31"/>
      <c r="AE142" s="31"/>
    </row>
    <row r="143" spans="1:31" s="2" customFormat="1" ht="15.2" customHeight="1">
      <c r="A143" s="31"/>
      <c r="B143" s="32"/>
      <c r="C143" s="24" t="s">
        <v>23</v>
      </c>
      <c r="D143" s="31"/>
      <c r="E143" s="31"/>
      <c r="F143" s="22" t="str">
        <f>E19</f>
        <v>Obec Nacina Ves</v>
      </c>
      <c r="G143" s="31"/>
      <c r="H143" s="31"/>
      <c r="I143" s="24" t="s">
        <v>29</v>
      </c>
      <c r="J143" s="27" t="str">
        <f>E25</f>
        <v>Ing. Štefan Čižmár</v>
      </c>
      <c r="K143" s="31"/>
      <c r="L143" s="44"/>
      <c r="S143" s="31"/>
      <c r="T143" s="31"/>
      <c r="U143" s="31"/>
      <c r="V143" s="31"/>
      <c r="W143" s="31"/>
      <c r="X143" s="31"/>
      <c r="Y143" s="31"/>
      <c r="Z143" s="31"/>
      <c r="AA143" s="31"/>
      <c r="AB143" s="31"/>
      <c r="AC143" s="31"/>
      <c r="AD143" s="31"/>
      <c r="AE143" s="31"/>
    </row>
    <row r="144" spans="1:31" s="2" customFormat="1" ht="15.2" customHeight="1">
      <c r="A144" s="31"/>
      <c r="B144" s="32"/>
      <c r="C144" s="24" t="s">
        <v>27</v>
      </c>
      <c r="D144" s="31"/>
      <c r="E144" s="31"/>
      <c r="F144" s="22" t="str">
        <f>IF(E22="","",E22)</f>
        <v>Vyplň údaj</v>
      </c>
      <c r="G144" s="31"/>
      <c r="H144" s="31"/>
      <c r="I144" s="24" t="s">
        <v>32</v>
      </c>
      <c r="J144" s="27" t="str">
        <f>E28</f>
        <v xml:space="preserve"> </v>
      </c>
      <c r="K144" s="31"/>
      <c r="L144" s="44"/>
      <c r="S144" s="31"/>
      <c r="T144" s="31"/>
      <c r="U144" s="31"/>
      <c r="V144" s="31"/>
      <c r="W144" s="31"/>
      <c r="X144" s="31"/>
      <c r="Y144" s="31"/>
      <c r="Z144" s="31"/>
      <c r="AA144" s="31"/>
      <c r="AB144" s="31"/>
      <c r="AC144" s="31"/>
      <c r="AD144" s="31"/>
      <c r="AE144" s="31"/>
    </row>
    <row r="145" spans="1:65" s="2" customFormat="1" ht="10.35" customHeight="1">
      <c r="A145" s="31"/>
      <c r="B145" s="32"/>
      <c r="C145" s="31"/>
      <c r="D145" s="31"/>
      <c r="E145" s="31"/>
      <c r="F145" s="31"/>
      <c r="G145" s="31"/>
      <c r="H145" s="31"/>
      <c r="I145" s="31"/>
      <c r="J145" s="31"/>
      <c r="K145" s="31"/>
      <c r="L145" s="44"/>
      <c r="S145" s="31"/>
      <c r="T145" s="31"/>
      <c r="U145" s="31"/>
      <c r="V145" s="31"/>
      <c r="W145" s="31"/>
      <c r="X145" s="31"/>
      <c r="Y145" s="31"/>
      <c r="Z145" s="31"/>
      <c r="AA145" s="31"/>
      <c r="AB145" s="31"/>
      <c r="AC145" s="31"/>
      <c r="AD145" s="31"/>
      <c r="AE145" s="31"/>
    </row>
    <row r="146" spans="1:65" s="11" customFormat="1" ht="29.25" customHeight="1">
      <c r="A146" s="150"/>
      <c r="B146" s="151"/>
      <c r="C146" s="152" t="s">
        <v>219</v>
      </c>
      <c r="D146" s="153" t="s">
        <v>62</v>
      </c>
      <c r="E146" s="153" t="s">
        <v>58</v>
      </c>
      <c r="F146" s="153" t="s">
        <v>59</v>
      </c>
      <c r="G146" s="153" t="s">
        <v>220</v>
      </c>
      <c r="H146" s="153" t="s">
        <v>221</v>
      </c>
      <c r="I146" s="153" t="s">
        <v>222</v>
      </c>
      <c r="J146" s="154" t="s">
        <v>193</v>
      </c>
      <c r="K146" s="155" t="s">
        <v>223</v>
      </c>
      <c r="L146" s="156"/>
      <c r="M146" s="64" t="s">
        <v>1</v>
      </c>
      <c r="N146" s="65" t="s">
        <v>41</v>
      </c>
      <c r="O146" s="65" t="s">
        <v>224</v>
      </c>
      <c r="P146" s="65" t="s">
        <v>225</v>
      </c>
      <c r="Q146" s="65" t="s">
        <v>226</v>
      </c>
      <c r="R146" s="65" t="s">
        <v>227</v>
      </c>
      <c r="S146" s="65" t="s">
        <v>228</v>
      </c>
      <c r="T146" s="66" t="s">
        <v>229</v>
      </c>
      <c r="U146" s="150"/>
      <c r="V146" s="150"/>
      <c r="W146" s="150"/>
      <c r="X146" s="150"/>
      <c r="Y146" s="150"/>
      <c r="Z146" s="150"/>
      <c r="AA146" s="150"/>
      <c r="AB146" s="150"/>
      <c r="AC146" s="150"/>
      <c r="AD146" s="150"/>
      <c r="AE146" s="150"/>
    </row>
    <row r="147" spans="1:65" s="2" customFormat="1" ht="22.9" customHeight="1">
      <c r="A147" s="31"/>
      <c r="B147" s="32"/>
      <c r="C147" s="71" t="s">
        <v>190</v>
      </c>
      <c r="D147" s="31"/>
      <c r="E147" s="31"/>
      <c r="F147" s="31"/>
      <c r="G147" s="31"/>
      <c r="H147" s="31"/>
      <c r="I147" s="31"/>
      <c r="J147" s="157">
        <f>BK147</f>
        <v>0</v>
      </c>
      <c r="K147" s="31"/>
      <c r="L147" s="32"/>
      <c r="M147" s="67"/>
      <c r="N147" s="58"/>
      <c r="O147" s="68"/>
      <c r="P147" s="158">
        <f>P148+P287+P292</f>
        <v>0</v>
      </c>
      <c r="Q147" s="68"/>
      <c r="R147" s="158">
        <f>R148+R287+R292</f>
        <v>3745.5300383942995</v>
      </c>
      <c r="S147" s="68"/>
      <c r="T147" s="159">
        <f>T148+T287+T292</f>
        <v>17.724</v>
      </c>
      <c r="U147" s="31"/>
      <c r="V147" s="31"/>
      <c r="W147" s="31"/>
      <c r="X147" s="31"/>
      <c r="Y147" s="31"/>
      <c r="Z147" s="31"/>
      <c r="AA147" s="31"/>
      <c r="AB147" s="31"/>
      <c r="AC147" s="31"/>
      <c r="AD147" s="31"/>
      <c r="AE147" s="31"/>
      <c r="AT147" s="14" t="s">
        <v>76</v>
      </c>
      <c r="AU147" s="14" t="s">
        <v>195</v>
      </c>
      <c r="BK147" s="160">
        <f>BK148+BK287+BK292</f>
        <v>0</v>
      </c>
    </row>
    <row r="148" spans="1:65" s="12" customFormat="1" ht="25.9" customHeight="1">
      <c r="B148" s="161"/>
      <c r="D148" s="162" t="s">
        <v>76</v>
      </c>
      <c r="E148" s="163" t="s">
        <v>230</v>
      </c>
      <c r="F148" s="163" t="s">
        <v>231</v>
      </c>
      <c r="I148" s="164"/>
      <c r="J148" s="165">
        <f>BK148</f>
        <v>0</v>
      </c>
      <c r="L148" s="161"/>
      <c r="M148" s="166"/>
      <c r="N148" s="167"/>
      <c r="O148" s="167"/>
      <c r="P148" s="168">
        <f>P149+P188+P191+P200+P206+P208+P278+P284</f>
        <v>0</v>
      </c>
      <c r="Q148" s="167"/>
      <c r="R148" s="168">
        <f>R149+R188+R191+R200+R206+R208+R278+R284</f>
        <v>3743.5829386372993</v>
      </c>
      <c r="S148" s="167"/>
      <c r="T148" s="169">
        <f>T149+T188+T191+T200+T206+T208+T278+T284</f>
        <v>17.724</v>
      </c>
      <c r="AR148" s="162" t="s">
        <v>81</v>
      </c>
      <c r="AT148" s="170" t="s">
        <v>76</v>
      </c>
      <c r="AU148" s="170" t="s">
        <v>77</v>
      </c>
      <c r="AY148" s="162" t="s">
        <v>232</v>
      </c>
      <c r="BK148" s="171">
        <f>BK149+BK188+BK191+BK200+BK206+BK208+BK278+BK284</f>
        <v>0</v>
      </c>
    </row>
    <row r="149" spans="1:65" s="12" customFormat="1" ht="22.9" customHeight="1">
      <c r="B149" s="161"/>
      <c r="D149" s="162" t="s">
        <v>76</v>
      </c>
      <c r="E149" s="172" t="s">
        <v>81</v>
      </c>
      <c r="F149" s="172" t="s">
        <v>233</v>
      </c>
      <c r="I149" s="164"/>
      <c r="J149" s="173">
        <f>BK149</f>
        <v>0</v>
      </c>
      <c r="L149" s="161"/>
      <c r="M149" s="166"/>
      <c r="N149" s="167"/>
      <c r="O149" s="167"/>
      <c r="P149" s="168">
        <f>SUM(P150:P187)</f>
        <v>0</v>
      </c>
      <c r="Q149" s="167"/>
      <c r="R149" s="168">
        <f>SUM(R150:R187)</f>
        <v>2926.1844865999997</v>
      </c>
      <c r="S149" s="167"/>
      <c r="T149" s="169">
        <f>SUM(T150:T187)</f>
        <v>17.724</v>
      </c>
      <c r="AR149" s="162" t="s">
        <v>81</v>
      </c>
      <c r="AT149" s="170" t="s">
        <v>76</v>
      </c>
      <c r="AU149" s="170" t="s">
        <v>81</v>
      </c>
      <c r="AY149" s="162" t="s">
        <v>232</v>
      </c>
      <c r="BK149" s="171">
        <f>SUM(BK150:BK187)</f>
        <v>0</v>
      </c>
    </row>
    <row r="150" spans="1:65" s="2" customFormat="1" ht="37.9" customHeight="1">
      <c r="A150" s="31"/>
      <c r="B150" s="142"/>
      <c r="C150" s="174" t="s">
        <v>81</v>
      </c>
      <c r="D150" s="174" t="s">
        <v>234</v>
      </c>
      <c r="E150" s="175" t="s">
        <v>235</v>
      </c>
      <c r="F150" s="176" t="s">
        <v>236</v>
      </c>
      <c r="G150" s="177" t="s">
        <v>237</v>
      </c>
      <c r="H150" s="178">
        <v>1600</v>
      </c>
      <c r="I150" s="179"/>
      <c r="J150" s="180">
        <f t="shared" ref="J150:J187" si="5">ROUND(I150*H150,2)</f>
        <v>0</v>
      </c>
      <c r="K150" s="181"/>
      <c r="L150" s="32"/>
      <c r="M150" s="182" t="s">
        <v>1</v>
      </c>
      <c r="N150" s="183" t="s">
        <v>43</v>
      </c>
      <c r="O150" s="60"/>
      <c r="P150" s="184">
        <f t="shared" ref="P150:P187" si="6">O150*H150</f>
        <v>0</v>
      </c>
      <c r="Q150" s="184">
        <v>0</v>
      </c>
      <c r="R150" s="184">
        <f t="shared" ref="R150:R187" si="7">Q150*H150</f>
        <v>0</v>
      </c>
      <c r="S150" s="184">
        <v>0</v>
      </c>
      <c r="T150" s="185">
        <f t="shared" ref="T150:T187" si="8">S150*H150</f>
        <v>0</v>
      </c>
      <c r="U150" s="31"/>
      <c r="V150" s="31"/>
      <c r="W150" s="31"/>
      <c r="X150" s="31"/>
      <c r="Y150" s="31"/>
      <c r="Z150" s="31"/>
      <c r="AA150" s="31"/>
      <c r="AB150" s="31"/>
      <c r="AC150" s="31"/>
      <c r="AD150" s="31"/>
      <c r="AE150" s="31"/>
      <c r="AR150" s="186" t="s">
        <v>238</v>
      </c>
      <c r="AT150" s="186" t="s">
        <v>234</v>
      </c>
      <c r="AU150" s="186" t="s">
        <v>88</v>
      </c>
      <c r="AY150" s="14" t="s">
        <v>232</v>
      </c>
      <c r="BE150" s="104">
        <f t="shared" ref="BE150:BE187" si="9">IF(N150="základná",J150,0)</f>
        <v>0</v>
      </c>
      <c r="BF150" s="104">
        <f t="shared" ref="BF150:BF187" si="10">IF(N150="znížená",J150,0)</f>
        <v>0</v>
      </c>
      <c r="BG150" s="104">
        <f t="shared" ref="BG150:BG187" si="11">IF(N150="zákl. prenesená",J150,0)</f>
        <v>0</v>
      </c>
      <c r="BH150" s="104">
        <f t="shared" ref="BH150:BH187" si="12">IF(N150="zníž. prenesená",J150,0)</f>
        <v>0</v>
      </c>
      <c r="BI150" s="104">
        <f t="shared" ref="BI150:BI187" si="13">IF(N150="nulová",J150,0)</f>
        <v>0</v>
      </c>
      <c r="BJ150" s="14" t="s">
        <v>88</v>
      </c>
      <c r="BK150" s="104">
        <f t="shared" ref="BK150:BK187" si="14">ROUND(I150*H150,2)</f>
        <v>0</v>
      </c>
      <c r="BL150" s="14" t="s">
        <v>238</v>
      </c>
      <c r="BM150" s="186" t="s">
        <v>239</v>
      </c>
    </row>
    <row r="151" spans="1:65" s="2" customFormat="1" ht="33" customHeight="1">
      <c r="A151" s="31"/>
      <c r="B151" s="142"/>
      <c r="C151" s="174" t="s">
        <v>88</v>
      </c>
      <c r="D151" s="174" t="s">
        <v>234</v>
      </c>
      <c r="E151" s="175" t="s">
        <v>240</v>
      </c>
      <c r="F151" s="176" t="s">
        <v>241</v>
      </c>
      <c r="G151" s="177" t="s">
        <v>237</v>
      </c>
      <c r="H151" s="178">
        <v>1600</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242</v>
      </c>
    </row>
    <row r="152" spans="1:65" s="2" customFormat="1" ht="33" customHeight="1">
      <c r="A152" s="31"/>
      <c r="B152" s="142"/>
      <c r="C152" s="174" t="s">
        <v>93</v>
      </c>
      <c r="D152" s="174" t="s">
        <v>234</v>
      </c>
      <c r="E152" s="175" t="s">
        <v>243</v>
      </c>
      <c r="F152" s="176" t="s">
        <v>244</v>
      </c>
      <c r="G152" s="177" t="s">
        <v>237</v>
      </c>
      <c r="H152" s="178">
        <v>21.6</v>
      </c>
      <c r="I152" s="179"/>
      <c r="J152" s="180">
        <f t="shared" si="5"/>
        <v>0</v>
      </c>
      <c r="K152" s="181"/>
      <c r="L152" s="32"/>
      <c r="M152" s="182" t="s">
        <v>1</v>
      </c>
      <c r="N152" s="183" t="s">
        <v>43</v>
      </c>
      <c r="O152" s="60"/>
      <c r="P152" s="184">
        <f t="shared" si="6"/>
        <v>0</v>
      </c>
      <c r="Q152" s="184">
        <v>0</v>
      </c>
      <c r="R152" s="184">
        <f t="shared" si="7"/>
        <v>0</v>
      </c>
      <c r="S152" s="184">
        <v>0.24</v>
      </c>
      <c r="T152" s="185">
        <f t="shared" si="8"/>
        <v>5.1840000000000002</v>
      </c>
      <c r="U152" s="31"/>
      <c r="V152" s="31"/>
      <c r="W152" s="31"/>
      <c r="X152" s="31"/>
      <c r="Y152" s="31"/>
      <c r="Z152" s="31"/>
      <c r="AA152" s="31"/>
      <c r="AB152" s="31"/>
      <c r="AC152" s="31"/>
      <c r="AD152" s="31"/>
      <c r="AE152" s="31"/>
      <c r="AR152" s="186" t="s">
        <v>238</v>
      </c>
      <c r="AT152" s="186" t="s">
        <v>234</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245</v>
      </c>
    </row>
    <row r="153" spans="1:65" s="2" customFormat="1" ht="33" customHeight="1">
      <c r="A153" s="31"/>
      <c r="B153" s="142"/>
      <c r="C153" s="174" t="s">
        <v>238</v>
      </c>
      <c r="D153" s="174" t="s">
        <v>234</v>
      </c>
      <c r="E153" s="175" t="s">
        <v>246</v>
      </c>
      <c r="F153" s="176" t="s">
        <v>247</v>
      </c>
      <c r="G153" s="177" t="s">
        <v>237</v>
      </c>
      <c r="H153" s="178">
        <v>21.6</v>
      </c>
      <c r="I153" s="179"/>
      <c r="J153" s="180">
        <f t="shared" si="5"/>
        <v>0</v>
      </c>
      <c r="K153" s="181"/>
      <c r="L153" s="32"/>
      <c r="M153" s="182" t="s">
        <v>1</v>
      </c>
      <c r="N153" s="183" t="s">
        <v>43</v>
      </c>
      <c r="O153" s="60"/>
      <c r="P153" s="184">
        <f t="shared" si="6"/>
        <v>0</v>
      </c>
      <c r="Q153" s="184">
        <v>0</v>
      </c>
      <c r="R153" s="184">
        <f t="shared" si="7"/>
        <v>0</v>
      </c>
      <c r="S153" s="184">
        <v>0.4</v>
      </c>
      <c r="T153" s="185">
        <f t="shared" si="8"/>
        <v>8.64</v>
      </c>
      <c r="U153" s="31"/>
      <c r="V153" s="31"/>
      <c r="W153" s="31"/>
      <c r="X153" s="31"/>
      <c r="Y153" s="31"/>
      <c r="Z153" s="31"/>
      <c r="AA153" s="31"/>
      <c r="AB153" s="31"/>
      <c r="AC153" s="31"/>
      <c r="AD153" s="31"/>
      <c r="AE153" s="31"/>
      <c r="AR153" s="186" t="s">
        <v>238</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248</v>
      </c>
    </row>
    <row r="154" spans="1:65" s="2" customFormat="1" ht="24.2" customHeight="1">
      <c r="A154" s="31"/>
      <c r="B154" s="142"/>
      <c r="C154" s="174" t="s">
        <v>249</v>
      </c>
      <c r="D154" s="174" t="s">
        <v>234</v>
      </c>
      <c r="E154" s="175" t="s">
        <v>250</v>
      </c>
      <c r="F154" s="176" t="s">
        <v>251</v>
      </c>
      <c r="G154" s="177" t="s">
        <v>237</v>
      </c>
      <c r="H154" s="178">
        <v>15.6</v>
      </c>
      <c r="I154" s="179"/>
      <c r="J154" s="180">
        <f t="shared" si="5"/>
        <v>0</v>
      </c>
      <c r="K154" s="181"/>
      <c r="L154" s="32"/>
      <c r="M154" s="182" t="s">
        <v>1</v>
      </c>
      <c r="N154" s="183" t="s">
        <v>43</v>
      </c>
      <c r="O154" s="60"/>
      <c r="P154" s="184">
        <f t="shared" si="6"/>
        <v>0</v>
      </c>
      <c r="Q154" s="184">
        <v>0</v>
      </c>
      <c r="R154" s="184">
        <f t="shared" si="7"/>
        <v>0</v>
      </c>
      <c r="S154" s="184">
        <v>0.25</v>
      </c>
      <c r="T154" s="185">
        <f t="shared" si="8"/>
        <v>3.9</v>
      </c>
      <c r="U154" s="31"/>
      <c r="V154" s="31"/>
      <c r="W154" s="31"/>
      <c r="X154" s="31"/>
      <c r="Y154" s="31"/>
      <c r="Z154" s="31"/>
      <c r="AA154" s="31"/>
      <c r="AB154" s="31"/>
      <c r="AC154" s="31"/>
      <c r="AD154" s="31"/>
      <c r="AE154" s="31"/>
      <c r="AR154" s="186" t="s">
        <v>238</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252</v>
      </c>
    </row>
    <row r="155" spans="1:65" s="2" customFormat="1" ht="24.2" customHeight="1">
      <c r="A155" s="31"/>
      <c r="B155" s="142"/>
      <c r="C155" s="174" t="s">
        <v>253</v>
      </c>
      <c r="D155" s="174" t="s">
        <v>234</v>
      </c>
      <c r="E155" s="175" t="s">
        <v>254</v>
      </c>
      <c r="F155" s="176" t="s">
        <v>255</v>
      </c>
      <c r="G155" s="177" t="s">
        <v>256</v>
      </c>
      <c r="H155" s="178">
        <v>100</v>
      </c>
      <c r="I155" s="179"/>
      <c r="J155" s="180">
        <f t="shared" si="5"/>
        <v>0</v>
      </c>
      <c r="K155" s="181"/>
      <c r="L155" s="32"/>
      <c r="M155" s="182" t="s">
        <v>1</v>
      </c>
      <c r="N155" s="183" t="s">
        <v>43</v>
      </c>
      <c r="O155" s="60"/>
      <c r="P155" s="184">
        <f t="shared" si="6"/>
        <v>0</v>
      </c>
      <c r="Q155" s="184">
        <v>1.3740782E-2</v>
      </c>
      <c r="R155" s="184">
        <f t="shared" si="7"/>
        <v>1.3740782</v>
      </c>
      <c r="S155" s="184">
        <v>0</v>
      </c>
      <c r="T155" s="185">
        <f t="shared" si="8"/>
        <v>0</v>
      </c>
      <c r="U155" s="31"/>
      <c r="V155" s="31"/>
      <c r="W155" s="31"/>
      <c r="X155" s="31"/>
      <c r="Y155" s="31"/>
      <c r="Z155" s="31"/>
      <c r="AA155" s="31"/>
      <c r="AB155" s="31"/>
      <c r="AC155" s="31"/>
      <c r="AD155" s="31"/>
      <c r="AE155" s="31"/>
      <c r="AR155" s="186" t="s">
        <v>238</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257</v>
      </c>
    </row>
    <row r="156" spans="1:65" s="2" customFormat="1" ht="33" customHeight="1">
      <c r="A156" s="31"/>
      <c r="B156" s="142"/>
      <c r="C156" s="174" t="s">
        <v>258</v>
      </c>
      <c r="D156" s="174" t="s">
        <v>234</v>
      </c>
      <c r="E156" s="175" t="s">
        <v>259</v>
      </c>
      <c r="F156" s="176" t="s">
        <v>260</v>
      </c>
      <c r="G156" s="177" t="s">
        <v>261</v>
      </c>
      <c r="H156" s="178">
        <v>720</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262</v>
      </c>
    </row>
    <row r="157" spans="1:65" s="2" customFormat="1" ht="33" customHeight="1">
      <c r="A157" s="31"/>
      <c r="B157" s="142"/>
      <c r="C157" s="174" t="s">
        <v>263</v>
      </c>
      <c r="D157" s="174" t="s">
        <v>234</v>
      </c>
      <c r="E157" s="175" t="s">
        <v>264</v>
      </c>
      <c r="F157" s="176" t="s">
        <v>265</v>
      </c>
      <c r="G157" s="177" t="s">
        <v>266</v>
      </c>
      <c r="H157" s="178">
        <v>30</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267</v>
      </c>
    </row>
    <row r="158" spans="1:65" s="2" customFormat="1" ht="21.75" customHeight="1">
      <c r="A158" s="31"/>
      <c r="B158" s="142"/>
      <c r="C158" s="174" t="s">
        <v>268</v>
      </c>
      <c r="D158" s="174" t="s">
        <v>234</v>
      </c>
      <c r="E158" s="175" t="s">
        <v>269</v>
      </c>
      <c r="F158" s="176" t="s">
        <v>270</v>
      </c>
      <c r="G158" s="177" t="s">
        <v>256</v>
      </c>
      <c r="H158" s="178">
        <v>30</v>
      </c>
      <c r="I158" s="179"/>
      <c r="J158" s="180">
        <f t="shared" si="5"/>
        <v>0</v>
      </c>
      <c r="K158" s="181"/>
      <c r="L158" s="32"/>
      <c r="M158" s="182" t="s">
        <v>1</v>
      </c>
      <c r="N158" s="183" t="s">
        <v>43</v>
      </c>
      <c r="O158" s="60"/>
      <c r="P158" s="184">
        <f t="shared" si="6"/>
        <v>0</v>
      </c>
      <c r="Q158" s="184">
        <v>1.0121E-2</v>
      </c>
      <c r="R158" s="184">
        <f t="shared" si="7"/>
        <v>0.30363000000000001</v>
      </c>
      <c r="S158" s="184">
        <v>0</v>
      </c>
      <c r="T158" s="185">
        <f t="shared" si="8"/>
        <v>0</v>
      </c>
      <c r="U158" s="31"/>
      <c r="V158" s="31"/>
      <c r="W158" s="31"/>
      <c r="X158" s="31"/>
      <c r="Y158" s="31"/>
      <c r="Z158" s="31"/>
      <c r="AA158" s="31"/>
      <c r="AB158" s="31"/>
      <c r="AC158" s="31"/>
      <c r="AD158" s="31"/>
      <c r="AE158" s="31"/>
      <c r="AR158" s="186" t="s">
        <v>238</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271</v>
      </c>
    </row>
    <row r="159" spans="1:65" s="2" customFormat="1" ht="21.75" customHeight="1">
      <c r="A159" s="31"/>
      <c r="B159" s="142"/>
      <c r="C159" s="174" t="s">
        <v>272</v>
      </c>
      <c r="D159" s="174" t="s">
        <v>234</v>
      </c>
      <c r="E159" s="175" t="s">
        <v>273</v>
      </c>
      <c r="F159" s="176" t="s">
        <v>274</v>
      </c>
      <c r="G159" s="177" t="s">
        <v>256</v>
      </c>
      <c r="H159" s="178">
        <v>15</v>
      </c>
      <c r="I159" s="179"/>
      <c r="J159" s="180">
        <f t="shared" si="5"/>
        <v>0</v>
      </c>
      <c r="K159" s="181"/>
      <c r="L159" s="32"/>
      <c r="M159" s="182" t="s">
        <v>1</v>
      </c>
      <c r="N159" s="183" t="s">
        <v>43</v>
      </c>
      <c r="O159" s="60"/>
      <c r="P159" s="184">
        <f t="shared" si="6"/>
        <v>0</v>
      </c>
      <c r="Q159" s="184">
        <v>1.19965E-2</v>
      </c>
      <c r="R159" s="184">
        <f t="shared" si="7"/>
        <v>0.17994750000000001</v>
      </c>
      <c r="S159" s="184">
        <v>0</v>
      </c>
      <c r="T159" s="185">
        <f t="shared" si="8"/>
        <v>0</v>
      </c>
      <c r="U159" s="31"/>
      <c r="V159" s="31"/>
      <c r="W159" s="31"/>
      <c r="X159" s="31"/>
      <c r="Y159" s="31"/>
      <c r="Z159" s="31"/>
      <c r="AA159" s="31"/>
      <c r="AB159" s="31"/>
      <c r="AC159" s="31"/>
      <c r="AD159" s="31"/>
      <c r="AE159" s="31"/>
      <c r="AR159" s="186" t="s">
        <v>238</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275</v>
      </c>
    </row>
    <row r="160" spans="1:65" s="2" customFormat="1" ht="21.75" customHeight="1">
      <c r="A160" s="31"/>
      <c r="B160" s="142"/>
      <c r="C160" s="174" t="s">
        <v>276</v>
      </c>
      <c r="D160" s="174" t="s">
        <v>234</v>
      </c>
      <c r="E160" s="175" t="s">
        <v>277</v>
      </c>
      <c r="F160" s="176" t="s">
        <v>278</v>
      </c>
      <c r="G160" s="177" t="s">
        <v>256</v>
      </c>
      <c r="H160" s="178">
        <v>25</v>
      </c>
      <c r="I160" s="179"/>
      <c r="J160" s="180">
        <f t="shared" si="5"/>
        <v>0</v>
      </c>
      <c r="K160" s="181"/>
      <c r="L160" s="32"/>
      <c r="M160" s="182" t="s">
        <v>1</v>
      </c>
      <c r="N160" s="183" t="s">
        <v>43</v>
      </c>
      <c r="O160" s="60"/>
      <c r="P160" s="184">
        <f t="shared" si="6"/>
        <v>0</v>
      </c>
      <c r="Q160" s="184">
        <v>0.1070565</v>
      </c>
      <c r="R160" s="184">
        <f t="shared" si="7"/>
        <v>2.6764125000000001</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279</v>
      </c>
    </row>
    <row r="161" spans="1:65" s="2" customFormat="1" ht="24.2" customHeight="1">
      <c r="A161" s="31"/>
      <c r="B161" s="142"/>
      <c r="C161" s="174" t="s">
        <v>280</v>
      </c>
      <c r="D161" s="174" t="s">
        <v>234</v>
      </c>
      <c r="E161" s="175" t="s">
        <v>281</v>
      </c>
      <c r="F161" s="176" t="s">
        <v>282</v>
      </c>
      <c r="G161" s="177" t="s">
        <v>256</v>
      </c>
      <c r="H161" s="178">
        <v>250</v>
      </c>
      <c r="I161" s="179"/>
      <c r="J161" s="180">
        <f t="shared" si="5"/>
        <v>0</v>
      </c>
      <c r="K161" s="181"/>
      <c r="L161" s="32"/>
      <c r="M161" s="182" t="s">
        <v>1</v>
      </c>
      <c r="N161" s="183" t="s">
        <v>43</v>
      </c>
      <c r="O161" s="60"/>
      <c r="P161" s="184">
        <f t="shared" si="6"/>
        <v>0</v>
      </c>
      <c r="Q161" s="184">
        <v>3.3070000000000002E-2</v>
      </c>
      <c r="R161" s="184">
        <f t="shared" si="7"/>
        <v>8.2675000000000001</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283</v>
      </c>
    </row>
    <row r="162" spans="1:65" s="2" customFormat="1" ht="33" customHeight="1">
      <c r="A162" s="31"/>
      <c r="B162" s="142"/>
      <c r="C162" s="174" t="s">
        <v>284</v>
      </c>
      <c r="D162" s="174" t="s">
        <v>234</v>
      </c>
      <c r="E162" s="175" t="s">
        <v>285</v>
      </c>
      <c r="F162" s="176" t="s">
        <v>286</v>
      </c>
      <c r="G162" s="177" t="s">
        <v>287</v>
      </c>
      <c r="H162" s="178">
        <v>4835.2</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288</v>
      </c>
    </row>
    <row r="163" spans="1:65" s="2" customFormat="1" ht="37.9" customHeight="1">
      <c r="A163" s="31"/>
      <c r="B163" s="142"/>
      <c r="C163" s="174" t="s">
        <v>289</v>
      </c>
      <c r="D163" s="174" t="s">
        <v>234</v>
      </c>
      <c r="E163" s="175" t="s">
        <v>290</v>
      </c>
      <c r="F163" s="176" t="s">
        <v>291</v>
      </c>
      <c r="G163" s="177" t="s">
        <v>287</v>
      </c>
      <c r="H163" s="178">
        <v>113.4</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292</v>
      </c>
    </row>
    <row r="164" spans="1:65" s="2" customFormat="1" ht="24.2" customHeight="1">
      <c r="A164" s="31"/>
      <c r="B164" s="142"/>
      <c r="C164" s="174" t="s">
        <v>293</v>
      </c>
      <c r="D164" s="174" t="s">
        <v>234</v>
      </c>
      <c r="E164" s="175" t="s">
        <v>294</v>
      </c>
      <c r="F164" s="176" t="s">
        <v>295</v>
      </c>
      <c r="G164" s="177" t="s">
        <v>287</v>
      </c>
      <c r="H164" s="178">
        <v>168.696</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296</v>
      </c>
    </row>
    <row r="165" spans="1:65" s="2" customFormat="1" ht="24.2" customHeight="1">
      <c r="A165" s="31"/>
      <c r="B165" s="142"/>
      <c r="C165" s="174" t="s">
        <v>297</v>
      </c>
      <c r="D165" s="174" t="s">
        <v>234</v>
      </c>
      <c r="E165" s="175" t="s">
        <v>298</v>
      </c>
      <c r="F165" s="176" t="s">
        <v>299</v>
      </c>
      <c r="G165" s="177" t="s">
        <v>287</v>
      </c>
      <c r="H165" s="178">
        <v>1.5</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300</v>
      </c>
    </row>
    <row r="166" spans="1:65" s="2" customFormat="1" ht="24.2" customHeight="1">
      <c r="A166" s="31"/>
      <c r="B166" s="142"/>
      <c r="C166" s="174" t="s">
        <v>301</v>
      </c>
      <c r="D166" s="174" t="s">
        <v>234</v>
      </c>
      <c r="E166" s="175" t="s">
        <v>302</v>
      </c>
      <c r="F166" s="176" t="s">
        <v>303</v>
      </c>
      <c r="G166" s="177" t="s">
        <v>287</v>
      </c>
      <c r="H166" s="178">
        <v>5667.84</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304</v>
      </c>
    </row>
    <row r="167" spans="1:65" s="2" customFormat="1" ht="37.9" customHeight="1">
      <c r="A167" s="31"/>
      <c r="B167" s="142"/>
      <c r="C167" s="174" t="s">
        <v>305</v>
      </c>
      <c r="D167" s="174" t="s">
        <v>234</v>
      </c>
      <c r="E167" s="175" t="s">
        <v>306</v>
      </c>
      <c r="F167" s="176" t="s">
        <v>307</v>
      </c>
      <c r="G167" s="177" t="s">
        <v>287</v>
      </c>
      <c r="H167" s="178">
        <v>2833.92</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308</v>
      </c>
    </row>
    <row r="168" spans="1:65" s="2" customFormat="1" ht="21.75" customHeight="1">
      <c r="A168" s="31"/>
      <c r="B168" s="142"/>
      <c r="C168" s="174" t="s">
        <v>309</v>
      </c>
      <c r="D168" s="174" t="s">
        <v>234</v>
      </c>
      <c r="E168" s="175" t="s">
        <v>310</v>
      </c>
      <c r="F168" s="176" t="s">
        <v>311</v>
      </c>
      <c r="G168" s="177" t="s">
        <v>287</v>
      </c>
      <c r="H168" s="178">
        <v>135.80000000000001</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312</v>
      </c>
    </row>
    <row r="169" spans="1:65" s="2" customFormat="1" ht="16.5" customHeight="1">
      <c r="A169" s="31"/>
      <c r="B169" s="142"/>
      <c r="C169" s="174" t="s">
        <v>313</v>
      </c>
      <c r="D169" s="174" t="s">
        <v>234</v>
      </c>
      <c r="E169" s="175" t="s">
        <v>314</v>
      </c>
      <c r="F169" s="176" t="s">
        <v>315</v>
      </c>
      <c r="G169" s="177" t="s">
        <v>287</v>
      </c>
      <c r="H169" s="178">
        <v>67.900000000000006</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316</v>
      </c>
    </row>
    <row r="170" spans="1:65" s="2" customFormat="1" ht="24.2" customHeight="1">
      <c r="A170" s="31"/>
      <c r="B170" s="142"/>
      <c r="C170" s="174" t="s">
        <v>317</v>
      </c>
      <c r="D170" s="174" t="s">
        <v>234</v>
      </c>
      <c r="E170" s="175" t="s">
        <v>318</v>
      </c>
      <c r="F170" s="176" t="s">
        <v>319</v>
      </c>
      <c r="G170" s="177" t="s">
        <v>237</v>
      </c>
      <c r="H170" s="178">
        <v>12595.2</v>
      </c>
      <c r="I170" s="179"/>
      <c r="J170" s="180">
        <f t="shared" si="5"/>
        <v>0</v>
      </c>
      <c r="K170" s="181"/>
      <c r="L170" s="32"/>
      <c r="M170" s="182" t="s">
        <v>1</v>
      </c>
      <c r="N170" s="183" t="s">
        <v>43</v>
      </c>
      <c r="O170" s="60"/>
      <c r="P170" s="184">
        <f t="shared" si="6"/>
        <v>0</v>
      </c>
      <c r="Q170" s="184">
        <v>2.6516999999999999E-2</v>
      </c>
      <c r="R170" s="184">
        <f t="shared" si="7"/>
        <v>333.98691839999998</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320</v>
      </c>
    </row>
    <row r="171" spans="1:65" s="2" customFormat="1" ht="24.2" customHeight="1">
      <c r="A171" s="31"/>
      <c r="B171" s="142"/>
      <c r="C171" s="174" t="s">
        <v>321</v>
      </c>
      <c r="D171" s="174" t="s">
        <v>234</v>
      </c>
      <c r="E171" s="175" t="s">
        <v>322</v>
      </c>
      <c r="F171" s="176" t="s">
        <v>323</v>
      </c>
      <c r="G171" s="177" t="s">
        <v>237</v>
      </c>
      <c r="H171" s="178">
        <v>12595.2</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324</v>
      </c>
    </row>
    <row r="172" spans="1:65" s="2" customFormat="1" ht="33" customHeight="1">
      <c r="A172" s="31"/>
      <c r="B172" s="142"/>
      <c r="C172" s="174" t="s">
        <v>7</v>
      </c>
      <c r="D172" s="174" t="s">
        <v>234</v>
      </c>
      <c r="E172" s="175" t="s">
        <v>325</v>
      </c>
      <c r="F172" s="176" t="s">
        <v>326</v>
      </c>
      <c r="G172" s="177" t="s">
        <v>287</v>
      </c>
      <c r="H172" s="178">
        <v>1702.9690000000001</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327</v>
      </c>
    </row>
    <row r="173" spans="1:65" s="2" customFormat="1" ht="33" customHeight="1">
      <c r="A173" s="31"/>
      <c r="B173" s="142"/>
      <c r="C173" s="174" t="s">
        <v>328</v>
      </c>
      <c r="D173" s="174" t="s">
        <v>234</v>
      </c>
      <c r="E173" s="175" t="s">
        <v>329</v>
      </c>
      <c r="F173" s="176" t="s">
        <v>330</v>
      </c>
      <c r="G173" s="177" t="s">
        <v>237</v>
      </c>
      <c r="H173" s="178">
        <v>1600</v>
      </c>
      <c r="I173" s="179"/>
      <c r="J173" s="180">
        <f t="shared" si="5"/>
        <v>0</v>
      </c>
      <c r="K173" s="181"/>
      <c r="L173" s="32"/>
      <c r="M173" s="182" t="s">
        <v>1</v>
      </c>
      <c r="N173" s="183"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331</v>
      </c>
    </row>
    <row r="174" spans="1:65" s="2" customFormat="1" ht="33" customHeight="1">
      <c r="A174" s="31"/>
      <c r="B174" s="142"/>
      <c r="C174" s="174" t="s">
        <v>332</v>
      </c>
      <c r="D174" s="174" t="s">
        <v>234</v>
      </c>
      <c r="E174" s="175" t="s">
        <v>333</v>
      </c>
      <c r="F174" s="176" t="s">
        <v>334</v>
      </c>
      <c r="G174" s="177" t="s">
        <v>287</v>
      </c>
      <c r="H174" s="178">
        <v>1702.9690000000001</v>
      </c>
      <c r="I174" s="179"/>
      <c r="J174" s="180">
        <f t="shared" si="5"/>
        <v>0</v>
      </c>
      <c r="K174" s="181"/>
      <c r="L174" s="32"/>
      <c r="M174" s="182" t="s">
        <v>1</v>
      </c>
      <c r="N174" s="183" t="s">
        <v>43</v>
      </c>
      <c r="O174" s="60"/>
      <c r="P174" s="184">
        <f t="shared" si="6"/>
        <v>0</v>
      </c>
      <c r="Q174" s="184">
        <v>0</v>
      </c>
      <c r="R174" s="184">
        <f t="shared" si="7"/>
        <v>0</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335</v>
      </c>
    </row>
    <row r="175" spans="1:65" s="2" customFormat="1" ht="21.75" customHeight="1">
      <c r="A175" s="31"/>
      <c r="B175" s="142"/>
      <c r="C175" s="174" t="s">
        <v>336</v>
      </c>
      <c r="D175" s="174" t="s">
        <v>234</v>
      </c>
      <c r="E175" s="175" t="s">
        <v>337</v>
      </c>
      <c r="F175" s="176" t="s">
        <v>338</v>
      </c>
      <c r="G175" s="177" t="s">
        <v>287</v>
      </c>
      <c r="H175" s="178">
        <v>2901.82</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339</v>
      </c>
    </row>
    <row r="176" spans="1:65" s="2" customFormat="1" ht="21.75" customHeight="1">
      <c r="A176" s="31"/>
      <c r="B176" s="142"/>
      <c r="C176" s="174" t="s">
        <v>340</v>
      </c>
      <c r="D176" s="174" t="s">
        <v>234</v>
      </c>
      <c r="E176" s="175" t="s">
        <v>341</v>
      </c>
      <c r="F176" s="176" t="s">
        <v>342</v>
      </c>
      <c r="G176" s="177" t="s">
        <v>287</v>
      </c>
      <c r="H176" s="178">
        <v>1702.9690000000001</v>
      </c>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343</v>
      </c>
    </row>
    <row r="177" spans="1:65" s="2" customFormat="1" ht="33" customHeight="1">
      <c r="A177" s="31"/>
      <c r="B177" s="142"/>
      <c r="C177" s="174" t="s">
        <v>344</v>
      </c>
      <c r="D177" s="174" t="s">
        <v>234</v>
      </c>
      <c r="E177" s="175" t="s">
        <v>345</v>
      </c>
      <c r="F177" s="176" t="s">
        <v>346</v>
      </c>
      <c r="G177" s="177" t="s">
        <v>287</v>
      </c>
      <c r="H177" s="178">
        <v>1702.9690000000001</v>
      </c>
      <c r="I177" s="179"/>
      <c r="J177" s="180">
        <f t="shared" si="5"/>
        <v>0</v>
      </c>
      <c r="K177" s="181"/>
      <c r="L177" s="32"/>
      <c r="M177" s="182" t="s">
        <v>1</v>
      </c>
      <c r="N177" s="183" t="s">
        <v>43</v>
      </c>
      <c r="O177" s="60"/>
      <c r="P177" s="184">
        <f t="shared" si="6"/>
        <v>0</v>
      </c>
      <c r="Q177" s="184">
        <v>0</v>
      </c>
      <c r="R177" s="184">
        <f t="shared" si="7"/>
        <v>0</v>
      </c>
      <c r="S177" s="184">
        <v>0</v>
      </c>
      <c r="T177" s="185">
        <f t="shared" si="8"/>
        <v>0</v>
      </c>
      <c r="U177" s="31"/>
      <c r="V177" s="31"/>
      <c r="W177" s="31"/>
      <c r="X177" s="31"/>
      <c r="Y177" s="31"/>
      <c r="Z177" s="31"/>
      <c r="AA177" s="31"/>
      <c r="AB177" s="31"/>
      <c r="AC177" s="31"/>
      <c r="AD177" s="31"/>
      <c r="AE177" s="31"/>
      <c r="AR177" s="186" t="s">
        <v>238</v>
      </c>
      <c r="AT177" s="186" t="s">
        <v>234</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347</v>
      </c>
    </row>
    <row r="178" spans="1:65" s="2" customFormat="1" ht="33" customHeight="1">
      <c r="A178" s="31"/>
      <c r="B178" s="142"/>
      <c r="C178" s="174" t="s">
        <v>348</v>
      </c>
      <c r="D178" s="174" t="s">
        <v>234</v>
      </c>
      <c r="E178" s="175" t="s">
        <v>349</v>
      </c>
      <c r="F178" s="176" t="s">
        <v>350</v>
      </c>
      <c r="G178" s="177" t="s">
        <v>287</v>
      </c>
      <c r="H178" s="178">
        <v>4100.6710000000003</v>
      </c>
      <c r="I178" s="179"/>
      <c r="J178" s="180">
        <f t="shared" si="5"/>
        <v>0</v>
      </c>
      <c r="K178" s="181"/>
      <c r="L178" s="32"/>
      <c r="M178" s="182" t="s">
        <v>1</v>
      </c>
      <c r="N178" s="183" t="s">
        <v>43</v>
      </c>
      <c r="O178" s="60"/>
      <c r="P178" s="184">
        <f t="shared" si="6"/>
        <v>0</v>
      </c>
      <c r="Q178" s="184">
        <v>0</v>
      </c>
      <c r="R178" s="184">
        <f t="shared" si="7"/>
        <v>0</v>
      </c>
      <c r="S178" s="184">
        <v>0</v>
      </c>
      <c r="T178" s="185">
        <f t="shared" si="8"/>
        <v>0</v>
      </c>
      <c r="U178" s="31"/>
      <c r="V178" s="31"/>
      <c r="W178" s="31"/>
      <c r="X178" s="31"/>
      <c r="Y178" s="31"/>
      <c r="Z178" s="31"/>
      <c r="AA178" s="31"/>
      <c r="AB178" s="31"/>
      <c r="AC178" s="31"/>
      <c r="AD178" s="31"/>
      <c r="AE178" s="31"/>
      <c r="AR178" s="186" t="s">
        <v>238</v>
      </c>
      <c r="AT178" s="186" t="s">
        <v>234</v>
      </c>
      <c r="AU178" s="186" t="s">
        <v>88</v>
      </c>
      <c r="AY178" s="14" t="s">
        <v>232</v>
      </c>
      <c r="BE178" s="104">
        <f t="shared" si="9"/>
        <v>0</v>
      </c>
      <c r="BF178" s="104">
        <f t="shared" si="10"/>
        <v>0</v>
      </c>
      <c r="BG178" s="104">
        <f t="shared" si="11"/>
        <v>0</v>
      </c>
      <c r="BH178" s="104">
        <f t="shared" si="12"/>
        <v>0</v>
      </c>
      <c r="BI178" s="104">
        <f t="shared" si="13"/>
        <v>0</v>
      </c>
      <c r="BJ178" s="14" t="s">
        <v>88</v>
      </c>
      <c r="BK178" s="104">
        <f t="shared" si="14"/>
        <v>0</v>
      </c>
      <c r="BL178" s="14" t="s">
        <v>238</v>
      </c>
      <c r="BM178" s="186" t="s">
        <v>351</v>
      </c>
    </row>
    <row r="179" spans="1:65" s="2" customFormat="1" ht="24.2" customHeight="1">
      <c r="A179" s="31"/>
      <c r="B179" s="142"/>
      <c r="C179" s="174" t="s">
        <v>352</v>
      </c>
      <c r="D179" s="174" t="s">
        <v>234</v>
      </c>
      <c r="E179" s="175" t="s">
        <v>353</v>
      </c>
      <c r="F179" s="176" t="s">
        <v>354</v>
      </c>
      <c r="G179" s="177" t="s">
        <v>287</v>
      </c>
      <c r="H179" s="178">
        <v>1359.9</v>
      </c>
      <c r="I179" s="179"/>
      <c r="J179" s="180">
        <f t="shared" si="5"/>
        <v>0</v>
      </c>
      <c r="K179" s="181"/>
      <c r="L179" s="32"/>
      <c r="M179" s="182" t="s">
        <v>1</v>
      </c>
      <c r="N179" s="183" t="s">
        <v>43</v>
      </c>
      <c r="O179" s="60"/>
      <c r="P179" s="184">
        <f t="shared" si="6"/>
        <v>0</v>
      </c>
      <c r="Q179" s="184">
        <v>0</v>
      </c>
      <c r="R179" s="184">
        <f t="shared" si="7"/>
        <v>0</v>
      </c>
      <c r="S179" s="184">
        <v>0</v>
      </c>
      <c r="T179" s="185">
        <f t="shared" si="8"/>
        <v>0</v>
      </c>
      <c r="U179" s="31"/>
      <c r="V179" s="31"/>
      <c r="W179" s="31"/>
      <c r="X179" s="31"/>
      <c r="Y179" s="31"/>
      <c r="Z179" s="31"/>
      <c r="AA179" s="31"/>
      <c r="AB179" s="31"/>
      <c r="AC179" s="31"/>
      <c r="AD179" s="31"/>
      <c r="AE179" s="31"/>
      <c r="AR179" s="186" t="s">
        <v>238</v>
      </c>
      <c r="AT179" s="186" t="s">
        <v>234</v>
      </c>
      <c r="AU179" s="186" t="s">
        <v>88</v>
      </c>
      <c r="AY179" s="14" t="s">
        <v>232</v>
      </c>
      <c r="BE179" s="104">
        <f t="shared" si="9"/>
        <v>0</v>
      </c>
      <c r="BF179" s="104">
        <f t="shared" si="10"/>
        <v>0</v>
      </c>
      <c r="BG179" s="104">
        <f t="shared" si="11"/>
        <v>0</v>
      </c>
      <c r="BH179" s="104">
        <f t="shared" si="12"/>
        <v>0</v>
      </c>
      <c r="BI179" s="104">
        <f t="shared" si="13"/>
        <v>0</v>
      </c>
      <c r="BJ179" s="14" t="s">
        <v>88</v>
      </c>
      <c r="BK179" s="104">
        <f t="shared" si="14"/>
        <v>0</v>
      </c>
      <c r="BL179" s="14" t="s">
        <v>238</v>
      </c>
      <c r="BM179" s="186" t="s">
        <v>355</v>
      </c>
    </row>
    <row r="180" spans="1:65" s="2" customFormat="1" ht="16.5" customHeight="1">
      <c r="A180" s="31"/>
      <c r="B180" s="142"/>
      <c r="C180" s="187" t="s">
        <v>356</v>
      </c>
      <c r="D180" s="187" t="s">
        <v>357</v>
      </c>
      <c r="E180" s="188" t="s">
        <v>358</v>
      </c>
      <c r="F180" s="189" t="s">
        <v>359</v>
      </c>
      <c r="G180" s="190" t="s">
        <v>360</v>
      </c>
      <c r="H180" s="191">
        <v>2570.2109999999998</v>
      </c>
      <c r="I180" s="192"/>
      <c r="J180" s="193">
        <f t="shared" si="5"/>
        <v>0</v>
      </c>
      <c r="K180" s="194"/>
      <c r="L180" s="195"/>
      <c r="M180" s="196" t="s">
        <v>1</v>
      </c>
      <c r="N180" s="197" t="s">
        <v>43</v>
      </c>
      <c r="O180" s="60"/>
      <c r="P180" s="184">
        <f t="shared" si="6"/>
        <v>0</v>
      </c>
      <c r="Q180" s="184">
        <v>1</v>
      </c>
      <c r="R180" s="184">
        <f t="shared" si="7"/>
        <v>2570.2109999999998</v>
      </c>
      <c r="S180" s="184">
        <v>0</v>
      </c>
      <c r="T180" s="185">
        <f t="shared" si="8"/>
        <v>0</v>
      </c>
      <c r="U180" s="31"/>
      <c r="V180" s="31"/>
      <c r="W180" s="31"/>
      <c r="X180" s="31"/>
      <c r="Y180" s="31"/>
      <c r="Z180" s="31"/>
      <c r="AA180" s="31"/>
      <c r="AB180" s="31"/>
      <c r="AC180" s="31"/>
      <c r="AD180" s="31"/>
      <c r="AE180" s="31"/>
      <c r="AR180" s="186" t="s">
        <v>263</v>
      </c>
      <c r="AT180" s="186" t="s">
        <v>357</v>
      </c>
      <c r="AU180" s="186" t="s">
        <v>88</v>
      </c>
      <c r="AY180" s="14" t="s">
        <v>232</v>
      </c>
      <c r="BE180" s="104">
        <f t="shared" si="9"/>
        <v>0</v>
      </c>
      <c r="BF180" s="104">
        <f t="shared" si="10"/>
        <v>0</v>
      </c>
      <c r="BG180" s="104">
        <f t="shared" si="11"/>
        <v>0</v>
      </c>
      <c r="BH180" s="104">
        <f t="shared" si="12"/>
        <v>0</v>
      </c>
      <c r="BI180" s="104">
        <f t="shared" si="13"/>
        <v>0</v>
      </c>
      <c r="BJ180" s="14" t="s">
        <v>88</v>
      </c>
      <c r="BK180" s="104">
        <f t="shared" si="14"/>
        <v>0</v>
      </c>
      <c r="BL180" s="14" t="s">
        <v>238</v>
      </c>
      <c r="BM180" s="186" t="s">
        <v>361</v>
      </c>
    </row>
    <row r="181" spans="1:65" s="2" customFormat="1" ht="24.2" customHeight="1">
      <c r="A181" s="31"/>
      <c r="B181" s="142"/>
      <c r="C181" s="174" t="s">
        <v>362</v>
      </c>
      <c r="D181" s="174" t="s">
        <v>234</v>
      </c>
      <c r="E181" s="175" t="s">
        <v>363</v>
      </c>
      <c r="F181" s="176" t="s">
        <v>364</v>
      </c>
      <c r="G181" s="177" t="s">
        <v>287</v>
      </c>
      <c r="H181" s="178">
        <v>4.8600000000000003</v>
      </c>
      <c r="I181" s="179"/>
      <c r="J181" s="180">
        <f t="shared" si="5"/>
        <v>0</v>
      </c>
      <c r="K181" s="181"/>
      <c r="L181" s="32"/>
      <c r="M181" s="182" t="s">
        <v>1</v>
      </c>
      <c r="N181" s="183" t="s">
        <v>43</v>
      </c>
      <c r="O181" s="60"/>
      <c r="P181" s="184">
        <f t="shared" si="6"/>
        <v>0</v>
      </c>
      <c r="Q181" s="184">
        <v>0</v>
      </c>
      <c r="R181" s="184">
        <f t="shared" si="7"/>
        <v>0</v>
      </c>
      <c r="S181" s="184">
        <v>0</v>
      </c>
      <c r="T181" s="185">
        <f t="shared" si="8"/>
        <v>0</v>
      </c>
      <c r="U181" s="31"/>
      <c r="V181" s="31"/>
      <c r="W181" s="31"/>
      <c r="X181" s="31"/>
      <c r="Y181" s="31"/>
      <c r="Z181" s="31"/>
      <c r="AA181" s="31"/>
      <c r="AB181" s="31"/>
      <c r="AC181" s="31"/>
      <c r="AD181" s="31"/>
      <c r="AE181" s="31"/>
      <c r="AR181" s="186" t="s">
        <v>238</v>
      </c>
      <c r="AT181" s="186" t="s">
        <v>234</v>
      </c>
      <c r="AU181" s="186" t="s">
        <v>88</v>
      </c>
      <c r="AY181" s="14" t="s">
        <v>232</v>
      </c>
      <c r="BE181" s="104">
        <f t="shared" si="9"/>
        <v>0</v>
      </c>
      <c r="BF181" s="104">
        <f t="shared" si="10"/>
        <v>0</v>
      </c>
      <c r="BG181" s="104">
        <f t="shared" si="11"/>
        <v>0</v>
      </c>
      <c r="BH181" s="104">
        <f t="shared" si="12"/>
        <v>0</v>
      </c>
      <c r="BI181" s="104">
        <f t="shared" si="13"/>
        <v>0</v>
      </c>
      <c r="BJ181" s="14" t="s">
        <v>88</v>
      </c>
      <c r="BK181" s="104">
        <f t="shared" si="14"/>
        <v>0</v>
      </c>
      <c r="BL181" s="14" t="s">
        <v>238</v>
      </c>
      <c r="BM181" s="186" t="s">
        <v>365</v>
      </c>
    </row>
    <row r="182" spans="1:65" s="2" customFormat="1" ht="16.5" customHeight="1">
      <c r="A182" s="31"/>
      <c r="B182" s="142"/>
      <c r="C182" s="187" t="s">
        <v>366</v>
      </c>
      <c r="D182" s="187" t="s">
        <v>357</v>
      </c>
      <c r="E182" s="188" t="s">
        <v>367</v>
      </c>
      <c r="F182" s="189" t="s">
        <v>368</v>
      </c>
      <c r="G182" s="190" t="s">
        <v>360</v>
      </c>
      <c r="H182" s="191">
        <v>9.1850000000000005</v>
      </c>
      <c r="I182" s="192"/>
      <c r="J182" s="193">
        <f t="shared" si="5"/>
        <v>0</v>
      </c>
      <c r="K182" s="194"/>
      <c r="L182" s="195"/>
      <c r="M182" s="196" t="s">
        <v>1</v>
      </c>
      <c r="N182" s="197" t="s">
        <v>43</v>
      </c>
      <c r="O182" s="60"/>
      <c r="P182" s="184">
        <f t="shared" si="6"/>
        <v>0</v>
      </c>
      <c r="Q182" s="184">
        <v>1</v>
      </c>
      <c r="R182" s="184">
        <f t="shared" si="7"/>
        <v>9.1850000000000005</v>
      </c>
      <c r="S182" s="184">
        <v>0</v>
      </c>
      <c r="T182" s="185">
        <f t="shared" si="8"/>
        <v>0</v>
      </c>
      <c r="U182" s="31"/>
      <c r="V182" s="31"/>
      <c r="W182" s="31"/>
      <c r="X182" s="31"/>
      <c r="Y182" s="31"/>
      <c r="Z182" s="31"/>
      <c r="AA182" s="31"/>
      <c r="AB182" s="31"/>
      <c r="AC182" s="31"/>
      <c r="AD182" s="31"/>
      <c r="AE182" s="31"/>
      <c r="AR182" s="186" t="s">
        <v>263</v>
      </c>
      <c r="AT182" s="186" t="s">
        <v>357</v>
      </c>
      <c r="AU182" s="186" t="s">
        <v>88</v>
      </c>
      <c r="AY182" s="14" t="s">
        <v>232</v>
      </c>
      <c r="BE182" s="104">
        <f t="shared" si="9"/>
        <v>0</v>
      </c>
      <c r="BF182" s="104">
        <f t="shared" si="10"/>
        <v>0</v>
      </c>
      <c r="BG182" s="104">
        <f t="shared" si="11"/>
        <v>0</v>
      </c>
      <c r="BH182" s="104">
        <f t="shared" si="12"/>
        <v>0</v>
      </c>
      <c r="BI182" s="104">
        <f t="shared" si="13"/>
        <v>0</v>
      </c>
      <c r="BJ182" s="14" t="s">
        <v>88</v>
      </c>
      <c r="BK182" s="104">
        <f t="shared" si="14"/>
        <v>0</v>
      </c>
      <c r="BL182" s="14" t="s">
        <v>238</v>
      </c>
      <c r="BM182" s="186" t="s">
        <v>369</v>
      </c>
    </row>
    <row r="183" spans="1:65" s="2" customFormat="1" ht="21.75" customHeight="1">
      <c r="A183" s="31"/>
      <c r="B183" s="142"/>
      <c r="C183" s="174" t="s">
        <v>370</v>
      </c>
      <c r="D183" s="174" t="s">
        <v>234</v>
      </c>
      <c r="E183" s="175" t="s">
        <v>371</v>
      </c>
      <c r="F183" s="176" t="s">
        <v>372</v>
      </c>
      <c r="G183" s="177" t="s">
        <v>237</v>
      </c>
      <c r="H183" s="178">
        <v>2719.8</v>
      </c>
      <c r="I183" s="179"/>
      <c r="J183" s="180">
        <f t="shared" si="5"/>
        <v>0</v>
      </c>
      <c r="K183" s="181"/>
      <c r="L183" s="32"/>
      <c r="M183" s="182" t="s">
        <v>1</v>
      </c>
      <c r="N183" s="183" t="s">
        <v>43</v>
      </c>
      <c r="O183" s="60"/>
      <c r="P183" s="184">
        <f t="shared" si="6"/>
        <v>0</v>
      </c>
      <c r="Q183" s="184">
        <v>0</v>
      </c>
      <c r="R183" s="184">
        <f t="shared" si="7"/>
        <v>0</v>
      </c>
      <c r="S183" s="184">
        <v>0</v>
      </c>
      <c r="T183" s="185">
        <f t="shared" si="8"/>
        <v>0</v>
      </c>
      <c r="U183" s="31"/>
      <c r="V183" s="31"/>
      <c r="W183" s="31"/>
      <c r="X183" s="31"/>
      <c r="Y183" s="31"/>
      <c r="Z183" s="31"/>
      <c r="AA183" s="31"/>
      <c r="AB183" s="31"/>
      <c r="AC183" s="31"/>
      <c r="AD183" s="31"/>
      <c r="AE183" s="31"/>
      <c r="AR183" s="186" t="s">
        <v>238</v>
      </c>
      <c r="AT183" s="186" t="s">
        <v>234</v>
      </c>
      <c r="AU183" s="186" t="s">
        <v>88</v>
      </c>
      <c r="AY183" s="14" t="s">
        <v>232</v>
      </c>
      <c r="BE183" s="104">
        <f t="shared" si="9"/>
        <v>0</v>
      </c>
      <c r="BF183" s="104">
        <f t="shared" si="10"/>
        <v>0</v>
      </c>
      <c r="BG183" s="104">
        <f t="shared" si="11"/>
        <v>0</v>
      </c>
      <c r="BH183" s="104">
        <f t="shared" si="12"/>
        <v>0</v>
      </c>
      <c r="BI183" s="104">
        <f t="shared" si="13"/>
        <v>0</v>
      </c>
      <c r="BJ183" s="14" t="s">
        <v>88</v>
      </c>
      <c r="BK183" s="104">
        <f t="shared" si="14"/>
        <v>0</v>
      </c>
      <c r="BL183" s="14" t="s">
        <v>238</v>
      </c>
      <c r="BM183" s="186" t="s">
        <v>373</v>
      </c>
    </row>
    <row r="184" spans="1:65" s="2" customFormat="1" ht="21.75" customHeight="1">
      <c r="A184" s="31"/>
      <c r="B184" s="142"/>
      <c r="C184" s="174" t="s">
        <v>374</v>
      </c>
      <c r="D184" s="174" t="s">
        <v>234</v>
      </c>
      <c r="E184" s="175" t="s">
        <v>375</v>
      </c>
      <c r="F184" s="176" t="s">
        <v>376</v>
      </c>
      <c r="G184" s="177" t="s">
        <v>237</v>
      </c>
      <c r="H184" s="178">
        <v>48.6</v>
      </c>
      <c r="I184" s="179"/>
      <c r="J184" s="180">
        <f t="shared" si="5"/>
        <v>0</v>
      </c>
      <c r="K184" s="181"/>
      <c r="L184" s="32"/>
      <c r="M184" s="182" t="s">
        <v>1</v>
      </c>
      <c r="N184" s="183" t="s">
        <v>43</v>
      </c>
      <c r="O184" s="60"/>
      <c r="P184" s="184">
        <f t="shared" si="6"/>
        <v>0</v>
      </c>
      <c r="Q184" s="184">
        <v>0</v>
      </c>
      <c r="R184" s="184">
        <f t="shared" si="7"/>
        <v>0</v>
      </c>
      <c r="S184" s="184">
        <v>0</v>
      </c>
      <c r="T184" s="185">
        <f t="shared" si="8"/>
        <v>0</v>
      </c>
      <c r="U184" s="31"/>
      <c r="V184" s="31"/>
      <c r="W184" s="31"/>
      <c r="X184" s="31"/>
      <c r="Y184" s="31"/>
      <c r="Z184" s="31"/>
      <c r="AA184" s="31"/>
      <c r="AB184" s="31"/>
      <c r="AC184" s="31"/>
      <c r="AD184" s="31"/>
      <c r="AE184" s="31"/>
      <c r="AR184" s="186" t="s">
        <v>238</v>
      </c>
      <c r="AT184" s="186" t="s">
        <v>234</v>
      </c>
      <c r="AU184" s="186" t="s">
        <v>88</v>
      </c>
      <c r="AY184" s="14" t="s">
        <v>232</v>
      </c>
      <c r="BE184" s="104">
        <f t="shared" si="9"/>
        <v>0</v>
      </c>
      <c r="BF184" s="104">
        <f t="shared" si="10"/>
        <v>0</v>
      </c>
      <c r="BG184" s="104">
        <f t="shared" si="11"/>
        <v>0</v>
      </c>
      <c r="BH184" s="104">
        <f t="shared" si="12"/>
        <v>0</v>
      </c>
      <c r="BI184" s="104">
        <f t="shared" si="13"/>
        <v>0</v>
      </c>
      <c r="BJ184" s="14" t="s">
        <v>88</v>
      </c>
      <c r="BK184" s="104">
        <f t="shared" si="14"/>
        <v>0</v>
      </c>
      <c r="BL184" s="14" t="s">
        <v>238</v>
      </c>
      <c r="BM184" s="186" t="s">
        <v>377</v>
      </c>
    </row>
    <row r="185" spans="1:65" s="2" customFormat="1" ht="24.2" customHeight="1">
      <c r="A185" s="31"/>
      <c r="B185" s="142"/>
      <c r="C185" s="174" t="s">
        <v>378</v>
      </c>
      <c r="D185" s="174" t="s">
        <v>234</v>
      </c>
      <c r="E185" s="175" t="s">
        <v>379</v>
      </c>
      <c r="F185" s="176" t="s">
        <v>380</v>
      </c>
      <c r="G185" s="177" t="s">
        <v>237</v>
      </c>
      <c r="H185" s="178">
        <v>24176</v>
      </c>
      <c r="I185" s="179"/>
      <c r="J185" s="180">
        <f t="shared" si="5"/>
        <v>0</v>
      </c>
      <c r="K185" s="181"/>
      <c r="L185" s="32"/>
      <c r="M185" s="182" t="s">
        <v>1</v>
      </c>
      <c r="N185" s="183" t="s">
        <v>43</v>
      </c>
      <c r="O185" s="60"/>
      <c r="P185" s="184">
        <f t="shared" si="6"/>
        <v>0</v>
      </c>
      <c r="Q185" s="184">
        <v>0</v>
      </c>
      <c r="R185" s="184">
        <f t="shared" si="7"/>
        <v>0</v>
      </c>
      <c r="S185" s="184">
        <v>0</v>
      </c>
      <c r="T185" s="185">
        <f t="shared" si="8"/>
        <v>0</v>
      </c>
      <c r="U185" s="31"/>
      <c r="V185" s="31"/>
      <c r="W185" s="31"/>
      <c r="X185" s="31"/>
      <c r="Y185" s="31"/>
      <c r="Z185" s="31"/>
      <c r="AA185" s="31"/>
      <c r="AB185" s="31"/>
      <c r="AC185" s="31"/>
      <c r="AD185" s="31"/>
      <c r="AE185" s="31"/>
      <c r="AR185" s="186" t="s">
        <v>238</v>
      </c>
      <c r="AT185" s="186" t="s">
        <v>234</v>
      </c>
      <c r="AU185" s="186" t="s">
        <v>88</v>
      </c>
      <c r="AY185" s="14" t="s">
        <v>232</v>
      </c>
      <c r="BE185" s="104">
        <f t="shared" si="9"/>
        <v>0</v>
      </c>
      <c r="BF185" s="104">
        <f t="shared" si="10"/>
        <v>0</v>
      </c>
      <c r="BG185" s="104">
        <f t="shared" si="11"/>
        <v>0</v>
      </c>
      <c r="BH185" s="104">
        <f t="shared" si="12"/>
        <v>0</v>
      </c>
      <c r="BI185" s="104">
        <f t="shared" si="13"/>
        <v>0</v>
      </c>
      <c r="BJ185" s="14" t="s">
        <v>88</v>
      </c>
      <c r="BK185" s="104">
        <f t="shared" si="14"/>
        <v>0</v>
      </c>
      <c r="BL185" s="14" t="s">
        <v>238</v>
      </c>
      <c r="BM185" s="186" t="s">
        <v>381</v>
      </c>
    </row>
    <row r="186" spans="1:65" s="2" customFormat="1" ht="33" customHeight="1">
      <c r="A186" s="31"/>
      <c r="B186" s="142"/>
      <c r="C186" s="174" t="s">
        <v>382</v>
      </c>
      <c r="D186" s="174" t="s">
        <v>234</v>
      </c>
      <c r="E186" s="175" t="s">
        <v>383</v>
      </c>
      <c r="F186" s="176" t="s">
        <v>384</v>
      </c>
      <c r="G186" s="177" t="s">
        <v>237</v>
      </c>
      <c r="H186" s="178">
        <v>2764.8</v>
      </c>
      <c r="I186" s="179"/>
      <c r="J186" s="180">
        <f t="shared" si="5"/>
        <v>0</v>
      </c>
      <c r="K186" s="181"/>
      <c r="L186" s="32"/>
      <c r="M186" s="182" t="s">
        <v>1</v>
      </c>
      <c r="N186" s="183" t="s">
        <v>43</v>
      </c>
      <c r="O186" s="60"/>
      <c r="P186" s="184">
        <f t="shared" si="6"/>
        <v>0</v>
      </c>
      <c r="Q186" s="184">
        <v>0</v>
      </c>
      <c r="R186" s="184">
        <f t="shared" si="7"/>
        <v>0</v>
      </c>
      <c r="S186" s="184">
        <v>0</v>
      </c>
      <c r="T186" s="185">
        <f t="shared" si="8"/>
        <v>0</v>
      </c>
      <c r="U186" s="31"/>
      <c r="V186" s="31"/>
      <c r="W186" s="31"/>
      <c r="X186" s="31"/>
      <c r="Y186" s="31"/>
      <c r="Z186" s="31"/>
      <c r="AA186" s="31"/>
      <c r="AB186" s="31"/>
      <c r="AC186" s="31"/>
      <c r="AD186" s="31"/>
      <c r="AE186" s="31"/>
      <c r="AR186" s="186" t="s">
        <v>238</v>
      </c>
      <c r="AT186" s="186" t="s">
        <v>234</v>
      </c>
      <c r="AU186" s="186" t="s">
        <v>88</v>
      </c>
      <c r="AY186" s="14" t="s">
        <v>232</v>
      </c>
      <c r="BE186" s="104">
        <f t="shared" si="9"/>
        <v>0</v>
      </c>
      <c r="BF186" s="104">
        <f t="shared" si="10"/>
        <v>0</v>
      </c>
      <c r="BG186" s="104">
        <f t="shared" si="11"/>
        <v>0</v>
      </c>
      <c r="BH186" s="104">
        <f t="shared" si="12"/>
        <v>0</v>
      </c>
      <c r="BI186" s="104">
        <f t="shared" si="13"/>
        <v>0</v>
      </c>
      <c r="BJ186" s="14" t="s">
        <v>88</v>
      </c>
      <c r="BK186" s="104">
        <f t="shared" si="14"/>
        <v>0</v>
      </c>
      <c r="BL186" s="14" t="s">
        <v>238</v>
      </c>
      <c r="BM186" s="186" t="s">
        <v>385</v>
      </c>
    </row>
    <row r="187" spans="1:65" s="2" customFormat="1" ht="16.5" customHeight="1">
      <c r="A187" s="31"/>
      <c r="B187" s="142"/>
      <c r="C187" s="174" t="s">
        <v>386</v>
      </c>
      <c r="D187" s="174" t="s">
        <v>234</v>
      </c>
      <c r="E187" s="175" t="s">
        <v>387</v>
      </c>
      <c r="F187" s="176" t="s">
        <v>388</v>
      </c>
      <c r="G187" s="177" t="s">
        <v>237</v>
      </c>
      <c r="H187" s="178">
        <v>156</v>
      </c>
      <c r="I187" s="179"/>
      <c r="J187" s="180">
        <f t="shared" si="5"/>
        <v>0</v>
      </c>
      <c r="K187" s="181"/>
      <c r="L187" s="32"/>
      <c r="M187" s="182" t="s">
        <v>1</v>
      </c>
      <c r="N187" s="183" t="s">
        <v>43</v>
      </c>
      <c r="O187" s="60"/>
      <c r="P187" s="184">
        <f t="shared" si="6"/>
        <v>0</v>
      </c>
      <c r="Q187" s="184">
        <v>0</v>
      </c>
      <c r="R187" s="184">
        <f t="shared" si="7"/>
        <v>0</v>
      </c>
      <c r="S187" s="184">
        <v>0</v>
      </c>
      <c r="T187" s="185">
        <f t="shared" si="8"/>
        <v>0</v>
      </c>
      <c r="U187" s="31"/>
      <c r="V187" s="31"/>
      <c r="W187" s="31"/>
      <c r="X187" s="31"/>
      <c r="Y187" s="31"/>
      <c r="Z187" s="31"/>
      <c r="AA187" s="31"/>
      <c r="AB187" s="31"/>
      <c r="AC187" s="31"/>
      <c r="AD187" s="31"/>
      <c r="AE187" s="31"/>
      <c r="AR187" s="186" t="s">
        <v>238</v>
      </c>
      <c r="AT187" s="186" t="s">
        <v>234</v>
      </c>
      <c r="AU187" s="186" t="s">
        <v>88</v>
      </c>
      <c r="AY187" s="14" t="s">
        <v>232</v>
      </c>
      <c r="BE187" s="104">
        <f t="shared" si="9"/>
        <v>0</v>
      </c>
      <c r="BF187" s="104">
        <f t="shared" si="10"/>
        <v>0</v>
      </c>
      <c r="BG187" s="104">
        <f t="shared" si="11"/>
        <v>0</v>
      </c>
      <c r="BH187" s="104">
        <f t="shared" si="12"/>
        <v>0</v>
      </c>
      <c r="BI187" s="104">
        <f t="shared" si="13"/>
        <v>0</v>
      </c>
      <c r="BJ187" s="14" t="s">
        <v>88</v>
      </c>
      <c r="BK187" s="104">
        <f t="shared" si="14"/>
        <v>0</v>
      </c>
      <c r="BL187" s="14" t="s">
        <v>238</v>
      </c>
      <c r="BM187" s="186" t="s">
        <v>389</v>
      </c>
    </row>
    <row r="188" spans="1:65" s="12" customFormat="1" ht="22.9" customHeight="1">
      <c r="B188" s="161"/>
      <c r="D188" s="162" t="s">
        <v>76</v>
      </c>
      <c r="E188" s="172" t="s">
        <v>93</v>
      </c>
      <c r="F188" s="172" t="s">
        <v>390</v>
      </c>
      <c r="I188" s="164"/>
      <c r="J188" s="173">
        <f>BK188</f>
        <v>0</v>
      </c>
      <c r="L188" s="161"/>
      <c r="M188" s="166"/>
      <c r="N188" s="167"/>
      <c r="O188" s="167"/>
      <c r="P188" s="168">
        <f>SUM(P189:P190)</f>
        <v>0</v>
      </c>
      <c r="Q188" s="167"/>
      <c r="R188" s="168">
        <f>SUM(R189:R190)</f>
        <v>5.5366</v>
      </c>
      <c r="S188" s="167"/>
      <c r="T188" s="169">
        <f>SUM(T189:T190)</f>
        <v>0</v>
      </c>
      <c r="AR188" s="162" t="s">
        <v>81</v>
      </c>
      <c r="AT188" s="170" t="s">
        <v>76</v>
      </c>
      <c r="AU188" s="170" t="s">
        <v>81</v>
      </c>
      <c r="AY188" s="162" t="s">
        <v>232</v>
      </c>
      <c r="BK188" s="171">
        <f>SUM(BK189:BK190)</f>
        <v>0</v>
      </c>
    </row>
    <row r="189" spans="1:65" s="2" customFormat="1" ht="24.2" customHeight="1">
      <c r="A189" s="31"/>
      <c r="B189" s="142"/>
      <c r="C189" s="174" t="s">
        <v>391</v>
      </c>
      <c r="D189" s="174" t="s">
        <v>234</v>
      </c>
      <c r="E189" s="175" t="s">
        <v>392</v>
      </c>
      <c r="F189" s="176" t="s">
        <v>393</v>
      </c>
      <c r="G189" s="177" t="s">
        <v>394</v>
      </c>
      <c r="H189" s="178">
        <v>10</v>
      </c>
      <c r="I189" s="179"/>
      <c r="J189" s="180">
        <f>ROUND(I189*H189,2)</f>
        <v>0</v>
      </c>
      <c r="K189" s="181"/>
      <c r="L189" s="32"/>
      <c r="M189" s="182" t="s">
        <v>1</v>
      </c>
      <c r="N189" s="183" t="s">
        <v>43</v>
      </c>
      <c r="O189" s="60"/>
      <c r="P189" s="184">
        <f>O189*H189</f>
        <v>0</v>
      </c>
      <c r="Q189" s="184">
        <v>0.44366</v>
      </c>
      <c r="R189" s="184">
        <f>Q189*H189</f>
        <v>4.4366000000000003</v>
      </c>
      <c r="S189" s="184">
        <v>0</v>
      </c>
      <c r="T189" s="185">
        <f>S189*H189</f>
        <v>0</v>
      </c>
      <c r="U189" s="31"/>
      <c r="V189" s="31"/>
      <c r="W189" s="31"/>
      <c r="X189" s="31"/>
      <c r="Y189" s="31"/>
      <c r="Z189" s="31"/>
      <c r="AA189" s="31"/>
      <c r="AB189" s="31"/>
      <c r="AC189" s="31"/>
      <c r="AD189" s="31"/>
      <c r="AE189" s="31"/>
      <c r="AR189" s="186" t="s">
        <v>238</v>
      </c>
      <c r="AT189" s="186" t="s">
        <v>234</v>
      </c>
      <c r="AU189" s="186" t="s">
        <v>88</v>
      </c>
      <c r="AY189" s="14" t="s">
        <v>232</v>
      </c>
      <c r="BE189" s="104">
        <f>IF(N189="základná",J189,0)</f>
        <v>0</v>
      </c>
      <c r="BF189" s="104">
        <f>IF(N189="znížená",J189,0)</f>
        <v>0</v>
      </c>
      <c r="BG189" s="104">
        <f>IF(N189="zákl. prenesená",J189,0)</f>
        <v>0</v>
      </c>
      <c r="BH189" s="104">
        <f>IF(N189="zníž. prenesená",J189,0)</f>
        <v>0</v>
      </c>
      <c r="BI189" s="104">
        <f>IF(N189="nulová",J189,0)</f>
        <v>0</v>
      </c>
      <c r="BJ189" s="14" t="s">
        <v>88</v>
      </c>
      <c r="BK189" s="104">
        <f>ROUND(I189*H189,2)</f>
        <v>0</v>
      </c>
      <c r="BL189" s="14" t="s">
        <v>238</v>
      </c>
      <c r="BM189" s="186" t="s">
        <v>395</v>
      </c>
    </row>
    <row r="190" spans="1:65" s="2" customFormat="1" ht="16.5" customHeight="1">
      <c r="A190" s="31"/>
      <c r="B190" s="142"/>
      <c r="C190" s="187" t="s">
        <v>396</v>
      </c>
      <c r="D190" s="187" t="s">
        <v>357</v>
      </c>
      <c r="E190" s="188" t="s">
        <v>397</v>
      </c>
      <c r="F190" s="189" t="s">
        <v>398</v>
      </c>
      <c r="G190" s="190" t="s">
        <v>394</v>
      </c>
      <c r="H190" s="191">
        <v>10</v>
      </c>
      <c r="I190" s="192"/>
      <c r="J190" s="193">
        <f>ROUND(I190*H190,2)</f>
        <v>0</v>
      </c>
      <c r="K190" s="194"/>
      <c r="L190" s="195"/>
      <c r="M190" s="196" t="s">
        <v>1</v>
      </c>
      <c r="N190" s="197" t="s">
        <v>43</v>
      </c>
      <c r="O190" s="60"/>
      <c r="P190" s="184">
        <f>O190*H190</f>
        <v>0</v>
      </c>
      <c r="Q190" s="184">
        <v>0.11</v>
      </c>
      <c r="R190" s="184">
        <f>Q190*H190</f>
        <v>1.1000000000000001</v>
      </c>
      <c r="S190" s="184">
        <v>0</v>
      </c>
      <c r="T190" s="185">
        <f>S190*H190</f>
        <v>0</v>
      </c>
      <c r="U190" s="31"/>
      <c r="V190" s="31"/>
      <c r="W190" s="31"/>
      <c r="X190" s="31"/>
      <c r="Y190" s="31"/>
      <c r="Z190" s="31"/>
      <c r="AA190" s="31"/>
      <c r="AB190" s="31"/>
      <c r="AC190" s="31"/>
      <c r="AD190" s="31"/>
      <c r="AE190" s="31"/>
      <c r="AR190" s="186" t="s">
        <v>263</v>
      </c>
      <c r="AT190" s="186" t="s">
        <v>357</v>
      </c>
      <c r="AU190" s="186" t="s">
        <v>88</v>
      </c>
      <c r="AY190" s="14" t="s">
        <v>232</v>
      </c>
      <c r="BE190" s="104">
        <f>IF(N190="základná",J190,0)</f>
        <v>0</v>
      </c>
      <c r="BF190" s="104">
        <f>IF(N190="znížená",J190,0)</f>
        <v>0</v>
      </c>
      <c r="BG190" s="104">
        <f>IF(N190="zákl. prenesená",J190,0)</f>
        <v>0</v>
      </c>
      <c r="BH190" s="104">
        <f>IF(N190="zníž. prenesená",J190,0)</f>
        <v>0</v>
      </c>
      <c r="BI190" s="104">
        <f>IF(N190="nulová",J190,0)</f>
        <v>0</v>
      </c>
      <c r="BJ190" s="14" t="s">
        <v>88</v>
      </c>
      <c r="BK190" s="104">
        <f>ROUND(I190*H190,2)</f>
        <v>0</v>
      </c>
      <c r="BL190" s="14" t="s">
        <v>238</v>
      </c>
      <c r="BM190" s="186" t="s">
        <v>399</v>
      </c>
    </row>
    <row r="191" spans="1:65" s="12" customFormat="1" ht="22.9" customHeight="1">
      <c r="B191" s="161"/>
      <c r="D191" s="162" t="s">
        <v>76</v>
      </c>
      <c r="E191" s="172" t="s">
        <v>238</v>
      </c>
      <c r="F191" s="172" t="s">
        <v>400</v>
      </c>
      <c r="I191" s="164"/>
      <c r="J191" s="173">
        <f>BK191</f>
        <v>0</v>
      </c>
      <c r="L191" s="161"/>
      <c r="M191" s="166"/>
      <c r="N191" s="167"/>
      <c r="O191" s="167"/>
      <c r="P191" s="168">
        <f>SUM(P192:P199)</f>
        <v>0</v>
      </c>
      <c r="Q191" s="167"/>
      <c r="R191" s="168">
        <f>SUM(R192:R199)</f>
        <v>648.44917447540001</v>
      </c>
      <c r="S191" s="167"/>
      <c r="T191" s="169">
        <f>SUM(T192:T199)</f>
        <v>0</v>
      </c>
      <c r="AR191" s="162" t="s">
        <v>81</v>
      </c>
      <c r="AT191" s="170" t="s">
        <v>76</v>
      </c>
      <c r="AU191" s="170" t="s">
        <v>81</v>
      </c>
      <c r="AY191" s="162" t="s">
        <v>232</v>
      </c>
      <c r="BK191" s="171">
        <f>SUM(BK192:BK199)</f>
        <v>0</v>
      </c>
    </row>
    <row r="192" spans="1:65" s="2" customFormat="1" ht="37.9" customHeight="1">
      <c r="A192" s="31"/>
      <c r="B192" s="142"/>
      <c r="C192" s="174" t="s">
        <v>401</v>
      </c>
      <c r="D192" s="174" t="s">
        <v>234</v>
      </c>
      <c r="E192" s="175" t="s">
        <v>402</v>
      </c>
      <c r="F192" s="176" t="s">
        <v>403</v>
      </c>
      <c r="G192" s="177" t="s">
        <v>287</v>
      </c>
      <c r="H192" s="178">
        <v>277.38</v>
      </c>
      <c r="I192" s="179"/>
      <c r="J192" s="180">
        <f t="shared" ref="J192:J199" si="15">ROUND(I192*H192,2)</f>
        <v>0</v>
      </c>
      <c r="K192" s="181"/>
      <c r="L192" s="32"/>
      <c r="M192" s="182" t="s">
        <v>1</v>
      </c>
      <c r="N192" s="183" t="s">
        <v>43</v>
      </c>
      <c r="O192" s="60"/>
      <c r="P192" s="184">
        <f t="shared" ref="P192:P199" si="16">O192*H192</f>
        <v>0</v>
      </c>
      <c r="Q192" s="184">
        <v>1.8907700000000001</v>
      </c>
      <c r="R192" s="184">
        <f t="shared" ref="R192:R199" si="17">Q192*H192</f>
        <v>524.46178259999999</v>
      </c>
      <c r="S192" s="184">
        <v>0</v>
      </c>
      <c r="T192" s="185">
        <f t="shared" ref="T192:T199" si="18">S192*H192</f>
        <v>0</v>
      </c>
      <c r="U192" s="31"/>
      <c r="V192" s="31"/>
      <c r="W192" s="31"/>
      <c r="X192" s="31"/>
      <c r="Y192" s="31"/>
      <c r="Z192" s="31"/>
      <c r="AA192" s="31"/>
      <c r="AB192" s="31"/>
      <c r="AC192" s="31"/>
      <c r="AD192" s="31"/>
      <c r="AE192" s="31"/>
      <c r="AR192" s="186" t="s">
        <v>238</v>
      </c>
      <c r="AT192" s="186" t="s">
        <v>234</v>
      </c>
      <c r="AU192" s="186" t="s">
        <v>88</v>
      </c>
      <c r="AY192" s="14" t="s">
        <v>232</v>
      </c>
      <c r="BE192" s="104">
        <f t="shared" ref="BE192:BE199" si="19">IF(N192="základná",J192,0)</f>
        <v>0</v>
      </c>
      <c r="BF192" s="104">
        <f t="shared" ref="BF192:BF199" si="20">IF(N192="znížená",J192,0)</f>
        <v>0</v>
      </c>
      <c r="BG192" s="104">
        <f t="shared" ref="BG192:BG199" si="21">IF(N192="zákl. prenesená",J192,0)</f>
        <v>0</v>
      </c>
      <c r="BH192" s="104">
        <f t="shared" ref="BH192:BH199" si="22">IF(N192="zníž. prenesená",J192,0)</f>
        <v>0</v>
      </c>
      <c r="BI192" s="104">
        <f t="shared" ref="BI192:BI199" si="23">IF(N192="nulová",J192,0)</f>
        <v>0</v>
      </c>
      <c r="BJ192" s="14" t="s">
        <v>88</v>
      </c>
      <c r="BK192" s="104">
        <f t="shared" ref="BK192:BK199" si="24">ROUND(I192*H192,2)</f>
        <v>0</v>
      </c>
      <c r="BL192" s="14" t="s">
        <v>238</v>
      </c>
      <c r="BM192" s="186" t="s">
        <v>404</v>
      </c>
    </row>
    <row r="193" spans="1:65" s="2" customFormat="1" ht="33" customHeight="1">
      <c r="A193" s="31"/>
      <c r="B193" s="142"/>
      <c r="C193" s="174" t="s">
        <v>405</v>
      </c>
      <c r="D193" s="174" t="s">
        <v>234</v>
      </c>
      <c r="E193" s="175" t="s">
        <v>406</v>
      </c>
      <c r="F193" s="176" t="s">
        <v>407</v>
      </c>
      <c r="G193" s="177" t="s">
        <v>394</v>
      </c>
      <c r="H193" s="178">
        <v>3</v>
      </c>
      <c r="I193" s="179"/>
      <c r="J193" s="180">
        <f t="shared" si="15"/>
        <v>0</v>
      </c>
      <c r="K193" s="181"/>
      <c r="L193" s="32"/>
      <c r="M193" s="182" t="s">
        <v>1</v>
      </c>
      <c r="N193" s="183" t="s">
        <v>43</v>
      </c>
      <c r="O193" s="60"/>
      <c r="P193" s="184">
        <f t="shared" si="16"/>
        <v>0</v>
      </c>
      <c r="Q193" s="184">
        <v>1.65E-3</v>
      </c>
      <c r="R193" s="184">
        <f t="shared" si="17"/>
        <v>4.9499999999999995E-3</v>
      </c>
      <c r="S193" s="184">
        <v>0</v>
      </c>
      <c r="T193" s="185">
        <f t="shared" si="18"/>
        <v>0</v>
      </c>
      <c r="U193" s="31"/>
      <c r="V193" s="31"/>
      <c r="W193" s="31"/>
      <c r="X193" s="31"/>
      <c r="Y193" s="31"/>
      <c r="Z193" s="31"/>
      <c r="AA193" s="31"/>
      <c r="AB193" s="31"/>
      <c r="AC193" s="31"/>
      <c r="AD193" s="31"/>
      <c r="AE193" s="31"/>
      <c r="AR193" s="186" t="s">
        <v>238</v>
      </c>
      <c r="AT193" s="186" t="s">
        <v>234</v>
      </c>
      <c r="AU193" s="186" t="s">
        <v>88</v>
      </c>
      <c r="AY193" s="14" t="s">
        <v>232</v>
      </c>
      <c r="BE193" s="104">
        <f t="shared" si="19"/>
        <v>0</v>
      </c>
      <c r="BF193" s="104">
        <f t="shared" si="20"/>
        <v>0</v>
      </c>
      <c r="BG193" s="104">
        <f t="shared" si="21"/>
        <v>0</v>
      </c>
      <c r="BH193" s="104">
        <f t="shared" si="22"/>
        <v>0</v>
      </c>
      <c r="BI193" s="104">
        <f t="shared" si="23"/>
        <v>0</v>
      </c>
      <c r="BJ193" s="14" t="s">
        <v>88</v>
      </c>
      <c r="BK193" s="104">
        <f t="shared" si="24"/>
        <v>0</v>
      </c>
      <c r="BL193" s="14" t="s">
        <v>238</v>
      </c>
      <c r="BM193" s="186" t="s">
        <v>408</v>
      </c>
    </row>
    <row r="194" spans="1:65" s="2" customFormat="1" ht="16.5" customHeight="1">
      <c r="A194" s="31"/>
      <c r="B194" s="142"/>
      <c r="C194" s="187" t="s">
        <v>409</v>
      </c>
      <c r="D194" s="187" t="s">
        <v>357</v>
      </c>
      <c r="E194" s="188" t="s">
        <v>410</v>
      </c>
      <c r="F194" s="189" t="s">
        <v>411</v>
      </c>
      <c r="G194" s="190" t="s">
        <v>394</v>
      </c>
      <c r="H194" s="191">
        <v>3</v>
      </c>
      <c r="I194" s="192"/>
      <c r="J194" s="193">
        <f t="shared" si="15"/>
        <v>0</v>
      </c>
      <c r="K194" s="194"/>
      <c r="L194" s="195"/>
      <c r="M194" s="196" t="s">
        <v>1</v>
      </c>
      <c r="N194" s="197" t="s">
        <v>43</v>
      </c>
      <c r="O194" s="60"/>
      <c r="P194" s="184">
        <f t="shared" si="16"/>
        <v>0</v>
      </c>
      <c r="Q194" s="184">
        <v>0.11</v>
      </c>
      <c r="R194" s="184">
        <f t="shared" si="17"/>
        <v>0.33</v>
      </c>
      <c r="S194" s="184">
        <v>0</v>
      </c>
      <c r="T194" s="185">
        <f t="shared" si="18"/>
        <v>0</v>
      </c>
      <c r="U194" s="31"/>
      <c r="V194" s="31"/>
      <c r="W194" s="31"/>
      <c r="X194" s="31"/>
      <c r="Y194" s="31"/>
      <c r="Z194" s="31"/>
      <c r="AA194" s="31"/>
      <c r="AB194" s="31"/>
      <c r="AC194" s="31"/>
      <c r="AD194" s="31"/>
      <c r="AE194" s="31"/>
      <c r="AR194" s="186" t="s">
        <v>263</v>
      </c>
      <c r="AT194" s="186" t="s">
        <v>357</v>
      </c>
      <c r="AU194" s="186" t="s">
        <v>88</v>
      </c>
      <c r="AY194" s="14" t="s">
        <v>232</v>
      </c>
      <c r="BE194" s="104">
        <f t="shared" si="19"/>
        <v>0</v>
      </c>
      <c r="BF194" s="104">
        <f t="shared" si="20"/>
        <v>0</v>
      </c>
      <c r="BG194" s="104">
        <f t="shared" si="21"/>
        <v>0</v>
      </c>
      <c r="BH194" s="104">
        <f t="shared" si="22"/>
        <v>0</v>
      </c>
      <c r="BI194" s="104">
        <f t="shared" si="23"/>
        <v>0</v>
      </c>
      <c r="BJ194" s="14" t="s">
        <v>88</v>
      </c>
      <c r="BK194" s="104">
        <f t="shared" si="24"/>
        <v>0</v>
      </c>
      <c r="BL194" s="14" t="s">
        <v>238</v>
      </c>
      <c r="BM194" s="186" t="s">
        <v>412</v>
      </c>
    </row>
    <row r="195" spans="1:65" s="2" customFormat="1" ht="24.2" customHeight="1">
      <c r="A195" s="31"/>
      <c r="B195" s="142"/>
      <c r="C195" s="264" t="s">
        <v>413</v>
      </c>
      <c r="D195" s="264" t="s">
        <v>234</v>
      </c>
      <c r="E195" s="265" t="s">
        <v>414</v>
      </c>
      <c r="F195" s="266" t="s">
        <v>415</v>
      </c>
      <c r="G195" s="267" t="s">
        <v>394</v>
      </c>
      <c r="H195" s="268">
        <v>3</v>
      </c>
      <c r="I195" s="269"/>
      <c r="J195" s="270">
        <f t="shared" si="15"/>
        <v>0</v>
      </c>
      <c r="K195" s="181"/>
      <c r="L195" s="32"/>
      <c r="M195" s="182" t="s">
        <v>1</v>
      </c>
      <c r="N195" s="183" t="s">
        <v>43</v>
      </c>
      <c r="O195" s="60"/>
      <c r="P195" s="184">
        <f t="shared" si="16"/>
        <v>0</v>
      </c>
      <c r="Q195" s="184">
        <v>6.6E-3</v>
      </c>
      <c r="R195" s="184">
        <f t="shared" si="17"/>
        <v>1.9799999999999998E-2</v>
      </c>
      <c r="S195" s="184">
        <v>0</v>
      </c>
      <c r="T195" s="185">
        <f t="shared" si="18"/>
        <v>0</v>
      </c>
      <c r="U195" s="31"/>
      <c r="V195" s="31"/>
      <c r="W195" s="31"/>
      <c r="X195" s="31"/>
      <c r="Y195" s="31"/>
      <c r="Z195" s="31"/>
      <c r="AA195" s="31"/>
      <c r="AB195" s="31"/>
      <c r="AC195" s="31"/>
      <c r="AD195" s="31"/>
      <c r="AE195" s="31"/>
      <c r="AR195" s="186" t="s">
        <v>238</v>
      </c>
      <c r="AT195" s="186" t="s">
        <v>234</v>
      </c>
      <c r="AU195" s="186" t="s">
        <v>88</v>
      </c>
      <c r="AY195" s="14" t="s">
        <v>232</v>
      </c>
      <c r="BE195" s="104">
        <f t="shared" si="19"/>
        <v>0</v>
      </c>
      <c r="BF195" s="104">
        <f t="shared" si="20"/>
        <v>0</v>
      </c>
      <c r="BG195" s="104">
        <f t="shared" si="21"/>
        <v>0</v>
      </c>
      <c r="BH195" s="104">
        <f t="shared" si="22"/>
        <v>0</v>
      </c>
      <c r="BI195" s="104">
        <f t="shared" si="23"/>
        <v>0</v>
      </c>
      <c r="BJ195" s="14" t="s">
        <v>88</v>
      </c>
      <c r="BK195" s="104">
        <f t="shared" si="24"/>
        <v>0</v>
      </c>
      <c r="BL195" s="14" t="s">
        <v>238</v>
      </c>
      <c r="BM195" s="186" t="s">
        <v>416</v>
      </c>
    </row>
    <row r="196" spans="1:65" s="2" customFormat="1" ht="24.2" customHeight="1">
      <c r="A196" s="31"/>
      <c r="B196" s="142"/>
      <c r="C196" s="271" t="s">
        <v>417</v>
      </c>
      <c r="D196" s="271" t="s">
        <v>357</v>
      </c>
      <c r="E196" s="272" t="s">
        <v>418</v>
      </c>
      <c r="F196" s="273" t="s">
        <v>419</v>
      </c>
      <c r="G196" s="274" t="s">
        <v>394</v>
      </c>
      <c r="H196" s="275">
        <v>3</v>
      </c>
      <c r="I196" s="276"/>
      <c r="J196" s="277">
        <f t="shared" si="15"/>
        <v>0</v>
      </c>
      <c r="K196" s="194"/>
      <c r="L196" s="195"/>
      <c r="M196" s="196" t="s">
        <v>1</v>
      </c>
      <c r="N196" s="197" t="s">
        <v>43</v>
      </c>
      <c r="O196" s="60"/>
      <c r="P196" s="184">
        <f t="shared" si="16"/>
        <v>0</v>
      </c>
      <c r="Q196" s="184">
        <v>0.15229999999999999</v>
      </c>
      <c r="R196" s="184">
        <f t="shared" si="17"/>
        <v>0.45689999999999997</v>
      </c>
      <c r="S196" s="184">
        <v>0</v>
      </c>
      <c r="T196" s="185">
        <f t="shared" si="18"/>
        <v>0</v>
      </c>
      <c r="U196" s="31"/>
      <c r="V196" s="31"/>
      <c r="W196" s="31"/>
      <c r="X196" s="31"/>
      <c r="Y196" s="31"/>
      <c r="Z196" s="31"/>
      <c r="AA196" s="31"/>
      <c r="AB196" s="31"/>
      <c r="AC196" s="31"/>
      <c r="AD196" s="31"/>
      <c r="AE196" s="31"/>
      <c r="AR196" s="186" t="s">
        <v>263</v>
      </c>
      <c r="AT196" s="186" t="s">
        <v>357</v>
      </c>
      <c r="AU196" s="186" t="s">
        <v>88</v>
      </c>
      <c r="AY196" s="14" t="s">
        <v>232</v>
      </c>
      <c r="BE196" s="104">
        <f t="shared" si="19"/>
        <v>0</v>
      </c>
      <c r="BF196" s="104">
        <f t="shared" si="20"/>
        <v>0</v>
      </c>
      <c r="BG196" s="104">
        <f t="shared" si="21"/>
        <v>0</v>
      </c>
      <c r="BH196" s="104">
        <f t="shared" si="22"/>
        <v>0</v>
      </c>
      <c r="BI196" s="104">
        <f t="shared" si="23"/>
        <v>0</v>
      </c>
      <c r="BJ196" s="14" t="s">
        <v>88</v>
      </c>
      <c r="BK196" s="104">
        <f t="shared" si="24"/>
        <v>0</v>
      </c>
      <c r="BL196" s="14" t="s">
        <v>238</v>
      </c>
      <c r="BM196" s="186" t="s">
        <v>420</v>
      </c>
    </row>
    <row r="197" spans="1:65" s="2" customFormat="1" ht="24.2" customHeight="1">
      <c r="A197" s="31"/>
      <c r="B197" s="142"/>
      <c r="C197" s="174" t="s">
        <v>421</v>
      </c>
      <c r="D197" s="174" t="s">
        <v>234</v>
      </c>
      <c r="E197" s="175" t="s">
        <v>422</v>
      </c>
      <c r="F197" s="176" t="s">
        <v>423</v>
      </c>
      <c r="G197" s="177" t="s">
        <v>287</v>
      </c>
      <c r="H197" s="178">
        <v>16.29</v>
      </c>
      <c r="I197" s="179"/>
      <c r="J197" s="180">
        <f t="shared" si="15"/>
        <v>0</v>
      </c>
      <c r="K197" s="181"/>
      <c r="L197" s="32"/>
      <c r="M197" s="182" t="s">
        <v>1</v>
      </c>
      <c r="N197" s="183" t="s">
        <v>43</v>
      </c>
      <c r="O197" s="60"/>
      <c r="P197" s="184">
        <f t="shared" si="16"/>
        <v>0</v>
      </c>
      <c r="Q197" s="184">
        <v>2.1922752000000001</v>
      </c>
      <c r="R197" s="184">
        <f t="shared" si="17"/>
        <v>35.712163007999997</v>
      </c>
      <c r="S197" s="184">
        <v>0</v>
      </c>
      <c r="T197" s="185">
        <f t="shared" si="18"/>
        <v>0</v>
      </c>
      <c r="U197" s="31"/>
      <c r="V197" s="31"/>
      <c r="W197" s="31"/>
      <c r="X197" s="31"/>
      <c r="Y197" s="31"/>
      <c r="Z197" s="31"/>
      <c r="AA197" s="31"/>
      <c r="AB197" s="31"/>
      <c r="AC197" s="31"/>
      <c r="AD197" s="31"/>
      <c r="AE197" s="31"/>
      <c r="AR197" s="186" t="s">
        <v>238</v>
      </c>
      <c r="AT197" s="186" t="s">
        <v>234</v>
      </c>
      <c r="AU197" s="186" t="s">
        <v>88</v>
      </c>
      <c r="AY197" s="14" t="s">
        <v>232</v>
      </c>
      <c r="BE197" s="104">
        <f t="shared" si="19"/>
        <v>0</v>
      </c>
      <c r="BF197" s="104">
        <f t="shared" si="20"/>
        <v>0</v>
      </c>
      <c r="BG197" s="104">
        <f t="shared" si="21"/>
        <v>0</v>
      </c>
      <c r="BH197" s="104">
        <f t="shared" si="22"/>
        <v>0</v>
      </c>
      <c r="BI197" s="104">
        <f t="shared" si="23"/>
        <v>0</v>
      </c>
      <c r="BJ197" s="14" t="s">
        <v>88</v>
      </c>
      <c r="BK197" s="104">
        <f t="shared" si="24"/>
        <v>0</v>
      </c>
      <c r="BL197" s="14" t="s">
        <v>238</v>
      </c>
      <c r="BM197" s="186" t="s">
        <v>424</v>
      </c>
    </row>
    <row r="198" spans="1:65" s="2" customFormat="1" ht="33" customHeight="1">
      <c r="A198" s="31"/>
      <c r="B198" s="142"/>
      <c r="C198" s="174" t="s">
        <v>425</v>
      </c>
      <c r="D198" s="174" t="s">
        <v>234</v>
      </c>
      <c r="E198" s="175" t="s">
        <v>426</v>
      </c>
      <c r="F198" s="176" t="s">
        <v>427</v>
      </c>
      <c r="G198" s="177" t="s">
        <v>237</v>
      </c>
      <c r="H198" s="178">
        <v>98</v>
      </c>
      <c r="I198" s="179"/>
      <c r="J198" s="180">
        <f t="shared" si="15"/>
        <v>0</v>
      </c>
      <c r="K198" s="181"/>
      <c r="L198" s="32"/>
      <c r="M198" s="182" t="s">
        <v>1</v>
      </c>
      <c r="N198" s="183" t="s">
        <v>43</v>
      </c>
      <c r="O198" s="60"/>
      <c r="P198" s="184">
        <f t="shared" si="16"/>
        <v>0</v>
      </c>
      <c r="Q198" s="184">
        <v>3.0876311300000001E-2</v>
      </c>
      <c r="R198" s="184">
        <f t="shared" si="17"/>
        <v>3.0258785073999999</v>
      </c>
      <c r="S198" s="184">
        <v>0</v>
      </c>
      <c r="T198" s="185">
        <f t="shared" si="18"/>
        <v>0</v>
      </c>
      <c r="U198" s="31"/>
      <c r="V198" s="31"/>
      <c r="W198" s="31"/>
      <c r="X198" s="31"/>
      <c r="Y198" s="31"/>
      <c r="Z198" s="31"/>
      <c r="AA198" s="31"/>
      <c r="AB198" s="31"/>
      <c r="AC198" s="31"/>
      <c r="AD198" s="31"/>
      <c r="AE198" s="31"/>
      <c r="AR198" s="186" t="s">
        <v>238</v>
      </c>
      <c r="AT198" s="186" t="s">
        <v>234</v>
      </c>
      <c r="AU198" s="186" t="s">
        <v>88</v>
      </c>
      <c r="AY198" s="14" t="s">
        <v>232</v>
      </c>
      <c r="BE198" s="104">
        <f t="shared" si="19"/>
        <v>0</v>
      </c>
      <c r="BF198" s="104">
        <f t="shared" si="20"/>
        <v>0</v>
      </c>
      <c r="BG198" s="104">
        <f t="shared" si="21"/>
        <v>0</v>
      </c>
      <c r="BH198" s="104">
        <f t="shared" si="22"/>
        <v>0</v>
      </c>
      <c r="BI198" s="104">
        <f t="shared" si="23"/>
        <v>0</v>
      </c>
      <c r="BJ198" s="14" t="s">
        <v>88</v>
      </c>
      <c r="BK198" s="104">
        <f t="shared" si="24"/>
        <v>0</v>
      </c>
      <c r="BL198" s="14" t="s">
        <v>238</v>
      </c>
      <c r="BM198" s="186" t="s">
        <v>428</v>
      </c>
    </row>
    <row r="199" spans="1:65" s="2" customFormat="1" ht="24.2" customHeight="1">
      <c r="A199" s="31"/>
      <c r="B199" s="142"/>
      <c r="C199" s="174" t="s">
        <v>429</v>
      </c>
      <c r="D199" s="174" t="s">
        <v>234</v>
      </c>
      <c r="E199" s="175" t="s">
        <v>430</v>
      </c>
      <c r="F199" s="176" t="s">
        <v>431</v>
      </c>
      <c r="G199" s="177" t="s">
        <v>237</v>
      </c>
      <c r="H199" s="178">
        <v>156</v>
      </c>
      <c r="I199" s="179"/>
      <c r="J199" s="180">
        <f t="shared" si="15"/>
        <v>0</v>
      </c>
      <c r="K199" s="181"/>
      <c r="L199" s="32"/>
      <c r="M199" s="182" t="s">
        <v>1</v>
      </c>
      <c r="N199" s="183" t="s">
        <v>43</v>
      </c>
      <c r="O199" s="60"/>
      <c r="P199" s="184">
        <f t="shared" si="16"/>
        <v>0</v>
      </c>
      <c r="Q199" s="184">
        <v>0.54126730999999995</v>
      </c>
      <c r="R199" s="184">
        <f t="shared" si="17"/>
        <v>84.437700359999994</v>
      </c>
      <c r="S199" s="184">
        <v>0</v>
      </c>
      <c r="T199" s="185">
        <f t="shared" si="18"/>
        <v>0</v>
      </c>
      <c r="U199" s="31"/>
      <c r="V199" s="31"/>
      <c r="W199" s="31"/>
      <c r="X199" s="31"/>
      <c r="Y199" s="31"/>
      <c r="Z199" s="31"/>
      <c r="AA199" s="31"/>
      <c r="AB199" s="31"/>
      <c r="AC199" s="31"/>
      <c r="AD199" s="31"/>
      <c r="AE199" s="31"/>
      <c r="AR199" s="186" t="s">
        <v>238</v>
      </c>
      <c r="AT199" s="186" t="s">
        <v>234</v>
      </c>
      <c r="AU199" s="186" t="s">
        <v>88</v>
      </c>
      <c r="AY199" s="14" t="s">
        <v>232</v>
      </c>
      <c r="BE199" s="104">
        <f t="shared" si="19"/>
        <v>0</v>
      </c>
      <c r="BF199" s="104">
        <f t="shared" si="20"/>
        <v>0</v>
      </c>
      <c r="BG199" s="104">
        <f t="shared" si="21"/>
        <v>0</v>
      </c>
      <c r="BH199" s="104">
        <f t="shared" si="22"/>
        <v>0</v>
      </c>
      <c r="BI199" s="104">
        <f t="shared" si="23"/>
        <v>0</v>
      </c>
      <c r="BJ199" s="14" t="s">
        <v>88</v>
      </c>
      <c r="BK199" s="104">
        <f t="shared" si="24"/>
        <v>0</v>
      </c>
      <c r="BL199" s="14" t="s">
        <v>238</v>
      </c>
      <c r="BM199" s="186" t="s">
        <v>432</v>
      </c>
    </row>
    <row r="200" spans="1:65" s="12" customFormat="1" ht="22.9" customHeight="1">
      <c r="B200" s="161"/>
      <c r="D200" s="162" t="s">
        <v>76</v>
      </c>
      <c r="E200" s="172" t="s">
        <v>249</v>
      </c>
      <c r="F200" s="172" t="s">
        <v>433</v>
      </c>
      <c r="I200" s="164"/>
      <c r="J200" s="173">
        <f>BK200</f>
        <v>0</v>
      </c>
      <c r="L200" s="161"/>
      <c r="M200" s="166"/>
      <c r="N200" s="167"/>
      <c r="O200" s="167"/>
      <c r="P200" s="168">
        <f>SUM(P201:P205)</f>
        <v>0</v>
      </c>
      <c r="Q200" s="167"/>
      <c r="R200" s="168">
        <f>SUM(R201:R205)</f>
        <v>53.762828550000002</v>
      </c>
      <c r="S200" s="167"/>
      <c r="T200" s="169">
        <f>SUM(T201:T205)</f>
        <v>0</v>
      </c>
      <c r="AR200" s="162" t="s">
        <v>81</v>
      </c>
      <c r="AT200" s="170" t="s">
        <v>76</v>
      </c>
      <c r="AU200" s="170" t="s">
        <v>81</v>
      </c>
      <c r="AY200" s="162" t="s">
        <v>232</v>
      </c>
      <c r="BK200" s="171">
        <f>SUM(BK201:BK205)</f>
        <v>0</v>
      </c>
    </row>
    <row r="201" spans="1:65" s="2" customFormat="1" ht="37.9" customHeight="1">
      <c r="A201" s="31"/>
      <c r="B201" s="142"/>
      <c r="C201" s="174" t="s">
        <v>434</v>
      </c>
      <c r="D201" s="174" t="s">
        <v>234</v>
      </c>
      <c r="E201" s="175" t="s">
        <v>435</v>
      </c>
      <c r="F201" s="176" t="s">
        <v>436</v>
      </c>
      <c r="G201" s="177" t="s">
        <v>237</v>
      </c>
      <c r="H201" s="178">
        <v>21.6</v>
      </c>
      <c r="I201" s="179"/>
      <c r="J201" s="180">
        <f>ROUND(I201*H201,2)</f>
        <v>0</v>
      </c>
      <c r="K201" s="181"/>
      <c r="L201" s="32"/>
      <c r="M201" s="182" t="s">
        <v>1</v>
      </c>
      <c r="N201" s="183" t="s">
        <v>43</v>
      </c>
      <c r="O201" s="60"/>
      <c r="P201" s="184">
        <f>O201*H201</f>
        <v>0</v>
      </c>
      <c r="Q201" s="184">
        <v>0.43280000000000002</v>
      </c>
      <c r="R201" s="184">
        <f>Q201*H201</f>
        <v>9.3484800000000003</v>
      </c>
      <c r="S201" s="184">
        <v>0</v>
      </c>
      <c r="T201" s="185">
        <f>S201*H201</f>
        <v>0</v>
      </c>
      <c r="U201" s="31"/>
      <c r="V201" s="31"/>
      <c r="W201" s="31"/>
      <c r="X201" s="31"/>
      <c r="Y201" s="31"/>
      <c r="Z201" s="31"/>
      <c r="AA201" s="31"/>
      <c r="AB201" s="31"/>
      <c r="AC201" s="31"/>
      <c r="AD201" s="31"/>
      <c r="AE201" s="31"/>
      <c r="AR201" s="186" t="s">
        <v>238</v>
      </c>
      <c r="AT201" s="186" t="s">
        <v>234</v>
      </c>
      <c r="AU201" s="186" t="s">
        <v>88</v>
      </c>
      <c r="AY201" s="14" t="s">
        <v>232</v>
      </c>
      <c r="BE201" s="104">
        <f>IF(N201="základná",J201,0)</f>
        <v>0</v>
      </c>
      <c r="BF201" s="104">
        <f>IF(N201="znížená",J201,0)</f>
        <v>0</v>
      </c>
      <c r="BG201" s="104">
        <f>IF(N201="zákl. prenesená",J201,0)</f>
        <v>0</v>
      </c>
      <c r="BH201" s="104">
        <f>IF(N201="zníž. prenesená",J201,0)</f>
        <v>0</v>
      </c>
      <c r="BI201" s="104">
        <f>IF(N201="nulová",J201,0)</f>
        <v>0</v>
      </c>
      <c r="BJ201" s="14" t="s">
        <v>88</v>
      </c>
      <c r="BK201" s="104">
        <f>ROUND(I201*H201,2)</f>
        <v>0</v>
      </c>
      <c r="BL201" s="14" t="s">
        <v>238</v>
      </c>
      <c r="BM201" s="186" t="s">
        <v>437</v>
      </c>
    </row>
    <row r="202" spans="1:65" s="2" customFormat="1" ht="37.9" customHeight="1">
      <c r="A202" s="31"/>
      <c r="B202" s="142"/>
      <c r="C202" s="174" t="s">
        <v>438</v>
      </c>
      <c r="D202" s="174" t="s">
        <v>234</v>
      </c>
      <c r="E202" s="175" t="s">
        <v>439</v>
      </c>
      <c r="F202" s="176" t="s">
        <v>440</v>
      </c>
      <c r="G202" s="177" t="s">
        <v>237</v>
      </c>
      <c r="H202" s="178">
        <v>15.6</v>
      </c>
      <c r="I202" s="179"/>
      <c r="J202" s="180">
        <f>ROUND(I202*H202,2)</f>
        <v>0</v>
      </c>
      <c r="K202" s="181"/>
      <c r="L202" s="32"/>
      <c r="M202" s="182" t="s">
        <v>1</v>
      </c>
      <c r="N202" s="183" t="s">
        <v>43</v>
      </c>
      <c r="O202" s="60"/>
      <c r="P202" s="184">
        <f>O202*H202</f>
        <v>0</v>
      </c>
      <c r="Q202" s="184">
        <v>0.26375999999999999</v>
      </c>
      <c r="R202" s="184">
        <f>Q202*H202</f>
        <v>4.1146560000000001</v>
      </c>
      <c r="S202" s="184">
        <v>0</v>
      </c>
      <c r="T202" s="185">
        <f>S202*H202</f>
        <v>0</v>
      </c>
      <c r="U202" s="31"/>
      <c r="V202" s="31"/>
      <c r="W202" s="31"/>
      <c r="X202" s="31"/>
      <c r="Y202" s="31"/>
      <c r="Z202" s="31"/>
      <c r="AA202" s="31"/>
      <c r="AB202" s="31"/>
      <c r="AC202" s="31"/>
      <c r="AD202" s="31"/>
      <c r="AE202" s="31"/>
      <c r="AR202" s="186" t="s">
        <v>238</v>
      </c>
      <c r="AT202" s="186" t="s">
        <v>234</v>
      </c>
      <c r="AU202" s="186" t="s">
        <v>88</v>
      </c>
      <c r="AY202" s="14" t="s">
        <v>232</v>
      </c>
      <c r="BE202" s="104">
        <f>IF(N202="základná",J202,0)</f>
        <v>0</v>
      </c>
      <c r="BF202" s="104">
        <f>IF(N202="znížená",J202,0)</f>
        <v>0</v>
      </c>
      <c r="BG202" s="104">
        <f>IF(N202="zákl. prenesená",J202,0)</f>
        <v>0</v>
      </c>
      <c r="BH202" s="104">
        <f>IF(N202="zníž. prenesená",J202,0)</f>
        <v>0</v>
      </c>
      <c r="BI202" s="104">
        <f>IF(N202="nulová",J202,0)</f>
        <v>0</v>
      </c>
      <c r="BJ202" s="14" t="s">
        <v>88</v>
      </c>
      <c r="BK202" s="104">
        <f>ROUND(I202*H202,2)</f>
        <v>0</v>
      </c>
      <c r="BL202" s="14" t="s">
        <v>238</v>
      </c>
      <c r="BM202" s="186" t="s">
        <v>441</v>
      </c>
    </row>
    <row r="203" spans="1:65" s="2" customFormat="1" ht="37.9" customHeight="1">
      <c r="A203" s="31"/>
      <c r="B203" s="142"/>
      <c r="C203" s="174" t="s">
        <v>442</v>
      </c>
      <c r="D203" s="174" t="s">
        <v>234</v>
      </c>
      <c r="E203" s="175" t="s">
        <v>443</v>
      </c>
      <c r="F203" s="176" t="s">
        <v>444</v>
      </c>
      <c r="G203" s="177" t="s">
        <v>237</v>
      </c>
      <c r="H203" s="178">
        <v>15.6</v>
      </c>
      <c r="I203" s="179"/>
      <c r="J203" s="180">
        <f>ROUND(I203*H203,2)</f>
        <v>0</v>
      </c>
      <c r="K203" s="181"/>
      <c r="L203" s="32"/>
      <c r="M203" s="182" t="s">
        <v>1</v>
      </c>
      <c r="N203" s="183" t="s">
        <v>43</v>
      </c>
      <c r="O203" s="60"/>
      <c r="P203" s="184">
        <f>O203*H203</f>
        <v>0</v>
      </c>
      <c r="Q203" s="184">
        <v>0.34131362500000001</v>
      </c>
      <c r="R203" s="184">
        <f>Q203*H203</f>
        <v>5.3244925500000004</v>
      </c>
      <c r="S203" s="184">
        <v>0</v>
      </c>
      <c r="T203" s="185">
        <f>S203*H203</f>
        <v>0</v>
      </c>
      <c r="U203" s="31"/>
      <c r="V203" s="31"/>
      <c r="W203" s="31"/>
      <c r="X203" s="31"/>
      <c r="Y203" s="31"/>
      <c r="Z203" s="31"/>
      <c r="AA203" s="31"/>
      <c r="AB203" s="31"/>
      <c r="AC203" s="31"/>
      <c r="AD203" s="31"/>
      <c r="AE203" s="31"/>
      <c r="AR203" s="186" t="s">
        <v>238</v>
      </c>
      <c r="AT203" s="186" t="s">
        <v>234</v>
      </c>
      <c r="AU203" s="186" t="s">
        <v>88</v>
      </c>
      <c r="AY203" s="14" t="s">
        <v>232</v>
      </c>
      <c r="BE203" s="104">
        <f>IF(N203="základná",J203,0)</f>
        <v>0</v>
      </c>
      <c r="BF203" s="104">
        <f>IF(N203="znížená",J203,0)</f>
        <v>0</v>
      </c>
      <c r="BG203" s="104">
        <f>IF(N203="zákl. prenesená",J203,0)</f>
        <v>0</v>
      </c>
      <c r="BH203" s="104">
        <f>IF(N203="zníž. prenesená",J203,0)</f>
        <v>0</v>
      </c>
      <c r="BI203" s="104">
        <f>IF(N203="nulová",J203,0)</f>
        <v>0</v>
      </c>
      <c r="BJ203" s="14" t="s">
        <v>88</v>
      </c>
      <c r="BK203" s="104">
        <f>ROUND(I203*H203,2)</f>
        <v>0</v>
      </c>
      <c r="BL203" s="14" t="s">
        <v>238</v>
      </c>
      <c r="BM203" s="186" t="s">
        <v>445</v>
      </c>
    </row>
    <row r="204" spans="1:65" s="2" customFormat="1" ht="44.25" customHeight="1">
      <c r="A204" s="31"/>
      <c r="B204" s="142"/>
      <c r="C204" s="174" t="s">
        <v>446</v>
      </c>
      <c r="D204" s="174" t="s">
        <v>234</v>
      </c>
      <c r="E204" s="175" t="s">
        <v>447</v>
      </c>
      <c r="F204" s="176" t="s">
        <v>448</v>
      </c>
      <c r="G204" s="177" t="s">
        <v>237</v>
      </c>
      <c r="H204" s="178">
        <v>156</v>
      </c>
      <c r="I204" s="179"/>
      <c r="J204" s="180">
        <f>ROUND(I204*H204,2)</f>
        <v>0</v>
      </c>
      <c r="K204" s="181"/>
      <c r="L204" s="32"/>
      <c r="M204" s="182" t="s">
        <v>1</v>
      </c>
      <c r="N204" s="183" t="s">
        <v>43</v>
      </c>
      <c r="O204" s="60"/>
      <c r="P204" s="184">
        <f>O204*H204</f>
        <v>0</v>
      </c>
      <c r="Q204" s="184">
        <v>0.112</v>
      </c>
      <c r="R204" s="184">
        <f>Q204*H204</f>
        <v>17.472000000000001</v>
      </c>
      <c r="S204" s="184">
        <v>0</v>
      </c>
      <c r="T204" s="185">
        <f>S204*H204</f>
        <v>0</v>
      </c>
      <c r="U204" s="31"/>
      <c r="V204" s="31"/>
      <c r="W204" s="31"/>
      <c r="X204" s="31"/>
      <c r="Y204" s="31"/>
      <c r="Z204" s="31"/>
      <c r="AA204" s="31"/>
      <c r="AB204" s="31"/>
      <c r="AC204" s="31"/>
      <c r="AD204" s="31"/>
      <c r="AE204" s="31"/>
      <c r="AR204" s="186" t="s">
        <v>238</v>
      </c>
      <c r="AT204" s="186" t="s">
        <v>234</v>
      </c>
      <c r="AU204" s="186" t="s">
        <v>88</v>
      </c>
      <c r="AY204" s="14" t="s">
        <v>232</v>
      </c>
      <c r="BE204" s="104">
        <f>IF(N204="základná",J204,0)</f>
        <v>0</v>
      </c>
      <c r="BF204" s="104">
        <f>IF(N204="znížená",J204,0)</f>
        <v>0</v>
      </c>
      <c r="BG204" s="104">
        <f>IF(N204="zákl. prenesená",J204,0)</f>
        <v>0</v>
      </c>
      <c r="BH204" s="104">
        <f>IF(N204="zníž. prenesená",J204,0)</f>
        <v>0</v>
      </c>
      <c r="BI204" s="104">
        <f>IF(N204="nulová",J204,0)</f>
        <v>0</v>
      </c>
      <c r="BJ204" s="14" t="s">
        <v>88</v>
      </c>
      <c r="BK204" s="104">
        <f>ROUND(I204*H204,2)</f>
        <v>0</v>
      </c>
      <c r="BL204" s="14" t="s">
        <v>238</v>
      </c>
      <c r="BM204" s="186" t="s">
        <v>449</v>
      </c>
    </row>
    <row r="205" spans="1:65" s="2" customFormat="1" ht="24.2" customHeight="1">
      <c r="A205" s="31"/>
      <c r="B205" s="142"/>
      <c r="C205" s="187" t="s">
        <v>450</v>
      </c>
      <c r="D205" s="187" t="s">
        <v>357</v>
      </c>
      <c r="E205" s="188" t="s">
        <v>451</v>
      </c>
      <c r="F205" s="189" t="s">
        <v>452</v>
      </c>
      <c r="G205" s="190" t="s">
        <v>237</v>
      </c>
      <c r="H205" s="191">
        <v>159.12</v>
      </c>
      <c r="I205" s="192"/>
      <c r="J205" s="193">
        <f>ROUND(I205*H205,2)</f>
        <v>0</v>
      </c>
      <c r="K205" s="194"/>
      <c r="L205" s="195"/>
      <c r="M205" s="196" t="s">
        <v>1</v>
      </c>
      <c r="N205" s="197" t="s">
        <v>43</v>
      </c>
      <c r="O205" s="60"/>
      <c r="P205" s="184">
        <f>O205*H205</f>
        <v>0</v>
      </c>
      <c r="Q205" s="184">
        <v>0.11</v>
      </c>
      <c r="R205" s="184">
        <f>Q205*H205</f>
        <v>17.5032</v>
      </c>
      <c r="S205" s="184">
        <v>0</v>
      </c>
      <c r="T205" s="185">
        <f>S205*H205</f>
        <v>0</v>
      </c>
      <c r="U205" s="31"/>
      <c r="V205" s="31"/>
      <c r="W205" s="31"/>
      <c r="X205" s="31"/>
      <c r="Y205" s="31"/>
      <c r="Z205" s="31"/>
      <c r="AA205" s="31"/>
      <c r="AB205" s="31"/>
      <c r="AC205" s="31"/>
      <c r="AD205" s="31"/>
      <c r="AE205" s="31"/>
      <c r="AR205" s="186" t="s">
        <v>263</v>
      </c>
      <c r="AT205" s="186" t="s">
        <v>357</v>
      </c>
      <c r="AU205" s="186" t="s">
        <v>88</v>
      </c>
      <c r="AY205" s="14" t="s">
        <v>232</v>
      </c>
      <c r="BE205" s="104">
        <f>IF(N205="základná",J205,0)</f>
        <v>0</v>
      </c>
      <c r="BF205" s="104">
        <f>IF(N205="znížená",J205,0)</f>
        <v>0</v>
      </c>
      <c r="BG205" s="104">
        <f>IF(N205="zákl. prenesená",J205,0)</f>
        <v>0</v>
      </c>
      <c r="BH205" s="104">
        <f>IF(N205="zníž. prenesená",J205,0)</f>
        <v>0</v>
      </c>
      <c r="BI205" s="104">
        <f>IF(N205="nulová",J205,0)</f>
        <v>0</v>
      </c>
      <c r="BJ205" s="14" t="s">
        <v>88</v>
      </c>
      <c r="BK205" s="104">
        <f>ROUND(I205*H205,2)</f>
        <v>0</v>
      </c>
      <c r="BL205" s="14" t="s">
        <v>238</v>
      </c>
      <c r="BM205" s="186" t="s">
        <v>453</v>
      </c>
    </row>
    <row r="206" spans="1:65" s="12" customFormat="1" ht="22.9" customHeight="1">
      <c r="B206" s="161"/>
      <c r="D206" s="162" t="s">
        <v>76</v>
      </c>
      <c r="E206" s="172" t="s">
        <v>253</v>
      </c>
      <c r="F206" s="172" t="s">
        <v>454</v>
      </c>
      <c r="I206" s="164"/>
      <c r="J206" s="173">
        <f>BK206</f>
        <v>0</v>
      </c>
      <c r="L206" s="161"/>
      <c r="M206" s="166"/>
      <c r="N206" s="167"/>
      <c r="O206" s="167"/>
      <c r="P206" s="168">
        <f>P207</f>
        <v>0</v>
      </c>
      <c r="Q206" s="167"/>
      <c r="R206" s="168">
        <f>R207</f>
        <v>2.8078382400000002</v>
      </c>
      <c r="S206" s="167"/>
      <c r="T206" s="169">
        <f>T207</f>
        <v>0</v>
      </c>
      <c r="AR206" s="162" t="s">
        <v>81</v>
      </c>
      <c r="AT206" s="170" t="s">
        <v>76</v>
      </c>
      <c r="AU206" s="170" t="s">
        <v>81</v>
      </c>
      <c r="AY206" s="162" t="s">
        <v>232</v>
      </c>
      <c r="BK206" s="171">
        <f>BK207</f>
        <v>0</v>
      </c>
    </row>
    <row r="207" spans="1:65" s="2" customFormat="1" ht="21.75" customHeight="1">
      <c r="A207" s="31"/>
      <c r="B207" s="142"/>
      <c r="C207" s="174" t="s">
        <v>455</v>
      </c>
      <c r="D207" s="174" t="s">
        <v>234</v>
      </c>
      <c r="E207" s="175" t="s">
        <v>456</v>
      </c>
      <c r="F207" s="176" t="s">
        <v>457</v>
      </c>
      <c r="G207" s="177" t="s">
        <v>237</v>
      </c>
      <c r="H207" s="178">
        <v>59.66</v>
      </c>
      <c r="I207" s="179"/>
      <c r="J207" s="180">
        <f>ROUND(I207*H207,2)</f>
        <v>0</v>
      </c>
      <c r="K207" s="181"/>
      <c r="L207" s="32"/>
      <c r="M207" s="182" t="s">
        <v>1</v>
      </c>
      <c r="N207" s="183" t="s">
        <v>43</v>
      </c>
      <c r="O207" s="60"/>
      <c r="P207" s="184">
        <f>O207*H207</f>
        <v>0</v>
      </c>
      <c r="Q207" s="184">
        <v>4.7064000000000002E-2</v>
      </c>
      <c r="R207" s="184">
        <f>Q207*H207</f>
        <v>2.8078382400000002</v>
      </c>
      <c r="S207" s="184">
        <v>0</v>
      </c>
      <c r="T207" s="185">
        <f>S207*H207</f>
        <v>0</v>
      </c>
      <c r="U207" s="31"/>
      <c r="V207" s="31"/>
      <c r="W207" s="31"/>
      <c r="X207" s="31"/>
      <c r="Y207" s="31"/>
      <c r="Z207" s="31"/>
      <c r="AA207" s="31"/>
      <c r="AB207" s="31"/>
      <c r="AC207" s="31"/>
      <c r="AD207" s="31"/>
      <c r="AE207" s="31"/>
      <c r="AR207" s="186" t="s">
        <v>238</v>
      </c>
      <c r="AT207" s="186" t="s">
        <v>234</v>
      </c>
      <c r="AU207" s="186" t="s">
        <v>88</v>
      </c>
      <c r="AY207" s="14" t="s">
        <v>232</v>
      </c>
      <c r="BE207" s="104">
        <f>IF(N207="základná",J207,0)</f>
        <v>0</v>
      </c>
      <c r="BF207" s="104">
        <f>IF(N207="znížená",J207,0)</f>
        <v>0</v>
      </c>
      <c r="BG207" s="104">
        <f>IF(N207="zákl. prenesená",J207,0)</f>
        <v>0</v>
      </c>
      <c r="BH207" s="104">
        <f>IF(N207="zníž. prenesená",J207,0)</f>
        <v>0</v>
      </c>
      <c r="BI207" s="104">
        <f>IF(N207="nulová",J207,0)</f>
        <v>0</v>
      </c>
      <c r="BJ207" s="14" t="s">
        <v>88</v>
      </c>
      <c r="BK207" s="104">
        <f>ROUND(I207*H207,2)</f>
        <v>0</v>
      </c>
      <c r="BL207" s="14" t="s">
        <v>238</v>
      </c>
      <c r="BM207" s="186" t="s">
        <v>458</v>
      </c>
    </row>
    <row r="208" spans="1:65" s="12" customFormat="1" ht="22.9" customHeight="1">
      <c r="B208" s="161"/>
      <c r="D208" s="162" t="s">
        <v>76</v>
      </c>
      <c r="E208" s="172" t="s">
        <v>263</v>
      </c>
      <c r="F208" s="172" t="s">
        <v>459</v>
      </c>
      <c r="I208" s="164"/>
      <c r="J208" s="173">
        <f>BK208</f>
        <v>0</v>
      </c>
      <c r="L208" s="161"/>
      <c r="M208" s="166"/>
      <c r="N208" s="167"/>
      <c r="O208" s="167"/>
      <c r="P208" s="168">
        <f>SUM(P209:P277)</f>
        <v>0</v>
      </c>
      <c r="Q208" s="167"/>
      <c r="R208" s="168">
        <f>SUM(R209:R277)</f>
        <v>106.8420017719</v>
      </c>
      <c r="S208" s="167"/>
      <c r="T208" s="169">
        <f>SUM(T209:T277)</f>
        <v>0</v>
      </c>
      <c r="AR208" s="162" t="s">
        <v>81</v>
      </c>
      <c r="AT208" s="170" t="s">
        <v>76</v>
      </c>
      <c r="AU208" s="170" t="s">
        <v>81</v>
      </c>
      <c r="AY208" s="162" t="s">
        <v>232</v>
      </c>
      <c r="BK208" s="171">
        <f>SUM(BK209:BK277)</f>
        <v>0</v>
      </c>
    </row>
    <row r="209" spans="1:65" s="2" customFormat="1" ht="24.2" customHeight="1">
      <c r="A209" s="31"/>
      <c r="B209" s="142"/>
      <c r="C209" s="174" t="s">
        <v>460</v>
      </c>
      <c r="D209" s="174" t="s">
        <v>234</v>
      </c>
      <c r="E209" s="175" t="s">
        <v>461</v>
      </c>
      <c r="F209" s="176" t="s">
        <v>462</v>
      </c>
      <c r="G209" s="177" t="s">
        <v>394</v>
      </c>
      <c r="H209" s="178">
        <v>1</v>
      </c>
      <c r="I209" s="179"/>
      <c r="J209" s="180">
        <f t="shared" ref="J209:J240" si="25">ROUND(I209*H209,2)</f>
        <v>0</v>
      </c>
      <c r="K209" s="181"/>
      <c r="L209" s="32"/>
      <c r="M209" s="182" t="s">
        <v>1</v>
      </c>
      <c r="N209" s="183" t="s">
        <v>43</v>
      </c>
      <c r="O209" s="60"/>
      <c r="P209" s="184">
        <f t="shared" ref="P209:P240" si="26">O209*H209</f>
        <v>0</v>
      </c>
      <c r="Q209" s="184">
        <v>0</v>
      </c>
      <c r="R209" s="184">
        <f t="shared" ref="R209:R240" si="27">Q209*H209</f>
        <v>0</v>
      </c>
      <c r="S209" s="184">
        <v>0</v>
      </c>
      <c r="T209" s="185">
        <f t="shared" ref="T209:T240" si="28">S209*H209</f>
        <v>0</v>
      </c>
      <c r="U209" s="31"/>
      <c r="V209" s="31"/>
      <c r="W209" s="31"/>
      <c r="X209" s="31"/>
      <c r="Y209" s="31"/>
      <c r="Z209" s="31"/>
      <c r="AA209" s="31"/>
      <c r="AB209" s="31"/>
      <c r="AC209" s="31"/>
      <c r="AD209" s="31"/>
      <c r="AE209" s="31"/>
      <c r="AR209" s="186" t="s">
        <v>463</v>
      </c>
      <c r="AT209" s="186" t="s">
        <v>234</v>
      </c>
      <c r="AU209" s="186" t="s">
        <v>88</v>
      </c>
      <c r="AY209" s="14" t="s">
        <v>232</v>
      </c>
      <c r="BE209" s="104">
        <f t="shared" ref="BE209:BE240" si="29">IF(N209="základná",J209,0)</f>
        <v>0</v>
      </c>
      <c r="BF209" s="104">
        <f t="shared" ref="BF209:BF240" si="30">IF(N209="znížená",J209,0)</f>
        <v>0</v>
      </c>
      <c r="BG209" s="104">
        <f t="shared" ref="BG209:BG240" si="31">IF(N209="zákl. prenesená",J209,0)</f>
        <v>0</v>
      </c>
      <c r="BH209" s="104">
        <f t="shared" ref="BH209:BH240" si="32">IF(N209="zníž. prenesená",J209,0)</f>
        <v>0</v>
      </c>
      <c r="BI209" s="104">
        <f t="shared" ref="BI209:BI240" si="33">IF(N209="nulová",J209,0)</f>
        <v>0</v>
      </c>
      <c r="BJ209" s="14" t="s">
        <v>88</v>
      </c>
      <c r="BK209" s="104">
        <f t="shared" ref="BK209:BK240" si="34">ROUND(I209*H209,2)</f>
        <v>0</v>
      </c>
      <c r="BL209" s="14" t="s">
        <v>463</v>
      </c>
      <c r="BM209" s="186" t="s">
        <v>464</v>
      </c>
    </row>
    <row r="210" spans="1:65" s="2" customFormat="1" ht="24.2" customHeight="1">
      <c r="A210" s="31"/>
      <c r="B210" s="142"/>
      <c r="C210" s="187" t="s">
        <v>465</v>
      </c>
      <c r="D210" s="187" t="s">
        <v>357</v>
      </c>
      <c r="E210" s="188" t="s">
        <v>466</v>
      </c>
      <c r="F210" s="189" t="s">
        <v>467</v>
      </c>
      <c r="G210" s="190" t="s">
        <v>394</v>
      </c>
      <c r="H210" s="191">
        <v>1</v>
      </c>
      <c r="I210" s="192"/>
      <c r="J210" s="193">
        <f t="shared" si="25"/>
        <v>0</v>
      </c>
      <c r="K210" s="194"/>
      <c r="L210" s="195"/>
      <c r="M210" s="196" t="s">
        <v>1</v>
      </c>
      <c r="N210" s="197" t="s">
        <v>43</v>
      </c>
      <c r="O210" s="60"/>
      <c r="P210" s="184">
        <f t="shared" si="26"/>
        <v>0</v>
      </c>
      <c r="Q210" s="184">
        <v>6.4999999999999997E-4</v>
      </c>
      <c r="R210" s="184">
        <f t="shared" si="27"/>
        <v>6.4999999999999997E-4</v>
      </c>
      <c r="S210" s="184">
        <v>0</v>
      </c>
      <c r="T210" s="185">
        <f t="shared" si="28"/>
        <v>0</v>
      </c>
      <c r="U210" s="31"/>
      <c r="V210" s="31"/>
      <c r="W210" s="31"/>
      <c r="X210" s="31"/>
      <c r="Y210" s="31"/>
      <c r="Z210" s="31"/>
      <c r="AA210" s="31"/>
      <c r="AB210" s="31"/>
      <c r="AC210" s="31"/>
      <c r="AD210" s="31"/>
      <c r="AE210" s="31"/>
      <c r="AR210" s="186" t="s">
        <v>468</v>
      </c>
      <c r="AT210" s="186" t="s">
        <v>357</v>
      </c>
      <c r="AU210" s="186" t="s">
        <v>88</v>
      </c>
      <c r="AY210" s="14" t="s">
        <v>232</v>
      </c>
      <c r="BE210" s="104">
        <f t="shared" si="29"/>
        <v>0</v>
      </c>
      <c r="BF210" s="104">
        <f t="shared" si="30"/>
        <v>0</v>
      </c>
      <c r="BG210" s="104">
        <f t="shared" si="31"/>
        <v>0</v>
      </c>
      <c r="BH210" s="104">
        <f t="shared" si="32"/>
        <v>0</v>
      </c>
      <c r="BI210" s="104">
        <f t="shared" si="33"/>
        <v>0</v>
      </c>
      <c r="BJ210" s="14" t="s">
        <v>88</v>
      </c>
      <c r="BK210" s="104">
        <f t="shared" si="34"/>
        <v>0</v>
      </c>
      <c r="BL210" s="14" t="s">
        <v>468</v>
      </c>
      <c r="BM210" s="186" t="s">
        <v>469</v>
      </c>
    </row>
    <row r="211" spans="1:65" s="2" customFormat="1" ht="16.5" customHeight="1">
      <c r="A211" s="31"/>
      <c r="B211" s="142"/>
      <c r="C211" s="187" t="s">
        <v>470</v>
      </c>
      <c r="D211" s="187" t="s">
        <v>357</v>
      </c>
      <c r="E211" s="188" t="s">
        <v>471</v>
      </c>
      <c r="F211" s="189" t="s">
        <v>472</v>
      </c>
      <c r="G211" s="190" t="s">
        <v>394</v>
      </c>
      <c r="H211" s="191">
        <v>1</v>
      </c>
      <c r="I211" s="192"/>
      <c r="J211" s="193">
        <f t="shared" si="25"/>
        <v>0</v>
      </c>
      <c r="K211" s="194"/>
      <c r="L211" s="195"/>
      <c r="M211" s="196" t="s">
        <v>1</v>
      </c>
      <c r="N211" s="197" t="s">
        <v>43</v>
      </c>
      <c r="O211" s="60"/>
      <c r="P211" s="184">
        <f t="shared" si="26"/>
        <v>0</v>
      </c>
      <c r="Q211" s="184">
        <v>1.5499999999999999E-3</v>
      </c>
      <c r="R211" s="184">
        <f t="shared" si="27"/>
        <v>1.5499999999999999E-3</v>
      </c>
      <c r="S211" s="184">
        <v>0</v>
      </c>
      <c r="T211" s="185">
        <f t="shared" si="28"/>
        <v>0</v>
      </c>
      <c r="U211" s="31"/>
      <c r="V211" s="31"/>
      <c r="W211" s="31"/>
      <c r="X211" s="31"/>
      <c r="Y211" s="31"/>
      <c r="Z211" s="31"/>
      <c r="AA211" s="31"/>
      <c r="AB211" s="31"/>
      <c r="AC211" s="31"/>
      <c r="AD211" s="31"/>
      <c r="AE211" s="31"/>
      <c r="AR211" s="186" t="s">
        <v>263</v>
      </c>
      <c r="AT211" s="186" t="s">
        <v>357</v>
      </c>
      <c r="AU211" s="186" t="s">
        <v>88</v>
      </c>
      <c r="AY211" s="14" t="s">
        <v>232</v>
      </c>
      <c r="BE211" s="104">
        <f t="shared" si="29"/>
        <v>0</v>
      </c>
      <c r="BF211" s="104">
        <f t="shared" si="30"/>
        <v>0</v>
      </c>
      <c r="BG211" s="104">
        <f t="shared" si="31"/>
        <v>0</v>
      </c>
      <c r="BH211" s="104">
        <f t="shared" si="32"/>
        <v>0</v>
      </c>
      <c r="BI211" s="104">
        <f t="shared" si="33"/>
        <v>0</v>
      </c>
      <c r="BJ211" s="14" t="s">
        <v>88</v>
      </c>
      <c r="BK211" s="104">
        <f t="shared" si="34"/>
        <v>0</v>
      </c>
      <c r="BL211" s="14" t="s">
        <v>238</v>
      </c>
      <c r="BM211" s="186" t="s">
        <v>473</v>
      </c>
    </row>
    <row r="212" spans="1:65" s="2" customFormat="1" ht="24.2" customHeight="1">
      <c r="A212" s="31"/>
      <c r="B212" s="142"/>
      <c r="C212" s="264" t="s">
        <v>474</v>
      </c>
      <c r="D212" s="264" t="s">
        <v>234</v>
      </c>
      <c r="E212" s="265" t="s">
        <v>475</v>
      </c>
      <c r="F212" s="266" t="s">
        <v>476</v>
      </c>
      <c r="G212" s="267" t="s">
        <v>394</v>
      </c>
      <c r="H212" s="268">
        <v>12</v>
      </c>
      <c r="I212" s="269"/>
      <c r="J212" s="270">
        <f t="shared" si="25"/>
        <v>0</v>
      </c>
      <c r="K212" s="181"/>
      <c r="L212" s="32"/>
      <c r="M212" s="182" t="s">
        <v>1</v>
      </c>
      <c r="N212" s="183" t="s">
        <v>43</v>
      </c>
      <c r="O212" s="60"/>
      <c r="P212" s="184">
        <f t="shared" si="26"/>
        <v>0</v>
      </c>
      <c r="Q212" s="184">
        <v>0</v>
      </c>
      <c r="R212" s="184">
        <f t="shared" si="27"/>
        <v>0</v>
      </c>
      <c r="S212" s="184">
        <v>0</v>
      </c>
      <c r="T212" s="185">
        <f t="shared" si="28"/>
        <v>0</v>
      </c>
      <c r="U212" s="31"/>
      <c r="V212" s="31"/>
      <c r="W212" s="31"/>
      <c r="X212" s="31"/>
      <c r="Y212" s="31"/>
      <c r="Z212" s="31"/>
      <c r="AA212" s="31"/>
      <c r="AB212" s="31"/>
      <c r="AC212" s="31"/>
      <c r="AD212" s="31"/>
      <c r="AE212" s="31"/>
      <c r="AR212" s="186" t="s">
        <v>463</v>
      </c>
      <c r="AT212" s="186" t="s">
        <v>234</v>
      </c>
      <c r="AU212" s="186" t="s">
        <v>88</v>
      </c>
      <c r="AY212" s="14" t="s">
        <v>232</v>
      </c>
      <c r="BE212" s="104">
        <f t="shared" si="29"/>
        <v>0</v>
      </c>
      <c r="BF212" s="104">
        <f t="shared" si="30"/>
        <v>0</v>
      </c>
      <c r="BG212" s="104">
        <f t="shared" si="31"/>
        <v>0</v>
      </c>
      <c r="BH212" s="104">
        <f t="shared" si="32"/>
        <v>0</v>
      </c>
      <c r="BI212" s="104">
        <f t="shared" si="33"/>
        <v>0</v>
      </c>
      <c r="BJ212" s="14" t="s">
        <v>88</v>
      </c>
      <c r="BK212" s="104">
        <f t="shared" si="34"/>
        <v>0</v>
      </c>
      <c r="BL212" s="14" t="s">
        <v>463</v>
      </c>
      <c r="BM212" s="186" t="s">
        <v>477</v>
      </c>
    </row>
    <row r="213" spans="1:65" s="2" customFormat="1" ht="24.2" customHeight="1">
      <c r="A213" s="31"/>
      <c r="B213" s="142"/>
      <c r="C213" s="271" t="s">
        <v>478</v>
      </c>
      <c r="D213" s="271" t="s">
        <v>357</v>
      </c>
      <c r="E213" s="272" t="s">
        <v>479</v>
      </c>
      <c r="F213" s="273" t="s">
        <v>480</v>
      </c>
      <c r="G213" s="274" t="s">
        <v>394</v>
      </c>
      <c r="H213" s="275">
        <v>12</v>
      </c>
      <c r="I213" s="276"/>
      <c r="J213" s="277">
        <f t="shared" si="25"/>
        <v>0</v>
      </c>
      <c r="K213" s="194"/>
      <c r="L213" s="195"/>
      <c r="M213" s="196" t="s">
        <v>1</v>
      </c>
      <c r="N213" s="197" t="s">
        <v>43</v>
      </c>
      <c r="O213" s="60"/>
      <c r="P213" s="184">
        <f t="shared" si="26"/>
        <v>0</v>
      </c>
      <c r="Q213" s="184">
        <v>1.5499999999999999E-3</v>
      </c>
      <c r="R213" s="184">
        <f t="shared" si="27"/>
        <v>1.8599999999999998E-2</v>
      </c>
      <c r="S213" s="184">
        <v>0</v>
      </c>
      <c r="T213" s="185">
        <f t="shared" si="28"/>
        <v>0</v>
      </c>
      <c r="U213" s="31"/>
      <c r="V213" s="31"/>
      <c r="W213" s="31"/>
      <c r="X213" s="31"/>
      <c r="Y213" s="31"/>
      <c r="Z213" s="31"/>
      <c r="AA213" s="31"/>
      <c r="AB213" s="31"/>
      <c r="AC213" s="31"/>
      <c r="AD213" s="31"/>
      <c r="AE213" s="31"/>
      <c r="AR213" s="186" t="s">
        <v>468</v>
      </c>
      <c r="AT213" s="186" t="s">
        <v>357</v>
      </c>
      <c r="AU213" s="186" t="s">
        <v>88</v>
      </c>
      <c r="AY213" s="14" t="s">
        <v>232</v>
      </c>
      <c r="BE213" s="104">
        <f t="shared" si="29"/>
        <v>0</v>
      </c>
      <c r="BF213" s="104">
        <f t="shared" si="30"/>
        <v>0</v>
      </c>
      <c r="BG213" s="104">
        <f t="shared" si="31"/>
        <v>0</v>
      </c>
      <c r="BH213" s="104">
        <f t="shared" si="32"/>
        <v>0</v>
      </c>
      <c r="BI213" s="104">
        <f t="shared" si="33"/>
        <v>0</v>
      </c>
      <c r="BJ213" s="14" t="s">
        <v>88</v>
      </c>
      <c r="BK213" s="104">
        <f t="shared" si="34"/>
        <v>0</v>
      </c>
      <c r="BL213" s="14" t="s">
        <v>468</v>
      </c>
      <c r="BM213" s="186" t="s">
        <v>481</v>
      </c>
    </row>
    <row r="214" spans="1:65" s="2" customFormat="1" ht="16.5" customHeight="1">
      <c r="A214" s="31"/>
      <c r="B214" s="142"/>
      <c r="C214" s="271" t="s">
        <v>482</v>
      </c>
      <c r="D214" s="271" t="s">
        <v>357</v>
      </c>
      <c r="E214" s="272" t="s">
        <v>483</v>
      </c>
      <c r="F214" s="273" t="s">
        <v>484</v>
      </c>
      <c r="G214" s="274" t="s">
        <v>394</v>
      </c>
      <c r="H214" s="275">
        <v>12</v>
      </c>
      <c r="I214" s="276"/>
      <c r="J214" s="277">
        <f t="shared" si="25"/>
        <v>0</v>
      </c>
      <c r="K214" s="194"/>
      <c r="L214" s="195"/>
      <c r="M214" s="196" t="s">
        <v>1</v>
      </c>
      <c r="N214" s="197" t="s">
        <v>43</v>
      </c>
      <c r="O214" s="60"/>
      <c r="P214" s="184">
        <f t="shared" si="26"/>
        <v>0</v>
      </c>
      <c r="Q214" s="184">
        <v>1.5499999999999999E-3</v>
      </c>
      <c r="R214" s="184">
        <f t="shared" si="27"/>
        <v>1.8599999999999998E-2</v>
      </c>
      <c r="S214" s="184">
        <v>0</v>
      </c>
      <c r="T214" s="185">
        <f t="shared" si="28"/>
        <v>0</v>
      </c>
      <c r="U214" s="31"/>
      <c r="V214" s="31"/>
      <c r="W214" s="31"/>
      <c r="X214" s="31"/>
      <c r="Y214" s="31"/>
      <c r="Z214" s="31"/>
      <c r="AA214" s="31"/>
      <c r="AB214" s="31"/>
      <c r="AC214" s="31"/>
      <c r="AD214" s="31"/>
      <c r="AE214" s="31"/>
      <c r="AR214" s="186" t="s">
        <v>263</v>
      </c>
      <c r="AT214" s="186" t="s">
        <v>357</v>
      </c>
      <c r="AU214" s="186" t="s">
        <v>88</v>
      </c>
      <c r="AY214" s="14" t="s">
        <v>232</v>
      </c>
      <c r="BE214" s="104">
        <f t="shared" si="29"/>
        <v>0</v>
      </c>
      <c r="BF214" s="104">
        <f t="shared" si="30"/>
        <v>0</v>
      </c>
      <c r="BG214" s="104">
        <f t="shared" si="31"/>
        <v>0</v>
      </c>
      <c r="BH214" s="104">
        <f t="shared" si="32"/>
        <v>0</v>
      </c>
      <c r="BI214" s="104">
        <f t="shared" si="33"/>
        <v>0</v>
      </c>
      <c r="BJ214" s="14" t="s">
        <v>88</v>
      </c>
      <c r="BK214" s="104">
        <f t="shared" si="34"/>
        <v>0</v>
      </c>
      <c r="BL214" s="14" t="s">
        <v>238</v>
      </c>
      <c r="BM214" s="186" t="s">
        <v>485</v>
      </c>
    </row>
    <row r="215" spans="1:65" s="2" customFormat="1" ht="24.2" customHeight="1">
      <c r="A215" s="31"/>
      <c r="B215" s="142"/>
      <c r="C215" s="174" t="s">
        <v>486</v>
      </c>
      <c r="D215" s="174" t="s">
        <v>234</v>
      </c>
      <c r="E215" s="175" t="s">
        <v>487</v>
      </c>
      <c r="F215" s="176" t="s">
        <v>488</v>
      </c>
      <c r="G215" s="177" t="s">
        <v>394</v>
      </c>
      <c r="H215" s="178">
        <v>1</v>
      </c>
      <c r="I215" s="179"/>
      <c r="J215" s="180">
        <f t="shared" si="25"/>
        <v>0</v>
      </c>
      <c r="K215" s="181"/>
      <c r="L215" s="32"/>
      <c r="M215" s="182" t="s">
        <v>1</v>
      </c>
      <c r="N215" s="183" t="s">
        <v>43</v>
      </c>
      <c r="O215" s="60"/>
      <c r="P215" s="184">
        <f t="shared" si="26"/>
        <v>0</v>
      </c>
      <c r="Q215" s="184">
        <v>0</v>
      </c>
      <c r="R215" s="184">
        <f t="shared" si="27"/>
        <v>0</v>
      </c>
      <c r="S215" s="184">
        <v>0</v>
      </c>
      <c r="T215" s="185">
        <f t="shared" si="28"/>
        <v>0</v>
      </c>
      <c r="U215" s="31"/>
      <c r="V215" s="31"/>
      <c r="W215" s="31"/>
      <c r="X215" s="31"/>
      <c r="Y215" s="31"/>
      <c r="Z215" s="31"/>
      <c r="AA215" s="31"/>
      <c r="AB215" s="31"/>
      <c r="AC215" s="31"/>
      <c r="AD215" s="31"/>
      <c r="AE215" s="31"/>
      <c r="AR215" s="186" t="s">
        <v>238</v>
      </c>
      <c r="AT215" s="186" t="s">
        <v>234</v>
      </c>
      <c r="AU215" s="186" t="s">
        <v>88</v>
      </c>
      <c r="AY215" s="14" t="s">
        <v>232</v>
      </c>
      <c r="BE215" s="104">
        <f t="shared" si="29"/>
        <v>0</v>
      </c>
      <c r="BF215" s="104">
        <f t="shared" si="30"/>
        <v>0</v>
      </c>
      <c r="BG215" s="104">
        <f t="shared" si="31"/>
        <v>0</v>
      </c>
      <c r="BH215" s="104">
        <f t="shared" si="32"/>
        <v>0</v>
      </c>
      <c r="BI215" s="104">
        <f t="shared" si="33"/>
        <v>0</v>
      </c>
      <c r="BJ215" s="14" t="s">
        <v>88</v>
      </c>
      <c r="BK215" s="104">
        <f t="shared" si="34"/>
        <v>0</v>
      </c>
      <c r="BL215" s="14" t="s">
        <v>238</v>
      </c>
      <c r="BM215" s="186" t="s">
        <v>489</v>
      </c>
    </row>
    <row r="216" spans="1:65" s="2" customFormat="1" ht="24.2" customHeight="1">
      <c r="A216" s="31"/>
      <c r="B216" s="142"/>
      <c r="C216" s="187" t="s">
        <v>490</v>
      </c>
      <c r="D216" s="187" t="s">
        <v>357</v>
      </c>
      <c r="E216" s="188" t="s">
        <v>491</v>
      </c>
      <c r="F216" s="189" t="s">
        <v>492</v>
      </c>
      <c r="G216" s="190" t="s">
        <v>394</v>
      </c>
      <c r="H216" s="191">
        <v>1</v>
      </c>
      <c r="I216" s="192"/>
      <c r="J216" s="193">
        <f t="shared" si="25"/>
        <v>0</v>
      </c>
      <c r="K216" s="194"/>
      <c r="L216" s="195"/>
      <c r="M216" s="196" t="s">
        <v>1</v>
      </c>
      <c r="N216" s="197" t="s">
        <v>43</v>
      </c>
      <c r="O216" s="60"/>
      <c r="P216" s="184">
        <f t="shared" si="26"/>
        <v>0</v>
      </c>
      <c r="Q216" s="184">
        <v>8.4999999999999995E-4</v>
      </c>
      <c r="R216" s="184">
        <f t="shared" si="27"/>
        <v>8.4999999999999995E-4</v>
      </c>
      <c r="S216" s="184">
        <v>0</v>
      </c>
      <c r="T216" s="185">
        <f t="shared" si="28"/>
        <v>0</v>
      </c>
      <c r="U216" s="31"/>
      <c r="V216" s="31"/>
      <c r="W216" s="31"/>
      <c r="X216" s="31"/>
      <c r="Y216" s="31"/>
      <c r="Z216" s="31"/>
      <c r="AA216" s="31"/>
      <c r="AB216" s="31"/>
      <c r="AC216" s="31"/>
      <c r="AD216" s="31"/>
      <c r="AE216" s="31"/>
      <c r="AR216" s="186" t="s">
        <v>468</v>
      </c>
      <c r="AT216" s="186" t="s">
        <v>357</v>
      </c>
      <c r="AU216" s="186" t="s">
        <v>88</v>
      </c>
      <c r="AY216" s="14" t="s">
        <v>232</v>
      </c>
      <c r="BE216" s="104">
        <f t="shared" si="29"/>
        <v>0</v>
      </c>
      <c r="BF216" s="104">
        <f t="shared" si="30"/>
        <v>0</v>
      </c>
      <c r="BG216" s="104">
        <f t="shared" si="31"/>
        <v>0</v>
      </c>
      <c r="BH216" s="104">
        <f t="shared" si="32"/>
        <v>0</v>
      </c>
      <c r="BI216" s="104">
        <f t="shared" si="33"/>
        <v>0</v>
      </c>
      <c r="BJ216" s="14" t="s">
        <v>88</v>
      </c>
      <c r="BK216" s="104">
        <f t="shared" si="34"/>
        <v>0</v>
      </c>
      <c r="BL216" s="14" t="s">
        <v>468</v>
      </c>
      <c r="BM216" s="186" t="s">
        <v>493</v>
      </c>
    </row>
    <row r="217" spans="1:65" s="2" customFormat="1" ht="24.2" customHeight="1">
      <c r="A217" s="31"/>
      <c r="B217" s="142"/>
      <c r="C217" s="174" t="s">
        <v>494</v>
      </c>
      <c r="D217" s="174" t="s">
        <v>234</v>
      </c>
      <c r="E217" s="175" t="s">
        <v>495</v>
      </c>
      <c r="F217" s="176" t="s">
        <v>496</v>
      </c>
      <c r="G217" s="177" t="s">
        <v>394</v>
      </c>
      <c r="H217" s="178">
        <v>6</v>
      </c>
      <c r="I217" s="179"/>
      <c r="J217" s="180">
        <f t="shared" si="25"/>
        <v>0</v>
      </c>
      <c r="K217" s="181"/>
      <c r="L217" s="32"/>
      <c r="M217" s="182" t="s">
        <v>1</v>
      </c>
      <c r="N217" s="183" t="s">
        <v>43</v>
      </c>
      <c r="O217" s="60"/>
      <c r="P217" s="184">
        <f t="shared" si="26"/>
        <v>0</v>
      </c>
      <c r="Q217" s="184">
        <v>3.82E-3</v>
      </c>
      <c r="R217" s="184">
        <f t="shared" si="27"/>
        <v>2.2919999999999999E-2</v>
      </c>
      <c r="S217" s="184">
        <v>0</v>
      </c>
      <c r="T217" s="185">
        <f t="shared" si="28"/>
        <v>0</v>
      </c>
      <c r="U217" s="31"/>
      <c r="V217" s="31"/>
      <c r="W217" s="31"/>
      <c r="X217" s="31"/>
      <c r="Y217" s="31"/>
      <c r="Z217" s="31"/>
      <c r="AA217" s="31"/>
      <c r="AB217" s="31"/>
      <c r="AC217" s="31"/>
      <c r="AD217" s="31"/>
      <c r="AE217" s="31"/>
      <c r="AR217" s="186" t="s">
        <v>238</v>
      </c>
      <c r="AT217" s="186" t="s">
        <v>234</v>
      </c>
      <c r="AU217" s="186" t="s">
        <v>88</v>
      </c>
      <c r="AY217" s="14" t="s">
        <v>232</v>
      </c>
      <c r="BE217" s="104">
        <f t="shared" si="29"/>
        <v>0</v>
      </c>
      <c r="BF217" s="104">
        <f t="shared" si="30"/>
        <v>0</v>
      </c>
      <c r="BG217" s="104">
        <f t="shared" si="31"/>
        <v>0</v>
      </c>
      <c r="BH217" s="104">
        <f t="shared" si="32"/>
        <v>0</v>
      </c>
      <c r="BI217" s="104">
        <f t="shared" si="33"/>
        <v>0</v>
      </c>
      <c r="BJ217" s="14" t="s">
        <v>88</v>
      </c>
      <c r="BK217" s="104">
        <f t="shared" si="34"/>
        <v>0</v>
      </c>
      <c r="BL217" s="14" t="s">
        <v>238</v>
      </c>
      <c r="BM217" s="186" t="s">
        <v>497</v>
      </c>
    </row>
    <row r="218" spans="1:65" s="2" customFormat="1" ht="16.5" customHeight="1">
      <c r="A218" s="31"/>
      <c r="B218" s="142"/>
      <c r="C218" s="187" t="s">
        <v>463</v>
      </c>
      <c r="D218" s="187" t="s">
        <v>357</v>
      </c>
      <c r="E218" s="188" t="s">
        <v>498</v>
      </c>
      <c r="F218" s="189" t="s">
        <v>499</v>
      </c>
      <c r="G218" s="190" t="s">
        <v>394</v>
      </c>
      <c r="H218" s="191">
        <v>3</v>
      </c>
      <c r="I218" s="192"/>
      <c r="J218" s="193">
        <f t="shared" si="25"/>
        <v>0</v>
      </c>
      <c r="K218" s="194"/>
      <c r="L218" s="195"/>
      <c r="M218" s="196" t="s">
        <v>1</v>
      </c>
      <c r="N218" s="197" t="s">
        <v>43</v>
      </c>
      <c r="O218" s="60"/>
      <c r="P218" s="184">
        <f t="shared" si="26"/>
        <v>0</v>
      </c>
      <c r="Q218" s="184">
        <v>1.0500000000000001E-2</v>
      </c>
      <c r="R218" s="184">
        <f t="shared" si="27"/>
        <v>3.15E-2</v>
      </c>
      <c r="S218" s="184">
        <v>0</v>
      </c>
      <c r="T218" s="185">
        <f t="shared" si="28"/>
        <v>0</v>
      </c>
      <c r="U218" s="31"/>
      <c r="V218" s="31"/>
      <c r="W218" s="31"/>
      <c r="X218" s="31"/>
      <c r="Y218" s="31"/>
      <c r="Z218" s="31"/>
      <c r="AA218" s="31"/>
      <c r="AB218" s="31"/>
      <c r="AC218" s="31"/>
      <c r="AD218" s="31"/>
      <c r="AE218" s="31"/>
      <c r="AR218" s="186" t="s">
        <v>263</v>
      </c>
      <c r="AT218" s="186" t="s">
        <v>357</v>
      </c>
      <c r="AU218" s="186" t="s">
        <v>88</v>
      </c>
      <c r="AY218" s="14" t="s">
        <v>232</v>
      </c>
      <c r="BE218" s="104">
        <f t="shared" si="29"/>
        <v>0</v>
      </c>
      <c r="BF218" s="104">
        <f t="shared" si="30"/>
        <v>0</v>
      </c>
      <c r="BG218" s="104">
        <f t="shared" si="31"/>
        <v>0</v>
      </c>
      <c r="BH218" s="104">
        <f t="shared" si="32"/>
        <v>0</v>
      </c>
      <c r="BI218" s="104">
        <f t="shared" si="33"/>
        <v>0</v>
      </c>
      <c r="BJ218" s="14" t="s">
        <v>88</v>
      </c>
      <c r="BK218" s="104">
        <f t="shared" si="34"/>
        <v>0</v>
      </c>
      <c r="BL218" s="14" t="s">
        <v>238</v>
      </c>
      <c r="BM218" s="186" t="s">
        <v>500</v>
      </c>
    </row>
    <row r="219" spans="1:65" s="2" customFormat="1" ht="24.2" customHeight="1">
      <c r="A219" s="31"/>
      <c r="B219" s="142"/>
      <c r="C219" s="187" t="s">
        <v>501</v>
      </c>
      <c r="D219" s="187" t="s">
        <v>357</v>
      </c>
      <c r="E219" s="188" t="s">
        <v>502</v>
      </c>
      <c r="F219" s="189" t="s">
        <v>503</v>
      </c>
      <c r="G219" s="190" t="s">
        <v>394</v>
      </c>
      <c r="H219" s="191">
        <v>3</v>
      </c>
      <c r="I219" s="192"/>
      <c r="J219" s="193">
        <f t="shared" si="25"/>
        <v>0</v>
      </c>
      <c r="K219" s="194"/>
      <c r="L219" s="195"/>
      <c r="M219" s="196" t="s">
        <v>1</v>
      </c>
      <c r="N219" s="197" t="s">
        <v>43</v>
      </c>
      <c r="O219" s="60"/>
      <c r="P219" s="184">
        <f t="shared" si="26"/>
        <v>0</v>
      </c>
      <c r="Q219" s="184">
        <v>9.5999999999999992E-3</v>
      </c>
      <c r="R219" s="184">
        <f t="shared" si="27"/>
        <v>2.8799999999999999E-2</v>
      </c>
      <c r="S219" s="184">
        <v>0</v>
      </c>
      <c r="T219" s="185">
        <f t="shared" si="28"/>
        <v>0</v>
      </c>
      <c r="U219" s="31"/>
      <c r="V219" s="31"/>
      <c r="W219" s="31"/>
      <c r="X219" s="31"/>
      <c r="Y219" s="31"/>
      <c r="Z219" s="31"/>
      <c r="AA219" s="31"/>
      <c r="AB219" s="31"/>
      <c r="AC219" s="31"/>
      <c r="AD219" s="31"/>
      <c r="AE219" s="31"/>
      <c r="AR219" s="186" t="s">
        <v>263</v>
      </c>
      <c r="AT219" s="186" t="s">
        <v>357</v>
      </c>
      <c r="AU219" s="186" t="s">
        <v>88</v>
      </c>
      <c r="AY219" s="14" t="s">
        <v>232</v>
      </c>
      <c r="BE219" s="104">
        <f t="shared" si="29"/>
        <v>0</v>
      </c>
      <c r="BF219" s="104">
        <f t="shared" si="30"/>
        <v>0</v>
      </c>
      <c r="BG219" s="104">
        <f t="shared" si="31"/>
        <v>0</v>
      </c>
      <c r="BH219" s="104">
        <f t="shared" si="32"/>
        <v>0</v>
      </c>
      <c r="BI219" s="104">
        <f t="shared" si="33"/>
        <v>0</v>
      </c>
      <c r="BJ219" s="14" t="s">
        <v>88</v>
      </c>
      <c r="BK219" s="104">
        <f t="shared" si="34"/>
        <v>0</v>
      </c>
      <c r="BL219" s="14" t="s">
        <v>238</v>
      </c>
      <c r="BM219" s="186" t="s">
        <v>504</v>
      </c>
    </row>
    <row r="220" spans="1:65" s="2" customFormat="1" ht="24.2" customHeight="1">
      <c r="A220" s="31"/>
      <c r="B220" s="142"/>
      <c r="C220" s="174" t="s">
        <v>505</v>
      </c>
      <c r="D220" s="174" t="s">
        <v>234</v>
      </c>
      <c r="E220" s="175" t="s">
        <v>506</v>
      </c>
      <c r="F220" s="176" t="s">
        <v>507</v>
      </c>
      <c r="G220" s="177" t="s">
        <v>394</v>
      </c>
      <c r="H220" s="178">
        <v>3</v>
      </c>
      <c r="I220" s="179"/>
      <c r="J220" s="180">
        <f t="shared" si="25"/>
        <v>0</v>
      </c>
      <c r="K220" s="181"/>
      <c r="L220" s="32"/>
      <c r="M220" s="182" t="s">
        <v>1</v>
      </c>
      <c r="N220" s="183" t="s">
        <v>43</v>
      </c>
      <c r="O220" s="60"/>
      <c r="P220" s="184">
        <f t="shared" si="26"/>
        <v>0</v>
      </c>
      <c r="Q220" s="184">
        <v>3.8240000000000001E-3</v>
      </c>
      <c r="R220" s="184">
        <f t="shared" si="27"/>
        <v>1.1472E-2</v>
      </c>
      <c r="S220" s="184">
        <v>0</v>
      </c>
      <c r="T220" s="185">
        <f t="shared" si="28"/>
        <v>0</v>
      </c>
      <c r="U220" s="31"/>
      <c r="V220" s="31"/>
      <c r="W220" s="31"/>
      <c r="X220" s="31"/>
      <c r="Y220" s="31"/>
      <c r="Z220" s="31"/>
      <c r="AA220" s="31"/>
      <c r="AB220" s="31"/>
      <c r="AC220" s="31"/>
      <c r="AD220" s="31"/>
      <c r="AE220" s="31"/>
      <c r="AR220" s="186" t="s">
        <v>238</v>
      </c>
      <c r="AT220" s="186" t="s">
        <v>234</v>
      </c>
      <c r="AU220" s="186" t="s">
        <v>88</v>
      </c>
      <c r="AY220" s="14" t="s">
        <v>232</v>
      </c>
      <c r="BE220" s="104">
        <f t="shared" si="29"/>
        <v>0</v>
      </c>
      <c r="BF220" s="104">
        <f t="shared" si="30"/>
        <v>0</v>
      </c>
      <c r="BG220" s="104">
        <f t="shared" si="31"/>
        <v>0</v>
      </c>
      <c r="BH220" s="104">
        <f t="shared" si="32"/>
        <v>0</v>
      </c>
      <c r="BI220" s="104">
        <f t="shared" si="33"/>
        <v>0</v>
      </c>
      <c r="BJ220" s="14" t="s">
        <v>88</v>
      </c>
      <c r="BK220" s="104">
        <f t="shared" si="34"/>
        <v>0</v>
      </c>
      <c r="BL220" s="14" t="s">
        <v>238</v>
      </c>
      <c r="BM220" s="186" t="s">
        <v>508</v>
      </c>
    </row>
    <row r="221" spans="1:65" s="2" customFormat="1" ht="24.2" customHeight="1">
      <c r="A221" s="31"/>
      <c r="B221" s="142"/>
      <c r="C221" s="187" t="s">
        <v>509</v>
      </c>
      <c r="D221" s="187" t="s">
        <v>357</v>
      </c>
      <c r="E221" s="188" t="s">
        <v>510</v>
      </c>
      <c r="F221" s="189" t="s">
        <v>511</v>
      </c>
      <c r="G221" s="190" t="s">
        <v>394</v>
      </c>
      <c r="H221" s="191">
        <v>3</v>
      </c>
      <c r="I221" s="192"/>
      <c r="J221" s="193">
        <f t="shared" si="25"/>
        <v>0</v>
      </c>
      <c r="K221" s="194"/>
      <c r="L221" s="195"/>
      <c r="M221" s="196" t="s">
        <v>1</v>
      </c>
      <c r="N221" s="197" t="s">
        <v>43</v>
      </c>
      <c r="O221" s="60"/>
      <c r="P221" s="184">
        <f t="shared" si="26"/>
        <v>0</v>
      </c>
      <c r="Q221" s="184">
        <v>7.0000000000000001E-3</v>
      </c>
      <c r="R221" s="184">
        <f t="shared" si="27"/>
        <v>2.1000000000000001E-2</v>
      </c>
      <c r="S221" s="184">
        <v>0</v>
      </c>
      <c r="T221" s="185">
        <f t="shared" si="28"/>
        <v>0</v>
      </c>
      <c r="U221" s="31"/>
      <c r="V221" s="31"/>
      <c r="W221" s="31"/>
      <c r="X221" s="31"/>
      <c r="Y221" s="31"/>
      <c r="Z221" s="31"/>
      <c r="AA221" s="31"/>
      <c r="AB221" s="31"/>
      <c r="AC221" s="31"/>
      <c r="AD221" s="31"/>
      <c r="AE221" s="31"/>
      <c r="AR221" s="186" t="s">
        <v>263</v>
      </c>
      <c r="AT221" s="186" t="s">
        <v>357</v>
      </c>
      <c r="AU221" s="186" t="s">
        <v>88</v>
      </c>
      <c r="AY221" s="14" t="s">
        <v>232</v>
      </c>
      <c r="BE221" s="104">
        <f t="shared" si="29"/>
        <v>0</v>
      </c>
      <c r="BF221" s="104">
        <f t="shared" si="30"/>
        <v>0</v>
      </c>
      <c r="BG221" s="104">
        <f t="shared" si="31"/>
        <v>0</v>
      </c>
      <c r="BH221" s="104">
        <f t="shared" si="32"/>
        <v>0</v>
      </c>
      <c r="BI221" s="104">
        <f t="shared" si="33"/>
        <v>0</v>
      </c>
      <c r="BJ221" s="14" t="s">
        <v>88</v>
      </c>
      <c r="BK221" s="104">
        <f t="shared" si="34"/>
        <v>0</v>
      </c>
      <c r="BL221" s="14" t="s">
        <v>238</v>
      </c>
      <c r="BM221" s="186" t="s">
        <v>512</v>
      </c>
    </row>
    <row r="222" spans="1:65" s="2" customFormat="1" ht="24.2" customHeight="1">
      <c r="A222" s="31"/>
      <c r="B222" s="142"/>
      <c r="C222" s="174" t="s">
        <v>513</v>
      </c>
      <c r="D222" s="174" t="s">
        <v>234</v>
      </c>
      <c r="E222" s="175" t="s">
        <v>514</v>
      </c>
      <c r="F222" s="176" t="s">
        <v>515</v>
      </c>
      <c r="G222" s="177" t="s">
        <v>394</v>
      </c>
      <c r="H222" s="178">
        <v>6</v>
      </c>
      <c r="I222" s="179"/>
      <c r="J222" s="180">
        <f t="shared" si="25"/>
        <v>0</v>
      </c>
      <c r="K222" s="181"/>
      <c r="L222" s="32"/>
      <c r="M222" s="182" t="s">
        <v>1</v>
      </c>
      <c r="N222" s="183" t="s">
        <v>43</v>
      </c>
      <c r="O222" s="60"/>
      <c r="P222" s="184">
        <f t="shared" si="26"/>
        <v>0</v>
      </c>
      <c r="Q222" s="184">
        <v>3.8019999999999998E-3</v>
      </c>
      <c r="R222" s="184">
        <f t="shared" si="27"/>
        <v>2.2811999999999999E-2</v>
      </c>
      <c r="S222" s="184">
        <v>0</v>
      </c>
      <c r="T222" s="185">
        <f t="shared" si="28"/>
        <v>0</v>
      </c>
      <c r="U222" s="31"/>
      <c r="V222" s="31"/>
      <c r="W222" s="31"/>
      <c r="X222" s="31"/>
      <c r="Y222" s="31"/>
      <c r="Z222" s="31"/>
      <c r="AA222" s="31"/>
      <c r="AB222" s="31"/>
      <c r="AC222" s="31"/>
      <c r="AD222" s="31"/>
      <c r="AE222" s="31"/>
      <c r="AR222" s="186" t="s">
        <v>238</v>
      </c>
      <c r="AT222" s="186" t="s">
        <v>234</v>
      </c>
      <c r="AU222" s="186" t="s">
        <v>88</v>
      </c>
      <c r="AY222" s="14" t="s">
        <v>232</v>
      </c>
      <c r="BE222" s="104">
        <f t="shared" si="29"/>
        <v>0</v>
      </c>
      <c r="BF222" s="104">
        <f t="shared" si="30"/>
        <v>0</v>
      </c>
      <c r="BG222" s="104">
        <f t="shared" si="31"/>
        <v>0</v>
      </c>
      <c r="BH222" s="104">
        <f t="shared" si="32"/>
        <v>0</v>
      </c>
      <c r="BI222" s="104">
        <f t="shared" si="33"/>
        <v>0</v>
      </c>
      <c r="BJ222" s="14" t="s">
        <v>88</v>
      </c>
      <c r="BK222" s="104">
        <f t="shared" si="34"/>
        <v>0</v>
      </c>
      <c r="BL222" s="14" t="s">
        <v>238</v>
      </c>
      <c r="BM222" s="186" t="s">
        <v>516</v>
      </c>
    </row>
    <row r="223" spans="1:65" s="2" customFormat="1" ht="16.5" customHeight="1">
      <c r="A223" s="31"/>
      <c r="B223" s="142"/>
      <c r="C223" s="187" t="s">
        <v>517</v>
      </c>
      <c r="D223" s="187" t="s">
        <v>357</v>
      </c>
      <c r="E223" s="188" t="s">
        <v>518</v>
      </c>
      <c r="F223" s="189" t="s">
        <v>519</v>
      </c>
      <c r="G223" s="190" t="s">
        <v>394</v>
      </c>
      <c r="H223" s="191">
        <v>3</v>
      </c>
      <c r="I223" s="192"/>
      <c r="J223" s="193">
        <f t="shared" si="25"/>
        <v>0</v>
      </c>
      <c r="K223" s="194"/>
      <c r="L223" s="195"/>
      <c r="M223" s="196" t="s">
        <v>1</v>
      </c>
      <c r="N223" s="197" t="s">
        <v>43</v>
      </c>
      <c r="O223" s="60"/>
      <c r="P223" s="184">
        <f t="shared" si="26"/>
        <v>0</v>
      </c>
      <c r="Q223" s="184">
        <v>3.2000000000000001E-2</v>
      </c>
      <c r="R223" s="184">
        <f t="shared" si="27"/>
        <v>9.6000000000000002E-2</v>
      </c>
      <c r="S223" s="184">
        <v>0</v>
      </c>
      <c r="T223" s="185">
        <f t="shared" si="28"/>
        <v>0</v>
      </c>
      <c r="U223" s="31"/>
      <c r="V223" s="31"/>
      <c r="W223" s="31"/>
      <c r="X223" s="31"/>
      <c r="Y223" s="31"/>
      <c r="Z223" s="31"/>
      <c r="AA223" s="31"/>
      <c r="AB223" s="31"/>
      <c r="AC223" s="31"/>
      <c r="AD223" s="31"/>
      <c r="AE223" s="31"/>
      <c r="AR223" s="186" t="s">
        <v>263</v>
      </c>
      <c r="AT223" s="186" t="s">
        <v>357</v>
      </c>
      <c r="AU223" s="186" t="s">
        <v>88</v>
      </c>
      <c r="AY223" s="14" t="s">
        <v>232</v>
      </c>
      <c r="BE223" s="104">
        <f t="shared" si="29"/>
        <v>0</v>
      </c>
      <c r="BF223" s="104">
        <f t="shared" si="30"/>
        <v>0</v>
      </c>
      <c r="BG223" s="104">
        <f t="shared" si="31"/>
        <v>0</v>
      </c>
      <c r="BH223" s="104">
        <f t="shared" si="32"/>
        <v>0</v>
      </c>
      <c r="BI223" s="104">
        <f t="shared" si="33"/>
        <v>0</v>
      </c>
      <c r="BJ223" s="14" t="s">
        <v>88</v>
      </c>
      <c r="BK223" s="104">
        <f t="shared" si="34"/>
        <v>0</v>
      </c>
      <c r="BL223" s="14" t="s">
        <v>238</v>
      </c>
      <c r="BM223" s="186" t="s">
        <v>520</v>
      </c>
    </row>
    <row r="224" spans="1:65" s="2" customFormat="1" ht="24.2" customHeight="1">
      <c r="A224" s="31"/>
      <c r="B224" s="142"/>
      <c r="C224" s="271">
        <v>70</v>
      </c>
      <c r="D224" s="271" t="s">
        <v>357</v>
      </c>
      <c r="E224" s="272" t="s">
        <v>522</v>
      </c>
      <c r="F224" s="273" t="s">
        <v>523</v>
      </c>
      <c r="G224" s="274" t="s">
        <v>394</v>
      </c>
      <c r="H224" s="275">
        <v>3</v>
      </c>
      <c r="I224" s="276"/>
      <c r="J224" s="277">
        <f t="shared" si="25"/>
        <v>0</v>
      </c>
      <c r="K224" s="194"/>
      <c r="L224" s="195"/>
      <c r="M224" s="196" t="s">
        <v>1</v>
      </c>
      <c r="N224" s="197" t="s">
        <v>43</v>
      </c>
      <c r="O224" s="60"/>
      <c r="P224" s="184">
        <f t="shared" si="26"/>
        <v>0</v>
      </c>
      <c r="Q224" s="184">
        <v>1.12E-2</v>
      </c>
      <c r="R224" s="184">
        <f t="shared" si="27"/>
        <v>3.3599999999999998E-2</v>
      </c>
      <c r="S224" s="184">
        <v>0</v>
      </c>
      <c r="T224" s="185">
        <f t="shared" si="28"/>
        <v>0</v>
      </c>
      <c r="U224" s="31"/>
      <c r="V224" s="31"/>
      <c r="W224" s="31"/>
      <c r="X224" s="31"/>
      <c r="Y224" s="31"/>
      <c r="Z224" s="31"/>
      <c r="AA224" s="31"/>
      <c r="AB224" s="31"/>
      <c r="AC224" s="31"/>
      <c r="AD224" s="31"/>
      <c r="AE224" s="31"/>
      <c r="AR224" s="186" t="s">
        <v>468</v>
      </c>
      <c r="AT224" s="186" t="s">
        <v>357</v>
      </c>
      <c r="AU224" s="186" t="s">
        <v>88</v>
      </c>
      <c r="AY224" s="14" t="s">
        <v>232</v>
      </c>
      <c r="BE224" s="104">
        <f t="shared" si="29"/>
        <v>0</v>
      </c>
      <c r="BF224" s="104">
        <f t="shared" si="30"/>
        <v>0</v>
      </c>
      <c r="BG224" s="104">
        <f t="shared" si="31"/>
        <v>0</v>
      </c>
      <c r="BH224" s="104">
        <f t="shared" si="32"/>
        <v>0</v>
      </c>
      <c r="BI224" s="104">
        <f t="shared" si="33"/>
        <v>0</v>
      </c>
      <c r="BJ224" s="14" t="s">
        <v>88</v>
      </c>
      <c r="BK224" s="104">
        <f t="shared" si="34"/>
        <v>0</v>
      </c>
      <c r="BL224" s="14" t="s">
        <v>468</v>
      </c>
      <c r="BM224" s="186" t="s">
        <v>524</v>
      </c>
    </row>
    <row r="225" spans="1:65" s="2" customFormat="1" ht="24.2" customHeight="1">
      <c r="A225" s="31"/>
      <c r="B225" s="142"/>
      <c r="C225" s="264" t="s">
        <v>525</v>
      </c>
      <c r="D225" s="264" t="s">
        <v>234</v>
      </c>
      <c r="E225" s="265" t="s">
        <v>526</v>
      </c>
      <c r="F225" s="266" t="s">
        <v>527</v>
      </c>
      <c r="G225" s="267" t="s">
        <v>394</v>
      </c>
      <c r="H225" s="268">
        <v>6</v>
      </c>
      <c r="I225" s="269"/>
      <c r="J225" s="270">
        <f t="shared" si="25"/>
        <v>0</v>
      </c>
      <c r="K225" s="181"/>
      <c r="L225" s="32"/>
      <c r="M225" s="182" t="s">
        <v>1</v>
      </c>
      <c r="N225" s="183" t="s">
        <v>43</v>
      </c>
      <c r="O225" s="60"/>
      <c r="P225" s="184">
        <f t="shared" si="26"/>
        <v>0</v>
      </c>
      <c r="Q225" s="184">
        <v>8.7039999999999999E-3</v>
      </c>
      <c r="R225" s="184">
        <f t="shared" si="27"/>
        <v>5.2224E-2</v>
      </c>
      <c r="S225" s="184">
        <v>0</v>
      </c>
      <c r="T225" s="185">
        <f t="shared" si="28"/>
        <v>0</v>
      </c>
      <c r="U225" s="31"/>
      <c r="V225" s="31"/>
      <c r="W225" s="31"/>
      <c r="X225" s="31"/>
      <c r="Y225" s="31"/>
      <c r="Z225" s="31"/>
      <c r="AA225" s="31"/>
      <c r="AB225" s="31"/>
      <c r="AC225" s="31"/>
      <c r="AD225" s="31"/>
      <c r="AE225" s="31"/>
      <c r="AR225" s="186" t="s">
        <v>238</v>
      </c>
      <c r="AT225" s="186" t="s">
        <v>234</v>
      </c>
      <c r="AU225" s="186" t="s">
        <v>88</v>
      </c>
      <c r="AY225" s="14" t="s">
        <v>232</v>
      </c>
      <c r="BE225" s="104">
        <f t="shared" si="29"/>
        <v>0</v>
      </c>
      <c r="BF225" s="104">
        <f t="shared" si="30"/>
        <v>0</v>
      </c>
      <c r="BG225" s="104">
        <f t="shared" si="31"/>
        <v>0</v>
      </c>
      <c r="BH225" s="104">
        <f t="shared" si="32"/>
        <v>0</v>
      </c>
      <c r="BI225" s="104">
        <f t="shared" si="33"/>
        <v>0</v>
      </c>
      <c r="BJ225" s="14" t="s">
        <v>88</v>
      </c>
      <c r="BK225" s="104">
        <f t="shared" si="34"/>
        <v>0</v>
      </c>
      <c r="BL225" s="14" t="s">
        <v>238</v>
      </c>
      <c r="BM225" s="186" t="s">
        <v>528</v>
      </c>
    </row>
    <row r="226" spans="1:65" s="2" customFormat="1" ht="24.2" customHeight="1">
      <c r="A226" s="31"/>
      <c r="B226" s="142"/>
      <c r="C226" s="187" t="s">
        <v>529</v>
      </c>
      <c r="D226" s="187" t="s">
        <v>357</v>
      </c>
      <c r="E226" s="188" t="s">
        <v>530</v>
      </c>
      <c r="F226" s="189" t="s">
        <v>531</v>
      </c>
      <c r="G226" s="190" t="s">
        <v>394</v>
      </c>
      <c r="H226" s="191">
        <v>3</v>
      </c>
      <c r="I226" s="192"/>
      <c r="J226" s="193">
        <f t="shared" si="25"/>
        <v>0</v>
      </c>
      <c r="K226" s="194"/>
      <c r="L226" s="195"/>
      <c r="M226" s="196" t="s">
        <v>1</v>
      </c>
      <c r="N226" s="197" t="s">
        <v>43</v>
      </c>
      <c r="O226" s="60"/>
      <c r="P226" s="184">
        <f t="shared" si="26"/>
        <v>0</v>
      </c>
      <c r="Q226" s="184">
        <v>2.9499999999999998E-2</v>
      </c>
      <c r="R226" s="184">
        <f t="shared" si="27"/>
        <v>8.8499999999999995E-2</v>
      </c>
      <c r="S226" s="184">
        <v>0</v>
      </c>
      <c r="T226" s="185">
        <f t="shared" si="28"/>
        <v>0</v>
      </c>
      <c r="U226" s="31"/>
      <c r="V226" s="31"/>
      <c r="W226" s="31"/>
      <c r="X226" s="31"/>
      <c r="Y226" s="31"/>
      <c r="Z226" s="31"/>
      <c r="AA226" s="31"/>
      <c r="AB226" s="31"/>
      <c r="AC226" s="31"/>
      <c r="AD226" s="31"/>
      <c r="AE226" s="31"/>
      <c r="AR226" s="186" t="s">
        <v>468</v>
      </c>
      <c r="AT226" s="186" t="s">
        <v>357</v>
      </c>
      <c r="AU226" s="186" t="s">
        <v>88</v>
      </c>
      <c r="AY226" s="14" t="s">
        <v>232</v>
      </c>
      <c r="BE226" s="104">
        <f t="shared" si="29"/>
        <v>0</v>
      </c>
      <c r="BF226" s="104">
        <f t="shared" si="30"/>
        <v>0</v>
      </c>
      <c r="BG226" s="104">
        <f t="shared" si="31"/>
        <v>0</v>
      </c>
      <c r="BH226" s="104">
        <f t="shared" si="32"/>
        <v>0</v>
      </c>
      <c r="BI226" s="104">
        <f t="shared" si="33"/>
        <v>0</v>
      </c>
      <c r="BJ226" s="14" t="s">
        <v>88</v>
      </c>
      <c r="BK226" s="104">
        <f t="shared" si="34"/>
        <v>0</v>
      </c>
      <c r="BL226" s="14" t="s">
        <v>468</v>
      </c>
      <c r="BM226" s="186" t="s">
        <v>532</v>
      </c>
    </row>
    <row r="227" spans="1:65" s="2" customFormat="1" ht="24.2" customHeight="1">
      <c r="A227" s="31"/>
      <c r="B227" s="142"/>
      <c r="C227" s="187" t="s">
        <v>533</v>
      </c>
      <c r="D227" s="187" t="s">
        <v>357</v>
      </c>
      <c r="E227" s="188" t="s">
        <v>534</v>
      </c>
      <c r="F227" s="189" t="s">
        <v>535</v>
      </c>
      <c r="G227" s="190" t="s">
        <v>394</v>
      </c>
      <c r="H227" s="191">
        <v>3</v>
      </c>
      <c r="I227" s="192"/>
      <c r="J227" s="193">
        <f t="shared" si="25"/>
        <v>0</v>
      </c>
      <c r="K227" s="194"/>
      <c r="L227" s="195"/>
      <c r="M227" s="196" t="s">
        <v>1</v>
      </c>
      <c r="N227" s="197" t="s">
        <v>43</v>
      </c>
      <c r="O227" s="60"/>
      <c r="P227" s="184">
        <f t="shared" si="26"/>
        <v>0</v>
      </c>
      <c r="Q227" s="184">
        <v>0.03</v>
      </c>
      <c r="R227" s="184">
        <f t="shared" si="27"/>
        <v>0.09</v>
      </c>
      <c r="S227" s="184">
        <v>0</v>
      </c>
      <c r="T227" s="185">
        <f t="shared" si="28"/>
        <v>0</v>
      </c>
      <c r="U227" s="31"/>
      <c r="V227" s="31"/>
      <c r="W227" s="31"/>
      <c r="X227" s="31"/>
      <c r="Y227" s="31"/>
      <c r="Z227" s="31"/>
      <c r="AA227" s="31"/>
      <c r="AB227" s="31"/>
      <c r="AC227" s="31"/>
      <c r="AD227" s="31"/>
      <c r="AE227" s="31"/>
      <c r="AR227" s="186" t="s">
        <v>468</v>
      </c>
      <c r="AT227" s="186" t="s">
        <v>357</v>
      </c>
      <c r="AU227" s="186" t="s">
        <v>88</v>
      </c>
      <c r="AY227" s="14" t="s">
        <v>232</v>
      </c>
      <c r="BE227" s="104">
        <f t="shared" si="29"/>
        <v>0</v>
      </c>
      <c r="BF227" s="104">
        <f t="shared" si="30"/>
        <v>0</v>
      </c>
      <c r="BG227" s="104">
        <f t="shared" si="31"/>
        <v>0</v>
      </c>
      <c r="BH227" s="104">
        <f t="shared" si="32"/>
        <v>0</v>
      </c>
      <c r="BI227" s="104">
        <f t="shared" si="33"/>
        <v>0</v>
      </c>
      <c r="BJ227" s="14" t="s">
        <v>88</v>
      </c>
      <c r="BK227" s="104">
        <f t="shared" si="34"/>
        <v>0</v>
      </c>
      <c r="BL227" s="14" t="s">
        <v>468</v>
      </c>
      <c r="BM227" s="186" t="s">
        <v>536</v>
      </c>
    </row>
    <row r="228" spans="1:65" s="2" customFormat="1" ht="24.2" customHeight="1">
      <c r="A228" s="31"/>
      <c r="B228" s="142"/>
      <c r="C228" s="174" t="s">
        <v>537</v>
      </c>
      <c r="D228" s="174" t="s">
        <v>234</v>
      </c>
      <c r="E228" s="175" t="s">
        <v>538</v>
      </c>
      <c r="F228" s="176" t="s">
        <v>539</v>
      </c>
      <c r="G228" s="177" t="s">
        <v>256</v>
      </c>
      <c r="H228" s="178">
        <v>3072</v>
      </c>
      <c r="I228" s="179"/>
      <c r="J228" s="180">
        <f t="shared" si="25"/>
        <v>0</v>
      </c>
      <c r="K228" s="181"/>
      <c r="L228" s="32"/>
      <c r="M228" s="182" t="s">
        <v>1</v>
      </c>
      <c r="N228" s="183" t="s">
        <v>43</v>
      </c>
      <c r="O228" s="60"/>
      <c r="P228" s="184">
        <f t="shared" si="26"/>
        <v>0</v>
      </c>
      <c r="Q228" s="184">
        <v>0</v>
      </c>
      <c r="R228" s="184">
        <f t="shared" si="27"/>
        <v>0</v>
      </c>
      <c r="S228" s="184">
        <v>0</v>
      </c>
      <c r="T228" s="185">
        <f t="shared" si="28"/>
        <v>0</v>
      </c>
      <c r="U228" s="31"/>
      <c r="V228" s="31"/>
      <c r="W228" s="31"/>
      <c r="X228" s="31"/>
      <c r="Y228" s="31"/>
      <c r="Z228" s="31"/>
      <c r="AA228" s="31"/>
      <c r="AB228" s="31"/>
      <c r="AC228" s="31"/>
      <c r="AD228" s="31"/>
      <c r="AE228" s="31"/>
      <c r="AR228" s="186" t="s">
        <v>238</v>
      </c>
      <c r="AT228" s="186" t="s">
        <v>234</v>
      </c>
      <c r="AU228" s="186" t="s">
        <v>88</v>
      </c>
      <c r="AY228" s="14" t="s">
        <v>232</v>
      </c>
      <c r="BE228" s="104">
        <f t="shared" si="29"/>
        <v>0</v>
      </c>
      <c r="BF228" s="104">
        <f t="shared" si="30"/>
        <v>0</v>
      </c>
      <c r="BG228" s="104">
        <f t="shared" si="31"/>
        <v>0</v>
      </c>
      <c r="BH228" s="104">
        <f t="shared" si="32"/>
        <v>0</v>
      </c>
      <c r="BI228" s="104">
        <f t="shared" si="33"/>
        <v>0</v>
      </c>
      <c r="BJ228" s="14" t="s">
        <v>88</v>
      </c>
      <c r="BK228" s="104">
        <f t="shared" si="34"/>
        <v>0</v>
      </c>
      <c r="BL228" s="14" t="s">
        <v>238</v>
      </c>
      <c r="BM228" s="186" t="s">
        <v>540</v>
      </c>
    </row>
    <row r="229" spans="1:65" s="2" customFormat="1" ht="21.75" customHeight="1">
      <c r="A229" s="31"/>
      <c r="B229" s="142"/>
      <c r="C229" s="187" t="s">
        <v>541</v>
      </c>
      <c r="D229" s="187" t="s">
        <v>357</v>
      </c>
      <c r="E229" s="188" t="s">
        <v>542</v>
      </c>
      <c r="F229" s="189" t="s">
        <v>543</v>
      </c>
      <c r="G229" s="190" t="s">
        <v>256</v>
      </c>
      <c r="H229" s="191">
        <v>3357.6959999999999</v>
      </c>
      <c r="I229" s="192"/>
      <c r="J229" s="193">
        <f t="shared" si="25"/>
        <v>0</v>
      </c>
      <c r="K229" s="194"/>
      <c r="L229" s="195"/>
      <c r="M229" s="196" t="s">
        <v>1</v>
      </c>
      <c r="N229" s="197" t="s">
        <v>43</v>
      </c>
      <c r="O229" s="60"/>
      <c r="P229" s="184">
        <f t="shared" si="26"/>
        <v>0</v>
      </c>
      <c r="Q229" s="184">
        <v>5.4400000000000004E-3</v>
      </c>
      <c r="R229" s="184">
        <f t="shared" si="27"/>
        <v>18.265866240000001</v>
      </c>
      <c r="S229" s="184">
        <v>0</v>
      </c>
      <c r="T229" s="185">
        <f t="shared" si="28"/>
        <v>0</v>
      </c>
      <c r="U229" s="31"/>
      <c r="V229" s="31"/>
      <c r="W229" s="31"/>
      <c r="X229" s="31"/>
      <c r="Y229" s="31"/>
      <c r="Z229" s="31"/>
      <c r="AA229" s="31"/>
      <c r="AB229" s="31"/>
      <c r="AC229" s="31"/>
      <c r="AD229" s="31"/>
      <c r="AE229" s="31"/>
      <c r="AR229" s="186" t="s">
        <v>263</v>
      </c>
      <c r="AT229" s="186" t="s">
        <v>357</v>
      </c>
      <c r="AU229" s="186" t="s">
        <v>88</v>
      </c>
      <c r="AY229" s="14" t="s">
        <v>232</v>
      </c>
      <c r="BE229" s="104">
        <f t="shared" si="29"/>
        <v>0</v>
      </c>
      <c r="BF229" s="104">
        <f t="shared" si="30"/>
        <v>0</v>
      </c>
      <c r="BG229" s="104">
        <f t="shared" si="31"/>
        <v>0</v>
      </c>
      <c r="BH229" s="104">
        <f t="shared" si="32"/>
        <v>0</v>
      </c>
      <c r="BI229" s="104">
        <f t="shared" si="33"/>
        <v>0</v>
      </c>
      <c r="BJ229" s="14" t="s">
        <v>88</v>
      </c>
      <c r="BK229" s="104">
        <f t="shared" si="34"/>
        <v>0</v>
      </c>
      <c r="BL229" s="14" t="s">
        <v>238</v>
      </c>
      <c r="BM229" s="186" t="s">
        <v>544</v>
      </c>
    </row>
    <row r="230" spans="1:65" s="2" customFormat="1" ht="33" customHeight="1">
      <c r="A230" s="31"/>
      <c r="B230" s="142"/>
      <c r="C230" s="174" t="s">
        <v>545</v>
      </c>
      <c r="D230" s="174" t="s">
        <v>234</v>
      </c>
      <c r="E230" s="175" t="s">
        <v>546</v>
      </c>
      <c r="F230" s="176" t="s">
        <v>547</v>
      </c>
      <c r="G230" s="177" t="s">
        <v>256</v>
      </c>
      <c r="H230" s="178">
        <v>50</v>
      </c>
      <c r="I230" s="179"/>
      <c r="J230" s="180">
        <f t="shared" si="25"/>
        <v>0</v>
      </c>
      <c r="K230" s="181"/>
      <c r="L230" s="32"/>
      <c r="M230" s="182" t="s">
        <v>1</v>
      </c>
      <c r="N230" s="183" t="s">
        <v>43</v>
      </c>
      <c r="O230" s="60"/>
      <c r="P230" s="184">
        <f t="shared" si="26"/>
        <v>0</v>
      </c>
      <c r="Q230" s="184">
        <v>0</v>
      </c>
      <c r="R230" s="184">
        <f t="shared" si="27"/>
        <v>0</v>
      </c>
      <c r="S230" s="184">
        <v>0</v>
      </c>
      <c r="T230" s="185">
        <f t="shared" si="28"/>
        <v>0</v>
      </c>
      <c r="U230" s="31"/>
      <c r="V230" s="31"/>
      <c r="W230" s="31"/>
      <c r="X230" s="31"/>
      <c r="Y230" s="31"/>
      <c r="Z230" s="31"/>
      <c r="AA230" s="31"/>
      <c r="AB230" s="31"/>
      <c r="AC230" s="31"/>
      <c r="AD230" s="31"/>
      <c r="AE230" s="31"/>
      <c r="AR230" s="186" t="s">
        <v>238</v>
      </c>
      <c r="AT230" s="186" t="s">
        <v>234</v>
      </c>
      <c r="AU230" s="186" t="s">
        <v>88</v>
      </c>
      <c r="AY230" s="14" t="s">
        <v>232</v>
      </c>
      <c r="BE230" s="104">
        <f t="shared" si="29"/>
        <v>0</v>
      </c>
      <c r="BF230" s="104">
        <f t="shared" si="30"/>
        <v>0</v>
      </c>
      <c r="BG230" s="104">
        <f t="shared" si="31"/>
        <v>0</v>
      </c>
      <c r="BH230" s="104">
        <f t="shared" si="32"/>
        <v>0</v>
      </c>
      <c r="BI230" s="104">
        <f t="shared" si="33"/>
        <v>0</v>
      </c>
      <c r="BJ230" s="14" t="s">
        <v>88</v>
      </c>
      <c r="BK230" s="104">
        <f t="shared" si="34"/>
        <v>0</v>
      </c>
      <c r="BL230" s="14" t="s">
        <v>238</v>
      </c>
      <c r="BM230" s="186" t="s">
        <v>548</v>
      </c>
    </row>
    <row r="231" spans="1:65" s="2" customFormat="1" ht="24.2" customHeight="1">
      <c r="A231" s="31"/>
      <c r="B231" s="142"/>
      <c r="C231" s="187" t="s">
        <v>549</v>
      </c>
      <c r="D231" s="187" t="s">
        <v>357</v>
      </c>
      <c r="E231" s="188" t="s">
        <v>550</v>
      </c>
      <c r="F231" s="189" t="s">
        <v>551</v>
      </c>
      <c r="G231" s="190" t="s">
        <v>256</v>
      </c>
      <c r="H231" s="191">
        <v>54.65</v>
      </c>
      <c r="I231" s="192"/>
      <c r="J231" s="193">
        <f t="shared" si="25"/>
        <v>0</v>
      </c>
      <c r="K231" s="194"/>
      <c r="L231" s="195"/>
      <c r="M231" s="196" t="s">
        <v>1</v>
      </c>
      <c r="N231" s="197" t="s">
        <v>43</v>
      </c>
      <c r="O231" s="60"/>
      <c r="P231" s="184">
        <f t="shared" si="26"/>
        <v>0</v>
      </c>
      <c r="Q231" s="184">
        <v>1.319E-2</v>
      </c>
      <c r="R231" s="184">
        <f t="shared" si="27"/>
        <v>0.72083350000000002</v>
      </c>
      <c r="S231" s="184">
        <v>0</v>
      </c>
      <c r="T231" s="185">
        <f t="shared" si="28"/>
        <v>0</v>
      </c>
      <c r="U231" s="31"/>
      <c r="V231" s="31"/>
      <c r="W231" s="31"/>
      <c r="X231" s="31"/>
      <c r="Y231" s="31"/>
      <c r="Z231" s="31"/>
      <c r="AA231" s="31"/>
      <c r="AB231" s="31"/>
      <c r="AC231" s="31"/>
      <c r="AD231" s="31"/>
      <c r="AE231" s="31"/>
      <c r="AR231" s="186" t="s">
        <v>263</v>
      </c>
      <c r="AT231" s="186" t="s">
        <v>357</v>
      </c>
      <c r="AU231" s="186" t="s">
        <v>88</v>
      </c>
      <c r="AY231" s="14" t="s">
        <v>232</v>
      </c>
      <c r="BE231" s="104">
        <f t="shared" si="29"/>
        <v>0</v>
      </c>
      <c r="BF231" s="104">
        <f t="shared" si="30"/>
        <v>0</v>
      </c>
      <c r="BG231" s="104">
        <f t="shared" si="31"/>
        <v>0</v>
      </c>
      <c r="BH231" s="104">
        <f t="shared" si="32"/>
        <v>0</v>
      </c>
      <c r="BI231" s="104">
        <f t="shared" si="33"/>
        <v>0</v>
      </c>
      <c r="BJ231" s="14" t="s">
        <v>88</v>
      </c>
      <c r="BK231" s="104">
        <f t="shared" si="34"/>
        <v>0</v>
      </c>
      <c r="BL231" s="14" t="s">
        <v>238</v>
      </c>
      <c r="BM231" s="186" t="s">
        <v>552</v>
      </c>
    </row>
    <row r="232" spans="1:65" s="2" customFormat="1" ht="24.2" customHeight="1">
      <c r="A232" s="31"/>
      <c r="B232" s="142"/>
      <c r="C232" s="174" t="s">
        <v>553</v>
      </c>
      <c r="D232" s="174" t="s">
        <v>234</v>
      </c>
      <c r="E232" s="175" t="s">
        <v>554</v>
      </c>
      <c r="F232" s="176" t="s">
        <v>555</v>
      </c>
      <c r="G232" s="177" t="s">
        <v>394</v>
      </c>
      <c r="H232" s="178">
        <v>1</v>
      </c>
      <c r="I232" s="179"/>
      <c r="J232" s="180">
        <f t="shared" si="25"/>
        <v>0</v>
      </c>
      <c r="K232" s="181"/>
      <c r="L232" s="32"/>
      <c r="M232" s="182" t="s">
        <v>1</v>
      </c>
      <c r="N232" s="183" t="s">
        <v>43</v>
      </c>
      <c r="O232" s="60"/>
      <c r="P232" s="184">
        <f t="shared" si="26"/>
        <v>0</v>
      </c>
      <c r="Q232" s="184">
        <v>0</v>
      </c>
      <c r="R232" s="184">
        <f t="shared" si="27"/>
        <v>0</v>
      </c>
      <c r="S232" s="184">
        <v>0</v>
      </c>
      <c r="T232" s="185">
        <f t="shared" si="28"/>
        <v>0</v>
      </c>
      <c r="U232" s="31"/>
      <c r="V232" s="31"/>
      <c r="W232" s="31"/>
      <c r="X232" s="31"/>
      <c r="Y232" s="31"/>
      <c r="Z232" s="31"/>
      <c r="AA232" s="31"/>
      <c r="AB232" s="31"/>
      <c r="AC232" s="31"/>
      <c r="AD232" s="31"/>
      <c r="AE232" s="31"/>
      <c r="AR232" s="186" t="s">
        <v>238</v>
      </c>
      <c r="AT232" s="186" t="s">
        <v>234</v>
      </c>
      <c r="AU232" s="186" t="s">
        <v>88</v>
      </c>
      <c r="AY232" s="14" t="s">
        <v>232</v>
      </c>
      <c r="BE232" s="104">
        <f t="shared" si="29"/>
        <v>0</v>
      </c>
      <c r="BF232" s="104">
        <f t="shared" si="30"/>
        <v>0</v>
      </c>
      <c r="BG232" s="104">
        <f t="shared" si="31"/>
        <v>0</v>
      </c>
      <c r="BH232" s="104">
        <f t="shared" si="32"/>
        <v>0</v>
      </c>
      <c r="BI232" s="104">
        <f t="shared" si="33"/>
        <v>0</v>
      </c>
      <c r="BJ232" s="14" t="s">
        <v>88</v>
      </c>
      <c r="BK232" s="104">
        <f t="shared" si="34"/>
        <v>0</v>
      </c>
      <c r="BL232" s="14" t="s">
        <v>238</v>
      </c>
      <c r="BM232" s="186" t="s">
        <v>556</v>
      </c>
    </row>
    <row r="233" spans="1:65" s="2" customFormat="1" ht="24.2" customHeight="1">
      <c r="A233" s="31"/>
      <c r="B233" s="142"/>
      <c r="C233" s="187" t="s">
        <v>557</v>
      </c>
      <c r="D233" s="187" t="s">
        <v>357</v>
      </c>
      <c r="E233" s="188" t="s">
        <v>558</v>
      </c>
      <c r="F233" s="189" t="s">
        <v>559</v>
      </c>
      <c r="G233" s="190" t="s">
        <v>394</v>
      </c>
      <c r="H233" s="191">
        <v>1</v>
      </c>
      <c r="I233" s="192"/>
      <c r="J233" s="193">
        <f t="shared" si="25"/>
        <v>0</v>
      </c>
      <c r="K233" s="194"/>
      <c r="L233" s="195"/>
      <c r="M233" s="196" t="s">
        <v>1</v>
      </c>
      <c r="N233" s="197" t="s">
        <v>43</v>
      </c>
      <c r="O233" s="60"/>
      <c r="P233" s="184">
        <f t="shared" si="26"/>
        <v>0</v>
      </c>
      <c r="Q233" s="184">
        <v>6.7000000000000002E-4</v>
      </c>
      <c r="R233" s="184">
        <f t="shared" si="27"/>
        <v>6.7000000000000002E-4</v>
      </c>
      <c r="S233" s="184">
        <v>0</v>
      </c>
      <c r="T233" s="185">
        <f t="shared" si="28"/>
        <v>0</v>
      </c>
      <c r="U233" s="31"/>
      <c r="V233" s="31"/>
      <c r="W233" s="31"/>
      <c r="X233" s="31"/>
      <c r="Y233" s="31"/>
      <c r="Z233" s="31"/>
      <c r="AA233" s="31"/>
      <c r="AB233" s="31"/>
      <c r="AC233" s="31"/>
      <c r="AD233" s="31"/>
      <c r="AE233" s="31"/>
      <c r="AR233" s="186" t="s">
        <v>263</v>
      </c>
      <c r="AT233" s="186" t="s">
        <v>357</v>
      </c>
      <c r="AU233" s="186" t="s">
        <v>88</v>
      </c>
      <c r="AY233" s="14" t="s">
        <v>232</v>
      </c>
      <c r="BE233" s="104">
        <f t="shared" si="29"/>
        <v>0</v>
      </c>
      <c r="BF233" s="104">
        <f t="shared" si="30"/>
        <v>0</v>
      </c>
      <c r="BG233" s="104">
        <f t="shared" si="31"/>
        <v>0</v>
      </c>
      <c r="BH233" s="104">
        <f t="shared" si="32"/>
        <v>0</v>
      </c>
      <c r="BI233" s="104">
        <f t="shared" si="33"/>
        <v>0</v>
      </c>
      <c r="BJ233" s="14" t="s">
        <v>88</v>
      </c>
      <c r="BK233" s="104">
        <f t="shared" si="34"/>
        <v>0</v>
      </c>
      <c r="BL233" s="14" t="s">
        <v>238</v>
      </c>
      <c r="BM233" s="186" t="s">
        <v>560</v>
      </c>
    </row>
    <row r="234" spans="1:65" s="2" customFormat="1" ht="24.2" customHeight="1">
      <c r="A234" s="31"/>
      <c r="B234" s="142"/>
      <c r="C234" s="264" t="s">
        <v>561</v>
      </c>
      <c r="D234" s="264" t="s">
        <v>234</v>
      </c>
      <c r="E234" s="265" t="s">
        <v>562</v>
      </c>
      <c r="F234" s="266" t="s">
        <v>563</v>
      </c>
      <c r="G234" s="267" t="s">
        <v>394</v>
      </c>
      <c r="H234" s="268">
        <v>16</v>
      </c>
      <c r="I234" s="269"/>
      <c r="J234" s="270">
        <f t="shared" si="25"/>
        <v>0</v>
      </c>
      <c r="K234" s="181"/>
      <c r="L234" s="32"/>
      <c r="M234" s="182" t="s">
        <v>1</v>
      </c>
      <c r="N234" s="183" t="s">
        <v>43</v>
      </c>
      <c r="O234" s="60"/>
      <c r="P234" s="184">
        <f t="shared" si="26"/>
        <v>0</v>
      </c>
      <c r="Q234" s="184">
        <v>0</v>
      </c>
      <c r="R234" s="184">
        <f t="shared" si="27"/>
        <v>0</v>
      </c>
      <c r="S234" s="184">
        <v>0</v>
      </c>
      <c r="T234" s="185">
        <f t="shared" si="28"/>
        <v>0</v>
      </c>
      <c r="U234" s="31"/>
      <c r="V234" s="31"/>
      <c r="W234" s="31"/>
      <c r="X234" s="31"/>
      <c r="Y234" s="31"/>
      <c r="Z234" s="31"/>
      <c r="AA234" s="31"/>
      <c r="AB234" s="31"/>
      <c r="AC234" s="31"/>
      <c r="AD234" s="31"/>
      <c r="AE234" s="31"/>
      <c r="AR234" s="186" t="s">
        <v>238</v>
      </c>
      <c r="AT234" s="186" t="s">
        <v>234</v>
      </c>
      <c r="AU234" s="186" t="s">
        <v>88</v>
      </c>
      <c r="AY234" s="14" t="s">
        <v>232</v>
      </c>
      <c r="BE234" s="104">
        <f t="shared" si="29"/>
        <v>0</v>
      </c>
      <c r="BF234" s="104">
        <f t="shared" si="30"/>
        <v>0</v>
      </c>
      <c r="BG234" s="104">
        <f t="shared" si="31"/>
        <v>0</v>
      </c>
      <c r="BH234" s="104">
        <f t="shared" si="32"/>
        <v>0</v>
      </c>
      <c r="BI234" s="104">
        <f t="shared" si="33"/>
        <v>0</v>
      </c>
      <c r="BJ234" s="14" t="s">
        <v>88</v>
      </c>
      <c r="BK234" s="104">
        <f t="shared" si="34"/>
        <v>0</v>
      </c>
      <c r="BL234" s="14" t="s">
        <v>238</v>
      </c>
      <c r="BM234" s="186" t="s">
        <v>564</v>
      </c>
    </row>
    <row r="235" spans="1:65" s="2" customFormat="1" ht="24.2" customHeight="1">
      <c r="A235" s="31"/>
      <c r="B235" s="142"/>
      <c r="C235" s="187" t="s">
        <v>565</v>
      </c>
      <c r="D235" s="187" t="s">
        <v>357</v>
      </c>
      <c r="E235" s="188" t="s">
        <v>566</v>
      </c>
      <c r="F235" s="189" t="s">
        <v>567</v>
      </c>
      <c r="G235" s="190" t="s">
        <v>394</v>
      </c>
      <c r="H235" s="191">
        <v>4</v>
      </c>
      <c r="I235" s="192"/>
      <c r="J235" s="193">
        <f t="shared" si="25"/>
        <v>0</v>
      </c>
      <c r="K235" s="194"/>
      <c r="L235" s="195"/>
      <c r="M235" s="196" t="s">
        <v>1</v>
      </c>
      <c r="N235" s="197" t="s">
        <v>43</v>
      </c>
      <c r="O235" s="60"/>
      <c r="P235" s="184">
        <f t="shared" si="26"/>
        <v>0</v>
      </c>
      <c r="Q235" s="184">
        <v>2.4499999999999999E-3</v>
      </c>
      <c r="R235" s="184">
        <f t="shared" si="27"/>
        <v>9.7999999999999997E-3</v>
      </c>
      <c r="S235" s="184">
        <v>0</v>
      </c>
      <c r="T235" s="185">
        <f t="shared" si="28"/>
        <v>0</v>
      </c>
      <c r="U235" s="31"/>
      <c r="V235" s="31"/>
      <c r="W235" s="31"/>
      <c r="X235" s="31"/>
      <c r="Y235" s="31"/>
      <c r="Z235" s="31"/>
      <c r="AA235" s="31"/>
      <c r="AB235" s="31"/>
      <c r="AC235" s="31"/>
      <c r="AD235" s="31"/>
      <c r="AE235" s="31"/>
      <c r="AR235" s="186" t="s">
        <v>263</v>
      </c>
      <c r="AT235" s="186" t="s">
        <v>357</v>
      </c>
      <c r="AU235" s="186" t="s">
        <v>88</v>
      </c>
      <c r="AY235" s="14" t="s">
        <v>232</v>
      </c>
      <c r="BE235" s="104">
        <f t="shared" si="29"/>
        <v>0</v>
      </c>
      <c r="BF235" s="104">
        <f t="shared" si="30"/>
        <v>0</v>
      </c>
      <c r="BG235" s="104">
        <f t="shared" si="31"/>
        <v>0</v>
      </c>
      <c r="BH235" s="104">
        <f t="shared" si="32"/>
        <v>0</v>
      </c>
      <c r="BI235" s="104">
        <f t="shared" si="33"/>
        <v>0</v>
      </c>
      <c r="BJ235" s="14" t="s">
        <v>88</v>
      </c>
      <c r="BK235" s="104">
        <f t="shared" si="34"/>
        <v>0</v>
      </c>
      <c r="BL235" s="14" t="s">
        <v>238</v>
      </c>
      <c r="BM235" s="186" t="s">
        <v>568</v>
      </c>
    </row>
    <row r="236" spans="1:65" s="2" customFormat="1" ht="24.2" customHeight="1">
      <c r="A236" s="31"/>
      <c r="B236" s="142"/>
      <c r="C236" s="271" t="s">
        <v>569</v>
      </c>
      <c r="D236" s="271" t="s">
        <v>357</v>
      </c>
      <c r="E236" s="272" t="s">
        <v>570</v>
      </c>
      <c r="F236" s="273" t="s">
        <v>571</v>
      </c>
      <c r="G236" s="274" t="s">
        <v>394</v>
      </c>
      <c r="H236" s="275">
        <v>3</v>
      </c>
      <c r="I236" s="276"/>
      <c r="J236" s="277">
        <f t="shared" si="25"/>
        <v>0</v>
      </c>
      <c r="K236" s="194"/>
      <c r="L236" s="195"/>
      <c r="M236" s="196" t="s">
        <v>1</v>
      </c>
      <c r="N236" s="197" t="s">
        <v>43</v>
      </c>
      <c r="O236" s="60"/>
      <c r="P236" s="184">
        <f t="shared" si="26"/>
        <v>0</v>
      </c>
      <c r="Q236" s="184">
        <v>2.0500000000000002E-3</v>
      </c>
      <c r="R236" s="184">
        <f t="shared" si="27"/>
        <v>6.150000000000001E-3</v>
      </c>
      <c r="S236" s="184">
        <v>0</v>
      </c>
      <c r="T236" s="185">
        <f t="shared" si="28"/>
        <v>0</v>
      </c>
      <c r="U236" s="31"/>
      <c r="V236" s="31"/>
      <c r="W236" s="31"/>
      <c r="X236" s="31"/>
      <c r="Y236" s="31"/>
      <c r="Z236" s="31"/>
      <c r="AA236" s="31"/>
      <c r="AB236" s="31"/>
      <c r="AC236" s="31"/>
      <c r="AD236" s="31"/>
      <c r="AE236" s="31"/>
      <c r="AR236" s="186" t="s">
        <v>263</v>
      </c>
      <c r="AT236" s="186" t="s">
        <v>357</v>
      </c>
      <c r="AU236" s="186" t="s">
        <v>88</v>
      </c>
      <c r="AY236" s="14" t="s">
        <v>232</v>
      </c>
      <c r="BE236" s="104">
        <f t="shared" si="29"/>
        <v>0</v>
      </c>
      <c r="BF236" s="104">
        <f t="shared" si="30"/>
        <v>0</v>
      </c>
      <c r="BG236" s="104">
        <f t="shared" si="31"/>
        <v>0</v>
      </c>
      <c r="BH236" s="104">
        <f t="shared" si="32"/>
        <v>0</v>
      </c>
      <c r="BI236" s="104">
        <f t="shared" si="33"/>
        <v>0</v>
      </c>
      <c r="BJ236" s="14" t="s">
        <v>88</v>
      </c>
      <c r="BK236" s="104">
        <f t="shared" si="34"/>
        <v>0</v>
      </c>
      <c r="BL236" s="14" t="s">
        <v>238</v>
      </c>
      <c r="BM236" s="186" t="s">
        <v>572</v>
      </c>
    </row>
    <row r="237" spans="1:65" s="2" customFormat="1" ht="24.2" customHeight="1">
      <c r="A237" s="31"/>
      <c r="B237" s="142"/>
      <c r="C237" s="187" t="s">
        <v>573</v>
      </c>
      <c r="D237" s="187" t="s">
        <v>357</v>
      </c>
      <c r="E237" s="188" t="s">
        <v>574</v>
      </c>
      <c r="F237" s="189" t="s">
        <v>575</v>
      </c>
      <c r="G237" s="190" t="s">
        <v>394</v>
      </c>
      <c r="H237" s="191">
        <v>9</v>
      </c>
      <c r="I237" s="192"/>
      <c r="J237" s="193">
        <f t="shared" si="25"/>
        <v>0</v>
      </c>
      <c r="K237" s="194"/>
      <c r="L237" s="195"/>
      <c r="M237" s="196" t="s">
        <v>1</v>
      </c>
      <c r="N237" s="197" t="s">
        <v>43</v>
      </c>
      <c r="O237" s="60"/>
      <c r="P237" s="184">
        <f t="shared" si="26"/>
        <v>0</v>
      </c>
      <c r="Q237" s="184">
        <v>2.0500000000000002E-3</v>
      </c>
      <c r="R237" s="184">
        <f t="shared" si="27"/>
        <v>1.8450000000000001E-2</v>
      </c>
      <c r="S237" s="184">
        <v>0</v>
      </c>
      <c r="T237" s="185">
        <f t="shared" si="28"/>
        <v>0</v>
      </c>
      <c r="U237" s="31"/>
      <c r="V237" s="31"/>
      <c r="W237" s="31"/>
      <c r="X237" s="31"/>
      <c r="Y237" s="31"/>
      <c r="Z237" s="31"/>
      <c r="AA237" s="31"/>
      <c r="AB237" s="31"/>
      <c r="AC237" s="31"/>
      <c r="AD237" s="31"/>
      <c r="AE237" s="31"/>
      <c r="AR237" s="186" t="s">
        <v>263</v>
      </c>
      <c r="AT237" s="186" t="s">
        <v>357</v>
      </c>
      <c r="AU237" s="186" t="s">
        <v>88</v>
      </c>
      <c r="AY237" s="14" t="s">
        <v>232</v>
      </c>
      <c r="BE237" s="104">
        <f t="shared" si="29"/>
        <v>0</v>
      </c>
      <c r="BF237" s="104">
        <f t="shared" si="30"/>
        <v>0</v>
      </c>
      <c r="BG237" s="104">
        <f t="shared" si="31"/>
        <v>0</v>
      </c>
      <c r="BH237" s="104">
        <f t="shared" si="32"/>
        <v>0</v>
      </c>
      <c r="BI237" s="104">
        <f t="shared" si="33"/>
        <v>0</v>
      </c>
      <c r="BJ237" s="14" t="s">
        <v>88</v>
      </c>
      <c r="BK237" s="104">
        <f t="shared" si="34"/>
        <v>0</v>
      </c>
      <c r="BL237" s="14" t="s">
        <v>238</v>
      </c>
      <c r="BM237" s="186" t="s">
        <v>576</v>
      </c>
    </row>
    <row r="238" spans="1:65" s="2" customFormat="1" ht="24.2" customHeight="1">
      <c r="A238" s="31"/>
      <c r="B238" s="142"/>
      <c r="C238" s="174" t="s">
        <v>577</v>
      </c>
      <c r="D238" s="174" t="s">
        <v>234</v>
      </c>
      <c r="E238" s="175" t="s">
        <v>578</v>
      </c>
      <c r="F238" s="176" t="s">
        <v>579</v>
      </c>
      <c r="G238" s="177" t="s">
        <v>394</v>
      </c>
      <c r="H238" s="178">
        <v>20</v>
      </c>
      <c r="I238" s="179"/>
      <c r="J238" s="180">
        <f t="shared" si="25"/>
        <v>0</v>
      </c>
      <c r="K238" s="181"/>
      <c r="L238" s="32"/>
      <c r="M238" s="182" t="s">
        <v>1</v>
      </c>
      <c r="N238" s="183" t="s">
        <v>43</v>
      </c>
      <c r="O238" s="60"/>
      <c r="P238" s="184">
        <f t="shared" si="26"/>
        <v>0</v>
      </c>
      <c r="Q238" s="184">
        <v>0</v>
      </c>
      <c r="R238" s="184">
        <f t="shared" si="27"/>
        <v>0</v>
      </c>
      <c r="S238" s="184">
        <v>0</v>
      </c>
      <c r="T238" s="185">
        <f t="shared" si="28"/>
        <v>0</v>
      </c>
      <c r="U238" s="31"/>
      <c r="V238" s="31"/>
      <c r="W238" s="31"/>
      <c r="X238" s="31"/>
      <c r="Y238" s="31"/>
      <c r="Z238" s="31"/>
      <c r="AA238" s="31"/>
      <c r="AB238" s="31"/>
      <c r="AC238" s="31"/>
      <c r="AD238" s="31"/>
      <c r="AE238" s="31"/>
      <c r="AR238" s="186" t="s">
        <v>238</v>
      </c>
      <c r="AT238" s="186" t="s">
        <v>234</v>
      </c>
      <c r="AU238" s="186" t="s">
        <v>88</v>
      </c>
      <c r="AY238" s="14" t="s">
        <v>232</v>
      </c>
      <c r="BE238" s="104">
        <f t="shared" si="29"/>
        <v>0</v>
      </c>
      <c r="BF238" s="104">
        <f t="shared" si="30"/>
        <v>0</v>
      </c>
      <c r="BG238" s="104">
        <f t="shared" si="31"/>
        <v>0</v>
      </c>
      <c r="BH238" s="104">
        <f t="shared" si="32"/>
        <v>0</v>
      </c>
      <c r="BI238" s="104">
        <f t="shared" si="33"/>
        <v>0</v>
      </c>
      <c r="BJ238" s="14" t="s">
        <v>88</v>
      </c>
      <c r="BK238" s="104">
        <f t="shared" si="34"/>
        <v>0</v>
      </c>
      <c r="BL238" s="14" t="s">
        <v>238</v>
      </c>
      <c r="BM238" s="186" t="s">
        <v>580</v>
      </c>
    </row>
    <row r="239" spans="1:65" s="2" customFormat="1" ht="24.2" customHeight="1">
      <c r="A239" s="31"/>
      <c r="B239" s="142"/>
      <c r="C239" s="187" t="s">
        <v>581</v>
      </c>
      <c r="D239" s="187" t="s">
        <v>357</v>
      </c>
      <c r="E239" s="188" t="s">
        <v>582</v>
      </c>
      <c r="F239" s="189" t="s">
        <v>583</v>
      </c>
      <c r="G239" s="190" t="s">
        <v>394</v>
      </c>
      <c r="H239" s="191">
        <v>20</v>
      </c>
      <c r="I239" s="192"/>
      <c r="J239" s="193">
        <f t="shared" si="25"/>
        <v>0</v>
      </c>
      <c r="K239" s="194"/>
      <c r="L239" s="195"/>
      <c r="M239" s="196" t="s">
        <v>1</v>
      </c>
      <c r="N239" s="197" t="s">
        <v>43</v>
      </c>
      <c r="O239" s="60"/>
      <c r="P239" s="184">
        <f t="shared" si="26"/>
        <v>0</v>
      </c>
      <c r="Q239" s="184">
        <v>1.3699999999999999E-3</v>
      </c>
      <c r="R239" s="184">
        <f t="shared" si="27"/>
        <v>2.7399999999999997E-2</v>
      </c>
      <c r="S239" s="184">
        <v>0</v>
      </c>
      <c r="T239" s="185">
        <f t="shared" si="28"/>
        <v>0</v>
      </c>
      <c r="U239" s="31"/>
      <c r="V239" s="31"/>
      <c r="W239" s="31"/>
      <c r="X239" s="31"/>
      <c r="Y239" s="31"/>
      <c r="Z239" s="31"/>
      <c r="AA239" s="31"/>
      <c r="AB239" s="31"/>
      <c r="AC239" s="31"/>
      <c r="AD239" s="31"/>
      <c r="AE239" s="31"/>
      <c r="AR239" s="186" t="s">
        <v>263</v>
      </c>
      <c r="AT239" s="186" t="s">
        <v>357</v>
      </c>
      <c r="AU239" s="186" t="s">
        <v>88</v>
      </c>
      <c r="AY239" s="14" t="s">
        <v>232</v>
      </c>
      <c r="BE239" s="104">
        <f t="shared" si="29"/>
        <v>0</v>
      </c>
      <c r="BF239" s="104">
        <f t="shared" si="30"/>
        <v>0</v>
      </c>
      <c r="BG239" s="104">
        <f t="shared" si="31"/>
        <v>0</v>
      </c>
      <c r="BH239" s="104">
        <f t="shared" si="32"/>
        <v>0</v>
      </c>
      <c r="BI239" s="104">
        <f t="shared" si="33"/>
        <v>0</v>
      </c>
      <c r="BJ239" s="14" t="s">
        <v>88</v>
      </c>
      <c r="BK239" s="104">
        <f t="shared" si="34"/>
        <v>0</v>
      </c>
      <c r="BL239" s="14" t="s">
        <v>238</v>
      </c>
      <c r="BM239" s="186" t="s">
        <v>584</v>
      </c>
    </row>
    <row r="240" spans="1:65" s="2" customFormat="1" ht="24.2" customHeight="1">
      <c r="A240" s="31"/>
      <c r="B240" s="142"/>
      <c r="C240" s="174" t="s">
        <v>585</v>
      </c>
      <c r="D240" s="174" t="s">
        <v>234</v>
      </c>
      <c r="E240" s="175" t="s">
        <v>586</v>
      </c>
      <c r="F240" s="176" t="s">
        <v>587</v>
      </c>
      <c r="G240" s="177" t="s">
        <v>394</v>
      </c>
      <c r="H240" s="178">
        <v>3</v>
      </c>
      <c r="I240" s="179"/>
      <c r="J240" s="180">
        <f t="shared" si="25"/>
        <v>0</v>
      </c>
      <c r="K240" s="181"/>
      <c r="L240" s="32"/>
      <c r="M240" s="182" t="s">
        <v>1</v>
      </c>
      <c r="N240" s="183" t="s">
        <v>43</v>
      </c>
      <c r="O240" s="60"/>
      <c r="P240" s="184">
        <f t="shared" si="26"/>
        <v>0</v>
      </c>
      <c r="Q240" s="184">
        <v>6.7745999999999995E-4</v>
      </c>
      <c r="R240" s="184">
        <f t="shared" si="27"/>
        <v>2.0323799999999999E-3</v>
      </c>
      <c r="S240" s="184">
        <v>0</v>
      </c>
      <c r="T240" s="185">
        <f t="shared" si="28"/>
        <v>0</v>
      </c>
      <c r="U240" s="31"/>
      <c r="V240" s="31"/>
      <c r="W240" s="31"/>
      <c r="X240" s="31"/>
      <c r="Y240" s="31"/>
      <c r="Z240" s="31"/>
      <c r="AA240" s="31"/>
      <c r="AB240" s="31"/>
      <c r="AC240" s="31"/>
      <c r="AD240" s="31"/>
      <c r="AE240" s="31"/>
      <c r="AR240" s="186" t="s">
        <v>238</v>
      </c>
      <c r="AT240" s="186" t="s">
        <v>234</v>
      </c>
      <c r="AU240" s="186" t="s">
        <v>88</v>
      </c>
      <c r="AY240" s="14" t="s">
        <v>232</v>
      </c>
      <c r="BE240" s="104">
        <f t="shared" si="29"/>
        <v>0</v>
      </c>
      <c r="BF240" s="104">
        <f t="shared" si="30"/>
        <v>0</v>
      </c>
      <c r="BG240" s="104">
        <f t="shared" si="31"/>
        <v>0</v>
      </c>
      <c r="BH240" s="104">
        <f t="shared" si="32"/>
        <v>0</v>
      </c>
      <c r="BI240" s="104">
        <f t="shared" si="33"/>
        <v>0</v>
      </c>
      <c r="BJ240" s="14" t="s">
        <v>88</v>
      </c>
      <c r="BK240" s="104">
        <f t="shared" si="34"/>
        <v>0</v>
      </c>
      <c r="BL240" s="14" t="s">
        <v>238</v>
      </c>
      <c r="BM240" s="186" t="s">
        <v>588</v>
      </c>
    </row>
    <row r="241" spans="1:65" s="2" customFormat="1" ht="24.2" customHeight="1">
      <c r="A241" s="31"/>
      <c r="B241" s="142"/>
      <c r="C241" s="187" t="s">
        <v>589</v>
      </c>
      <c r="D241" s="187" t="s">
        <v>357</v>
      </c>
      <c r="E241" s="188" t="s">
        <v>590</v>
      </c>
      <c r="F241" s="189" t="s">
        <v>591</v>
      </c>
      <c r="G241" s="190" t="s">
        <v>394</v>
      </c>
      <c r="H241" s="191">
        <v>3</v>
      </c>
      <c r="I241" s="192"/>
      <c r="J241" s="193">
        <f t="shared" ref="J241:J272" si="35">ROUND(I241*H241,2)</f>
        <v>0</v>
      </c>
      <c r="K241" s="194"/>
      <c r="L241" s="195"/>
      <c r="M241" s="196" t="s">
        <v>1</v>
      </c>
      <c r="N241" s="197" t="s">
        <v>43</v>
      </c>
      <c r="O241" s="60"/>
      <c r="P241" s="184">
        <f t="shared" ref="P241:P272" si="36">O241*H241</f>
        <v>0</v>
      </c>
      <c r="Q241" s="184">
        <v>3.95E-2</v>
      </c>
      <c r="R241" s="184">
        <f t="shared" ref="R241:R272" si="37">Q241*H241</f>
        <v>0.11849999999999999</v>
      </c>
      <c r="S241" s="184">
        <v>0</v>
      </c>
      <c r="T241" s="185">
        <f t="shared" ref="T241:T272" si="38">S241*H241</f>
        <v>0</v>
      </c>
      <c r="U241" s="31"/>
      <c r="V241" s="31"/>
      <c r="W241" s="31"/>
      <c r="X241" s="31"/>
      <c r="Y241" s="31"/>
      <c r="Z241" s="31"/>
      <c r="AA241" s="31"/>
      <c r="AB241" s="31"/>
      <c r="AC241" s="31"/>
      <c r="AD241" s="31"/>
      <c r="AE241" s="31"/>
      <c r="AR241" s="186" t="s">
        <v>263</v>
      </c>
      <c r="AT241" s="186" t="s">
        <v>357</v>
      </c>
      <c r="AU241" s="186" t="s">
        <v>88</v>
      </c>
      <c r="AY241" s="14" t="s">
        <v>232</v>
      </c>
      <c r="BE241" s="104">
        <f t="shared" ref="BE241:BE277" si="39">IF(N241="základná",J241,0)</f>
        <v>0</v>
      </c>
      <c r="BF241" s="104">
        <f t="shared" ref="BF241:BF277" si="40">IF(N241="znížená",J241,0)</f>
        <v>0</v>
      </c>
      <c r="BG241" s="104">
        <f t="shared" ref="BG241:BG277" si="41">IF(N241="zákl. prenesená",J241,0)</f>
        <v>0</v>
      </c>
      <c r="BH241" s="104">
        <f t="shared" ref="BH241:BH277" si="42">IF(N241="zníž. prenesená",J241,0)</f>
        <v>0</v>
      </c>
      <c r="BI241" s="104">
        <f t="shared" ref="BI241:BI277" si="43">IF(N241="nulová",J241,0)</f>
        <v>0</v>
      </c>
      <c r="BJ241" s="14" t="s">
        <v>88</v>
      </c>
      <c r="BK241" s="104">
        <f t="shared" ref="BK241:BK277" si="44">ROUND(I241*H241,2)</f>
        <v>0</v>
      </c>
      <c r="BL241" s="14" t="s">
        <v>238</v>
      </c>
      <c r="BM241" s="186" t="s">
        <v>592</v>
      </c>
    </row>
    <row r="242" spans="1:65" s="2" customFormat="1" ht="24.2" customHeight="1">
      <c r="A242" s="31"/>
      <c r="B242" s="142"/>
      <c r="C242" s="174" t="s">
        <v>593</v>
      </c>
      <c r="D242" s="174" t="s">
        <v>234</v>
      </c>
      <c r="E242" s="175" t="s">
        <v>594</v>
      </c>
      <c r="F242" s="176" t="s">
        <v>595</v>
      </c>
      <c r="G242" s="177" t="s">
        <v>394</v>
      </c>
      <c r="H242" s="178">
        <v>3</v>
      </c>
      <c r="I242" s="179"/>
      <c r="J242" s="180">
        <f t="shared" si="35"/>
        <v>0</v>
      </c>
      <c r="K242" s="181"/>
      <c r="L242" s="32"/>
      <c r="M242" s="182" t="s">
        <v>1</v>
      </c>
      <c r="N242" s="183" t="s">
        <v>43</v>
      </c>
      <c r="O242" s="60"/>
      <c r="P242" s="184">
        <f t="shared" si="36"/>
        <v>0</v>
      </c>
      <c r="Q242" s="184">
        <v>1.58172E-3</v>
      </c>
      <c r="R242" s="184">
        <f t="shared" si="37"/>
        <v>4.74516E-3</v>
      </c>
      <c r="S242" s="184">
        <v>0</v>
      </c>
      <c r="T242" s="185">
        <f t="shared" si="38"/>
        <v>0</v>
      </c>
      <c r="U242" s="31"/>
      <c r="V242" s="31"/>
      <c r="W242" s="31"/>
      <c r="X242" s="31"/>
      <c r="Y242" s="31"/>
      <c r="Z242" s="31"/>
      <c r="AA242" s="31"/>
      <c r="AB242" s="31"/>
      <c r="AC242" s="31"/>
      <c r="AD242" s="31"/>
      <c r="AE242" s="31"/>
      <c r="AR242" s="186" t="s">
        <v>238</v>
      </c>
      <c r="AT242" s="186" t="s">
        <v>234</v>
      </c>
      <c r="AU242" s="186" t="s">
        <v>88</v>
      </c>
      <c r="AY242" s="14" t="s">
        <v>232</v>
      </c>
      <c r="BE242" s="104">
        <f t="shared" si="39"/>
        <v>0</v>
      </c>
      <c r="BF242" s="104">
        <f t="shared" si="40"/>
        <v>0</v>
      </c>
      <c r="BG242" s="104">
        <f t="shared" si="41"/>
        <v>0</v>
      </c>
      <c r="BH242" s="104">
        <f t="shared" si="42"/>
        <v>0</v>
      </c>
      <c r="BI242" s="104">
        <f t="shared" si="43"/>
        <v>0</v>
      </c>
      <c r="BJ242" s="14" t="s">
        <v>88</v>
      </c>
      <c r="BK242" s="104">
        <f t="shared" si="44"/>
        <v>0</v>
      </c>
      <c r="BL242" s="14" t="s">
        <v>238</v>
      </c>
      <c r="BM242" s="186" t="s">
        <v>596</v>
      </c>
    </row>
    <row r="243" spans="1:65" s="2" customFormat="1" ht="16.5" customHeight="1">
      <c r="A243" s="31"/>
      <c r="B243" s="142"/>
      <c r="C243" s="187" t="s">
        <v>597</v>
      </c>
      <c r="D243" s="187" t="s">
        <v>357</v>
      </c>
      <c r="E243" s="188" t="s">
        <v>598</v>
      </c>
      <c r="F243" s="189" t="s">
        <v>599</v>
      </c>
      <c r="G243" s="190" t="s">
        <v>394</v>
      </c>
      <c r="H243" s="191">
        <v>3</v>
      </c>
      <c r="I243" s="192"/>
      <c r="J243" s="193">
        <f t="shared" si="35"/>
        <v>0</v>
      </c>
      <c r="K243" s="194"/>
      <c r="L243" s="195"/>
      <c r="M243" s="196" t="s">
        <v>1</v>
      </c>
      <c r="N243" s="197" t="s">
        <v>43</v>
      </c>
      <c r="O243" s="60"/>
      <c r="P243" s="184">
        <f t="shared" si="36"/>
        <v>0</v>
      </c>
      <c r="Q243" s="184">
        <v>5.1999999999999998E-2</v>
      </c>
      <c r="R243" s="184">
        <f t="shared" si="37"/>
        <v>0.156</v>
      </c>
      <c r="S243" s="184">
        <v>0</v>
      </c>
      <c r="T243" s="185">
        <f t="shared" si="38"/>
        <v>0</v>
      </c>
      <c r="U243" s="31"/>
      <c r="V243" s="31"/>
      <c r="W243" s="31"/>
      <c r="X243" s="31"/>
      <c r="Y243" s="31"/>
      <c r="Z243" s="31"/>
      <c r="AA243" s="31"/>
      <c r="AB243" s="31"/>
      <c r="AC243" s="31"/>
      <c r="AD243" s="31"/>
      <c r="AE243" s="31"/>
      <c r="AR243" s="186" t="s">
        <v>263</v>
      </c>
      <c r="AT243" s="186" t="s">
        <v>357</v>
      </c>
      <c r="AU243" s="186" t="s">
        <v>88</v>
      </c>
      <c r="AY243" s="14" t="s">
        <v>232</v>
      </c>
      <c r="BE243" s="104">
        <f t="shared" si="39"/>
        <v>0</v>
      </c>
      <c r="BF243" s="104">
        <f t="shared" si="40"/>
        <v>0</v>
      </c>
      <c r="BG243" s="104">
        <f t="shared" si="41"/>
        <v>0</v>
      </c>
      <c r="BH243" s="104">
        <f t="shared" si="42"/>
        <v>0</v>
      </c>
      <c r="BI243" s="104">
        <f t="shared" si="43"/>
        <v>0</v>
      </c>
      <c r="BJ243" s="14" t="s">
        <v>88</v>
      </c>
      <c r="BK243" s="104">
        <f t="shared" si="44"/>
        <v>0</v>
      </c>
      <c r="BL243" s="14" t="s">
        <v>238</v>
      </c>
      <c r="BM243" s="186" t="s">
        <v>600</v>
      </c>
    </row>
    <row r="244" spans="1:65" s="2" customFormat="1" ht="24.2" customHeight="1">
      <c r="A244" s="31"/>
      <c r="B244" s="142"/>
      <c r="C244" s="187" t="s">
        <v>601</v>
      </c>
      <c r="D244" s="187" t="s">
        <v>357</v>
      </c>
      <c r="E244" s="188" t="s">
        <v>602</v>
      </c>
      <c r="F244" s="189" t="s">
        <v>603</v>
      </c>
      <c r="G244" s="190" t="s">
        <v>394</v>
      </c>
      <c r="H244" s="191">
        <v>3</v>
      </c>
      <c r="I244" s="192"/>
      <c r="J244" s="193">
        <f t="shared" si="35"/>
        <v>0</v>
      </c>
      <c r="K244" s="194"/>
      <c r="L244" s="195"/>
      <c r="M244" s="196" t="s">
        <v>1</v>
      </c>
      <c r="N244" s="197" t="s">
        <v>43</v>
      </c>
      <c r="O244" s="60"/>
      <c r="P244" s="184">
        <f t="shared" si="36"/>
        <v>0</v>
      </c>
      <c r="Q244" s="184">
        <v>2.2000000000000001E-3</v>
      </c>
      <c r="R244" s="184">
        <f t="shared" si="37"/>
        <v>6.6E-3</v>
      </c>
      <c r="S244" s="184">
        <v>0</v>
      </c>
      <c r="T244" s="185">
        <f t="shared" si="38"/>
        <v>0</v>
      </c>
      <c r="U244" s="31"/>
      <c r="V244" s="31"/>
      <c r="W244" s="31"/>
      <c r="X244" s="31"/>
      <c r="Y244" s="31"/>
      <c r="Z244" s="31"/>
      <c r="AA244" s="31"/>
      <c r="AB244" s="31"/>
      <c r="AC244" s="31"/>
      <c r="AD244" s="31"/>
      <c r="AE244" s="31"/>
      <c r="AR244" s="186" t="s">
        <v>263</v>
      </c>
      <c r="AT244" s="186" t="s">
        <v>357</v>
      </c>
      <c r="AU244" s="186" t="s">
        <v>88</v>
      </c>
      <c r="AY244" s="14" t="s">
        <v>232</v>
      </c>
      <c r="BE244" s="104">
        <f t="shared" si="39"/>
        <v>0</v>
      </c>
      <c r="BF244" s="104">
        <f t="shared" si="40"/>
        <v>0</v>
      </c>
      <c r="BG244" s="104">
        <f t="shared" si="41"/>
        <v>0</v>
      </c>
      <c r="BH244" s="104">
        <f t="shared" si="42"/>
        <v>0</v>
      </c>
      <c r="BI244" s="104">
        <f t="shared" si="43"/>
        <v>0</v>
      </c>
      <c r="BJ244" s="14" t="s">
        <v>88</v>
      </c>
      <c r="BK244" s="104">
        <f t="shared" si="44"/>
        <v>0</v>
      </c>
      <c r="BL244" s="14" t="s">
        <v>238</v>
      </c>
      <c r="BM244" s="186" t="s">
        <v>604</v>
      </c>
    </row>
    <row r="245" spans="1:65" s="2" customFormat="1" ht="24.2" customHeight="1">
      <c r="A245" s="31"/>
      <c r="B245" s="142"/>
      <c r="C245" s="174" t="s">
        <v>605</v>
      </c>
      <c r="D245" s="174" t="s">
        <v>234</v>
      </c>
      <c r="E245" s="175" t="s">
        <v>606</v>
      </c>
      <c r="F245" s="176" t="s">
        <v>607</v>
      </c>
      <c r="G245" s="177" t="s">
        <v>394</v>
      </c>
      <c r="H245" s="178">
        <v>1</v>
      </c>
      <c r="I245" s="179"/>
      <c r="J245" s="180">
        <f t="shared" si="35"/>
        <v>0</v>
      </c>
      <c r="K245" s="181"/>
      <c r="L245" s="32"/>
      <c r="M245" s="182" t="s">
        <v>1</v>
      </c>
      <c r="N245" s="183" t="s">
        <v>43</v>
      </c>
      <c r="O245" s="60"/>
      <c r="P245" s="184">
        <f t="shared" si="36"/>
        <v>0</v>
      </c>
      <c r="Q245" s="184">
        <v>2.71908E-3</v>
      </c>
      <c r="R245" s="184">
        <f t="shared" si="37"/>
        <v>2.71908E-3</v>
      </c>
      <c r="S245" s="184">
        <v>0</v>
      </c>
      <c r="T245" s="185">
        <f t="shared" si="38"/>
        <v>0</v>
      </c>
      <c r="U245" s="31"/>
      <c r="V245" s="31"/>
      <c r="W245" s="31"/>
      <c r="X245" s="31"/>
      <c r="Y245" s="31"/>
      <c r="Z245" s="31"/>
      <c r="AA245" s="31"/>
      <c r="AB245" s="31"/>
      <c r="AC245" s="31"/>
      <c r="AD245" s="31"/>
      <c r="AE245" s="31"/>
      <c r="AR245" s="186" t="s">
        <v>238</v>
      </c>
      <c r="AT245" s="186" t="s">
        <v>234</v>
      </c>
      <c r="AU245" s="186" t="s">
        <v>88</v>
      </c>
      <c r="AY245" s="14" t="s">
        <v>232</v>
      </c>
      <c r="BE245" s="104">
        <f t="shared" si="39"/>
        <v>0</v>
      </c>
      <c r="BF245" s="104">
        <f t="shared" si="40"/>
        <v>0</v>
      </c>
      <c r="BG245" s="104">
        <f t="shared" si="41"/>
        <v>0</v>
      </c>
      <c r="BH245" s="104">
        <f t="shared" si="42"/>
        <v>0</v>
      </c>
      <c r="BI245" s="104">
        <f t="shared" si="43"/>
        <v>0</v>
      </c>
      <c r="BJ245" s="14" t="s">
        <v>88</v>
      </c>
      <c r="BK245" s="104">
        <f t="shared" si="44"/>
        <v>0</v>
      </c>
      <c r="BL245" s="14" t="s">
        <v>238</v>
      </c>
      <c r="BM245" s="186" t="s">
        <v>608</v>
      </c>
    </row>
    <row r="246" spans="1:65" s="2" customFormat="1" ht="16.5" customHeight="1">
      <c r="A246" s="31"/>
      <c r="B246" s="142"/>
      <c r="C246" s="187" t="s">
        <v>609</v>
      </c>
      <c r="D246" s="187" t="s">
        <v>357</v>
      </c>
      <c r="E246" s="188" t="s">
        <v>610</v>
      </c>
      <c r="F246" s="189" t="s">
        <v>611</v>
      </c>
      <c r="G246" s="190" t="s">
        <v>394</v>
      </c>
      <c r="H246" s="191">
        <v>1</v>
      </c>
      <c r="I246" s="192"/>
      <c r="J246" s="193">
        <f t="shared" si="35"/>
        <v>0</v>
      </c>
      <c r="K246" s="194"/>
      <c r="L246" s="195"/>
      <c r="M246" s="196" t="s">
        <v>1</v>
      </c>
      <c r="N246" s="197" t="s">
        <v>43</v>
      </c>
      <c r="O246" s="60"/>
      <c r="P246" s="184">
        <f t="shared" si="36"/>
        <v>0</v>
      </c>
      <c r="Q246" s="184">
        <v>7.8E-2</v>
      </c>
      <c r="R246" s="184">
        <f t="shared" si="37"/>
        <v>7.8E-2</v>
      </c>
      <c r="S246" s="184">
        <v>0</v>
      </c>
      <c r="T246" s="185">
        <f t="shared" si="38"/>
        <v>0</v>
      </c>
      <c r="U246" s="31"/>
      <c r="V246" s="31"/>
      <c r="W246" s="31"/>
      <c r="X246" s="31"/>
      <c r="Y246" s="31"/>
      <c r="Z246" s="31"/>
      <c r="AA246" s="31"/>
      <c r="AB246" s="31"/>
      <c r="AC246" s="31"/>
      <c r="AD246" s="31"/>
      <c r="AE246" s="31"/>
      <c r="AR246" s="186" t="s">
        <v>263</v>
      </c>
      <c r="AT246" s="186" t="s">
        <v>357</v>
      </c>
      <c r="AU246" s="186" t="s">
        <v>88</v>
      </c>
      <c r="AY246" s="14" t="s">
        <v>232</v>
      </c>
      <c r="BE246" s="104">
        <f t="shared" si="39"/>
        <v>0</v>
      </c>
      <c r="BF246" s="104">
        <f t="shared" si="40"/>
        <v>0</v>
      </c>
      <c r="BG246" s="104">
        <f t="shared" si="41"/>
        <v>0</v>
      </c>
      <c r="BH246" s="104">
        <f t="shared" si="42"/>
        <v>0</v>
      </c>
      <c r="BI246" s="104">
        <f t="shared" si="43"/>
        <v>0</v>
      </c>
      <c r="BJ246" s="14" t="s">
        <v>88</v>
      </c>
      <c r="BK246" s="104">
        <f t="shared" si="44"/>
        <v>0</v>
      </c>
      <c r="BL246" s="14" t="s">
        <v>238</v>
      </c>
      <c r="BM246" s="186" t="s">
        <v>612</v>
      </c>
    </row>
    <row r="247" spans="1:65" s="2" customFormat="1" ht="24.2" customHeight="1">
      <c r="A247" s="31"/>
      <c r="B247" s="142"/>
      <c r="C247" s="187" t="s">
        <v>613</v>
      </c>
      <c r="D247" s="187" t="s">
        <v>357</v>
      </c>
      <c r="E247" s="188" t="s">
        <v>614</v>
      </c>
      <c r="F247" s="189" t="s">
        <v>615</v>
      </c>
      <c r="G247" s="190" t="s">
        <v>394</v>
      </c>
      <c r="H247" s="191">
        <v>1</v>
      </c>
      <c r="I247" s="192"/>
      <c r="J247" s="193">
        <f t="shared" si="35"/>
        <v>0</v>
      </c>
      <c r="K247" s="194"/>
      <c r="L247" s="195"/>
      <c r="M247" s="196" t="s">
        <v>1</v>
      </c>
      <c r="N247" s="197" t="s">
        <v>43</v>
      </c>
      <c r="O247" s="60"/>
      <c r="P247" s="184">
        <f t="shared" si="36"/>
        <v>0</v>
      </c>
      <c r="Q247" s="184">
        <v>6.4999999999999997E-3</v>
      </c>
      <c r="R247" s="184">
        <f t="shared" si="37"/>
        <v>6.4999999999999997E-3</v>
      </c>
      <c r="S247" s="184">
        <v>0</v>
      </c>
      <c r="T247" s="185">
        <f t="shared" si="38"/>
        <v>0</v>
      </c>
      <c r="U247" s="31"/>
      <c r="V247" s="31"/>
      <c r="W247" s="31"/>
      <c r="X247" s="31"/>
      <c r="Y247" s="31"/>
      <c r="Z247" s="31"/>
      <c r="AA247" s="31"/>
      <c r="AB247" s="31"/>
      <c r="AC247" s="31"/>
      <c r="AD247" s="31"/>
      <c r="AE247" s="31"/>
      <c r="AR247" s="186" t="s">
        <v>263</v>
      </c>
      <c r="AT247" s="186" t="s">
        <v>357</v>
      </c>
      <c r="AU247" s="186" t="s">
        <v>88</v>
      </c>
      <c r="AY247" s="14" t="s">
        <v>232</v>
      </c>
      <c r="BE247" s="104">
        <f t="shared" si="39"/>
        <v>0</v>
      </c>
      <c r="BF247" s="104">
        <f t="shared" si="40"/>
        <v>0</v>
      </c>
      <c r="BG247" s="104">
        <f t="shared" si="41"/>
        <v>0</v>
      </c>
      <c r="BH247" s="104">
        <f t="shared" si="42"/>
        <v>0</v>
      </c>
      <c r="BI247" s="104">
        <f t="shared" si="43"/>
        <v>0</v>
      </c>
      <c r="BJ247" s="14" t="s">
        <v>88</v>
      </c>
      <c r="BK247" s="104">
        <f t="shared" si="44"/>
        <v>0</v>
      </c>
      <c r="BL247" s="14" t="s">
        <v>238</v>
      </c>
      <c r="BM247" s="186" t="s">
        <v>616</v>
      </c>
    </row>
    <row r="248" spans="1:65" s="2" customFormat="1" ht="33" customHeight="1">
      <c r="A248" s="31"/>
      <c r="B248" s="142"/>
      <c r="C248" s="174" t="s">
        <v>617</v>
      </c>
      <c r="D248" s="174" t="s">
        <v>234</v>
      </c>
      <c r="E248" s="175" t="s">
        <v>618</v>
      </c>
      <c r="F248" s="176" t="s">
        <v>619</v>
      </c>
      <c r="G248" s="177" t="s">
        <v>394</v>
      </c>
      <c r="H248" s="178">
        <v>3</v>
      </c>
      <c r="I248" s="179"/>
      <c r="J248" s="180">
        <f t="shared" si="35"/>
        <v>0</v>
      </c>
      <c r="K248" s="181"/>
      <c r="L248" s="32"/>
      <c r="M248" s="182" t="s">
        <v>1</v>
      </c>
      <c r="N248" s="183" t="s">
        <v>43</v>
      </c>
      <c r="O248" s="60"/>
      <c r="P248" s="184">
        <f t="shared" si="36"/>
        <v>0</v>
      </c>
      <c r="Q248" s="184">
        <v>2.4922799999999999E-3</v>
      </c>
      <c r="R248" s="184">
        <f t="shared" si="37"/>
        <v>7.4768400000000002E-3</v>
      </c>
      <c r="S248" s="184">
        <v>0</v>
      </c>
      <c r="T248" s="185">
        <f t="shared" si="38"/>
        <v>0</v>
      </c>
      <c r="U248" s="31"/>
      <c r="V248" s="31"/>
      <c r="W248" s="31"/>
      <c r="X248" s="31"/>
      <c r="Y248" s="31"/>
      <c r="Z248" s="31"/>
      <c r="AA248" s="31"/>
      <c r="AB248" s="31"/>
      <c r="AC248" s="31"/>
      <c r="AD248" s="31"/>
      <c r="AE248" s="31"/>
      <c r="AR248" s="186" t="s">
        <v>238</v>
      </c>
      <c r="AT248" s="186" t="s">
        <v>234</v>
      </c>
      <c r="AU248" s="186" t="s">
        <v>88</v>
      </c>
      <c r="AY248" s="14" t="s">
        <v>232</v>
      </c>
      <c r="BE248" s="104">
        <f t="shared" si="39"/>
        <v>0</v>
      </c>
      <c r="BF248" s="104">
        <f t="shared" si="40"/>
        <v>0</v>
      </c>
      <c r="BG248" s="104">
        <f t="shared" si="41"/>
        <v>0</v>
      </c>
      <c r="BH248" s="104">
        <f t="shared" si="42"/>
        <v>0</v>
      </c>
      <c r="BI248" s="104">
        <f t="shared" si="43"/>
        <v>0</v>
      </c>
      <c r="BJ248" s="14" t="s">
        <v>88</v>
      </c>
      <c r="BK248" s="104">
        <f t="shared" si="44"/>
        <v>0</v>
      </c>
      <c r="BL248" s="14" t="s">
        <v>238</v>
      </c>
      <c r="BM248" s="186" t="s">
        <v>620</v>
      </c>
    </row>
    <row r="249" spans="1:65" s="2" customFormat="1" ht="16.5" customHeight="1">
      <c r="A249" s="31"/>
      <c r="B249" s="142"/>
      <c r="C249" s="187" t="s">
        <v>621</v>
      </c>
      <c r="D249" s="187" t="s">
        <v>357</v>
      </c>
      <c r="E249" s="188" t="s">
        <v>622</v>
      </c>
      <c r="F249" s="189" t="s">
        <v>623</v>
      </c>
      <c r="G249" s="190" t="s">
        <v>394</v>
      </c>
      <c r="H249" s="191">
        <v>3</v>
      </c>
      <c r="I249" s="192"/>
      <c r="J249" s="193">
        <f t="shared" si="35"/>
        <v>0</v>
      </c>
      <c r="K249" s="194"/>
      <c r="L249" s="195"/>
      <c r="M249" s="196" t="s">
        <v>1</v>
      </c>
      <c r="N249" s="197" t="s">
        <v>43</v>
      </c>
      <c r="O249" s="60"/>
      <c r="P249" s="184">
        <f t="shared" si="36"/>
        <v>0</v>
      </c>
      <c r="Q249" s="184">
        <v>2.5999999999999999E-2</v>
      </c>
      <c r="R249" s="184">
        <f t="shared" si="37"/>
        <v>7.8E-2</v>
      </c>
      <c r="S249" s="184">
        <v>0</v>
      </c>
      <c r="T249" s="185">
        <f t="shared" si="38"/>
        <v>0</v>
      </c>
      <c r="U249" s="31"/>
      <c r="V249" s="31"/>
      <c r="W249" s="31"/>
      <c r="X249" s="31"/>
      <c r="Y249" s="31"/>
      <c r="Z249" s="31"/>
      <c r="AA249" s="31"/>
      <c r="AB249" s="31"/>
      <c r="AC249" s="31"/>
      <c r="AD249" s="31"/>
      <c r="AE249" s="31"/>
      <c r="AR249" s="186" t="s">
        <v>263</v>
      </c>
      <c r="AT249" s="186" t="s">
        <v>357</v>
      </c>
      <c r="AU249" s="186" t="s">
        <v>88</v>
      </c>
      <c r="AY249" s="14" t="s">
        <v>232</v>
      </c>
      <c r="BE249" s="104">
        <f t="shared" si="39"/>
        <v>0</v>
      </c>
      <c r="BF249" s="104">
        <f t="shared" si="40"/>
        <v>0</v>
      </c>
      <c r="BG249" s="104">
        <f t="shared" si="41"/>
        <v>0</v>
      </c>
      <c r="BH249" s="104">
        <f t="shared" si="42"/>
        <v>0</v>
      </c>
      <c r="BI249" s="104">
        <f t="shared" si="43"/>
        <v>0</v>
      </c>
      <c r="BJ249" s="14" t="s">
        <v>88</v>
      </c>
      <c r="BK249" s="104">
        <f t="shared" si="44"/>
        <v>0</v>
      </c>
      <c r="BL249" s="14" t="s">
        <v>238</v>
      </c>
      <c r="BM249" s="186" t="s">
        <v>624</v>
      </c>
    </row>
    <row r="250" spans="1:65" s="2" customFormat="1" ht="24.2" customHeight="1">
      <c r="A250" s="31"/>
      <c r="B250" s="142"/>
      <c r="C250" s="174" t="s">
        <v>625</v>
      </c>
      <c r="D250" s="174" t="s">
        <v>234</v>
      </c>
      <c r="E250" s="175" t="s">
        <v>626</v>
      </c>
      <c r="F250" s="176" t="s">
        <v>627</v>
      </c>
      <c r="G250" s="177" t="s">
        <v>256</v>
      </c>
      <c r="H250" s="178">
        <v>3072</v>
      </c>
      <c r="I250" s="179"/>
      <c r="J250" s="180">
        <f t="shared" si="35"/>
        <v>0</v>
      </c>
      <c r="K250" s="181"/>
      <c r="L250" s="32"/>
      <c r="M250" s="182" t="s">
        <v>1</v>
      </c>
      <c r="N250" s="183" t="s">
        <v>43</v>
      </c>
      <c r="O250" s="60"/>
      <c r="P250" s="184">
        <f t="shared" si="36"/>
        <v>0</v>
      </c>
      <c r="Q250" s="184">
        <v>0</v>
      </c>
      <c r="R250" s="184">
        <f t="shared" si="37"/>
        <v>0</v>
      </c>
      <c r="S250" s="184">
        <v>0</v>
      </c>
      <c r="T250" s="185">
        <f t="shared" si="38"/>
        <v>0</v>
      </c>
      <c r="U250" s="31"/>
      <c r="V250" s="31"/>
      <c r="W250" s="31"/>
      <c r="X250" s="31"/>
      <c r="Y250" s="31"/>
      <c r="Z250" s="31"/>
      <c r="AA250" s="31"/>
      <c r="AB250" s="31"/>
      <c r="AC250" s="31"/>
      <c r="AD250" s="31"/>
      <c r="AE250" s="31"/>
      <c r="AR250" s="186" t="s">
        <v>238</v>
      </c>
      <c r="AT250" s="186" t="s">
        <v>234</v>
      </c>
      <c r="AU250" s="186" t="s">
        <v>88</v>
      </c>
      <c r="AY250" s="14" t="s">
        <v>232</v>
      </c>
      <c r="BE250" s="104">
        <f t="shared" si="39"/>
        <v>0</v>
      </c>
      <c r="BF250" s="104">
        <f t="shared" si="40"/>
        <v>0</v>
      </c>
      <c r="BG250" s="104">
        <f t="shared" si="41"/>
        <v>0</v>
      </c>
      <c r="BH250" s="104">
        <f t="shared" si="42"/>
        <v>0</v>
      </c>
      <c r="BI250" s="104">
        <f t="shared" si="43"/>
        <v>0</v>
      </c>
      <c r="BJ250" s="14" t="s">
        <v>88</v>
      </c>
      <c r="BK250" s="104">
        <f t="shared" si="44"/>
        <v>0</v>
      </c>
      <c r="BL250" s="14" t="s">
        <v>238</v>
      </c>
      <c r="BM250" s="186" t="s">
        <v>628</v>
      </c>
    </row>
    <row r="251" spans="1:65" s="2" customFormat="1" ht="24.2" customHeight="1">
      <c r="A251" s="31"/>
      <c r="B251" s="142"/>
      <c r="C251" s="174" t="s">
        <v>629</v>
      </c>
      <c r="D251" s="174" t="s">
        <v>234</v>
      </c>
      <c r="E251" s="175" t="s">
        <v>630</v>
      </c>
      <c r="F251" s="176" t="s">
        <v>631</v>
      </c>
      <c r="G251" s="177" t="s">
        <v>394</v>
      </c>
      <c r="H251" s="178">
        <v>10</v>
      </c>
      <c r="I251" s="179"/>
      <c r="J251" s="180">
        <f t="shared" si="35"/>
        <v>0</v>
      </c>
      <c r="K251" s="181"/>
      <c r="L251" s="32"/>
      <c r="M251" s="182" t="s">
        <v>1</v>
      </c>
      <c r="N251" s="183" t="s">
        <v>43</v>
      </c>
      <c r="O251" s="60"/>
      <c r="P251" s="184">
        <f t="shared" si="36"/>
        <v>0</v>
      </c>
      <c r="Q251" s="184">
        <v>1.5817264000000001E-2</v>
      </c>
      <c r="R251" s="184">
        <f t="shared" si="37"/>
        <v>0.15817264</v>
      </c>
      <c r="S251" s="184">
        <v>0</v>
      </c>
      <c r="T251" s="185">
        <f t="shared" si="38"/>
        <v>0</v>
      </c>
      <c r="U251" s="31"/>
      <c r="V251" s="31"/>
      <c r="W251" s="31"/>
      <c r="X251" s="31"/>
      <c r="Y251" s="31"/>
      <c r="Z251" s="31"/>
      <c r="AA251" s="31"/>
      <c r="AB251" s="31"/>
      <c r="AC251" s="31"/>
      <c r="AD251" s="31"/>
      <c r="AE251" s="31"/>
      <c r="AR251" s="186" t="s">
        <v>238</v>
      </c>
      <c r="AT251" s="186" t="s">
        <v>234</v>
      </c>
      <c r="AU251" s="186" t="s">
        <v>88</v>
      </c>
      <c r="AY251" s="14" t="s">
        <v>232</v>
      </c>
      <c r="BE251" s="104">
        <f t="shared" si="39"/>
        <v>0</v>
      </c>
      <c r="BF251" s="104">
        <f t="shared" si="40"/>
        <v>0</v>
      </c>
      <c r="BG251" s="104">
        <f t="shared" si="41"/>
        <v>0</v>
      </c>
      <c r="BH251" s="104">
        <f t="shared" si="42"/>
        <v>0</v>
      </c>
      <c r="BI251" s="104">
        <f t="shared" si="43"/>
        <v>0</v>
      </c>
      <c r="BJ251" s="14" t="s">
        <v>88</v>
      </c>
      <c r="BK251" s="104">
        <f t="shared" si="44"/>
        <v>0</v>
      </c>
      <c r="BL251" s="14" t="s">
        <v>238</v>
      </c>
      <c r="BM251" s="186" t="s">
        <v>632</v>
      </c>
    </row>
    <row r="252" spans="1:65" s="2" customFormat="1" ht="24.2" customHeight="1">
      <c r="A252" s="31"/>
      <c r="B252" s="142"/>
      <c r="C252" s="174" t="s">
        <v>633</v>
      </c>
      <c r="D252" s="174" t="s">
        <v>234</v>
      </c>
      <c r="E252" s="175" t="s">
        <v>634</v>
      </c>
      <c r="F252" s="176" t="s">
        <v>635</v>
      </c>
      <c r="G252" s="177" t="s">
        <v>394</v>
      </c>
      <c r="H252" s="178">
        <v>3</v>
      </c>
      <c r="I252" s="179"/>
      <c r="J252" s="180">
        <f t="shared" si="35"/>
        <v>0</v>
      </c>
      <c r="K252" s="181"/>
      <c r="L252" s="32"/>
      <c r="M252" s="182" t="s">
        <v>1</v>
      </c>
      <c r="N252" s="183" t="s">
        <v>43</v>
      </c>
      <c r="O252" s="60"/>
      <c r="P252" s="184">
        <f t="shared" si="36"/>
        <v>0</v>
      </c>
      <c r="Q252" s="184">
        <v>1.6559999999999998E-2</v>
      </c>
      <c r="R252" s="184">
        <f t="shared" si="37"/>
        <v>4.9679999999999995E-2</v>
      </c>
      <c r="S252" s="184">
        <v>0</v>
      </c>
      <c r="T252" s="185">
        <f t="shared" si="38"/>
        <v>0</v>
      </c>
      <c r="U252" s="31"/>
      <c r="V252" s="31"/>
      <c r="W252" s="31"/>
      <c r="X252" s="31"/>
      <c r="Y252" s="31"/>
      <c r="Z252" s="31"/>
      <c r="AA252" s="31"/>
      <c r="AB252" s="31"/>
      <c r="AC252" s="31"/>
      <c r="AD252" s="31"/>
      <c r="AE252" s="31"/>
      <c r="AR252" s="186" t="s">
        <v>238</v>
      </c>
      <c r="AT252" s="186" t="s">
        <v>234</v>
      </c>
      <c r="AU252" s="186" t="s">
        <v>88</v>
      </c>
      <c r="AY252" s="14" t="s">
        <v>232</v>
      </c>
      <c r="BE252" s="104">
        <f t="shared" si="39"/>
        <v>0</v>
      </c>
      <c r="BF252" s="104">
        <f t="shared" si="40"/>
        <v>0</v>
      </c>
      <c r="BG252" s="104">
        <f t="shared" si="41"/>
        <v>0</v>
      </c>
      <c r="BH252" s="104">
        <f t="shared" si="42"/>
        <v>0</v>
      </c>
      <c r="BI252" s="104">
        <f t="shared" si="43"/>
        <v>0</v>
      </c>
      <c r="BJ252" s="14" t="s">
        <v>88</v>
      </c>
      <c r="BK252" s="104">
        <f t="shared" si="44"/>
        <v>0</v>
      </c>
      <c r="BL252" s="14" t="s">
        <v>238</v>
      </c>
      <c r="BM252" s="186" t="s">
        <v>636</v>
      </c>
    </row>
    <row r="253" spans="1:65" s="2" customFormat="1" ht="24.2" customHeight="1">
      <c r="A253" s="31"/>
      <c r="B253" s="142"/>
      <c r="C253" s="187" t="s">
        <v>637</v>
      </c>
      <c r="D253" s="187" t="s">
        <v>357</v>
      </c>
      <c r="E253" s="188" t="s">
        <v>638</v>
      </c>
      <c r="F253" s="189" t="s">
        <v>639</v>
      </c>
      <c r="G253" s="190" t="s">
        <v>394</v>
      </c>
      <c r="H253" s="191">
        <v>3</v>
      </c>
      <c r="I253" s="192"/>
      <c r="J253" s="193">
        <f t="shared" si="35"/>
        <v>0</v>
      </c>
      <c r="K253" s="194"/>
      <c r="L253" s="195"/>
      <c r="M253" s="196" t="s">
        <v>1</v>
      </c>
      <c r="N253" s="197" t="s">
        <v>43</v>
      </c>
      <c r="O253" s="60"/>
      <c r="P253" s="184">
        <f t="shared" si="36"/>
        <v>0</v>
      </c>
      <c r="Q253" s="184">
        <v>0.86</v>
      </c>
      <c r="R253" s="184">
        <f t="shared" si="37"/>
        <v>2.58</v>
      </c>
      <c r="S253" s="184">
        <v>0</v>
      </c>
      <c r="T253" s="185">
        <f t="shared" si="38"/>
        <v>0</v>
      </c>
      <c r="U253" s="31"/>
      <c r="V253" s="31"/>
      <c r="W253" s="31"/>
      <c r="X253" s="31"/>
      <c r="Y253" s="31"/>
      <c r="Z253" s="31"/>
      <c r="AA253" s="31"/>
      <c r="AB253" s="31"/>
      <c r="AC253" s="31"/>
      <c r="AD253" s="31"/>
      <c r="AE253" s="31"/>
      <c r="AR253" s="186" t="s">
        <v>263</v>
      </c>
      <c r="AT253" s="186" t="s">
        <v>357</v>
      </c>
      <c r="AU253" s="186" t="s">
        <v>88</v>
      </c>
      <c r="AY253" s="14" t="s">
        <v>232</v>
      </c>
      <c r="BE253" s="104">
        <f t="shared" si="39"/>
        <v>0</v>
      </c>
      <c r="BF253" s="104">
        <f t="shared" si="40"/>
        <v>0</v>
      </c>
      <c r="BG253" s="104">
        <f t="shared" si="41"/>
        <v>0</v>
      </c>
      <c r="BH253" s="104">
        <f t="shared" si="42"/>
        <v>0</v>
      </c>
      <c r="BI253" s="104">
        <f t="shared" si="43"/>
        <v>0</v>
      </c>
      <c r="BJ253" s="14" t="s">
        <v>88</v>
      </c>
      <c r="BK253" s="104">
        <f t="shared" si="44"/>
        <v>0</v>
      </c>
      <c r="BL253" s="14" t="s">
        <v>238</v>
      </c>
      <c r="BM253" s="186" t="s">
        <v>640</v>
      </c>
    </row>
    <row r="254" spans="1:65" s="2" customFormat="1" ht="24.2" customHeight="1">
      <c r="A254" s="31"/>
      <c r="B254" s="142"/>
      <c r="C254" s="264" t="s">
        <v>641</v>
      </c>
      <c r="D254" s="264" t="s">
        <v>234</v>
      </c>
      <c r="E254" s="265" t="s">
        <v>642</v>
      </c>
      <c r="F254" s="266" t="s">
        <v>643</v>
      </c>
      <c r="G254" s="267" t="s">
        <v>394</v>
      </c>
      <c r="H254" s="268">
        <v>3</v>
      </c>
      <c r="I254" s="269"/>
      <c r="J254" s="270">
        <f t="shared" si="35"/>
        <v>0</v>
      </c>
      <c r="K254" s="181"/>
      <c r="L254" s="32"/>
      <c r="M254" s="182" t="s">
        <v>1</v>
      </c>
      <c r="N254" s="183" t="s">
        <v>43</v>
      </c>
      <c r="O254" s="60"/>
      <c r="P254" s="184">
        <f t="shared" si="36"/>
        <v>0</v>
      </c>
      <c r="Q254" s="184">
        <v>3.5029999999999999E-2</v>
      </c>
      <c r="R254" s="184">
        <f t="shared" si="37"/>
        <v>0.10508999999999999</v>
      </c>
      <c r="S254" s="184">
        <v>0</v>
      </c>
      <c r="T254" s="185">
        <f t="shared" si="38"/>
        <v>0</v>
      </c>
      <c r="U254" s="31"/>
      <c r="V254" s="31"/>
      <c r="W254" s="31"/>
      <c r="X254" s="31"/>
      <c r="Y254" s="31"/>
      <c r="Z254" s="31"/>
      <c r="AA254" s="31"/>
      <c r="AB254" s="31"/>
      <c r="AC254" s="31"/>
      <c r="AD254" s="31"/>
      <c r="AE254" s="31"/>
      <c r="AR254" s="186" t="s">
        <v>238</v>
      </c>
      <c r="AT254" s="186" t="s">
        <v>234</v>
      </c>
      <c r="AU254" s="186" t="s">
        <v>88</v>
      </c>
      <c r="AY254" s="14" t="s">
        <v>232</v>
      </c>
      <c r="BE254" s="104">
        <f t="shared" si="39"/>
        <v>0</v>
      </c>
      <c r="BF254" s="104">
        <f t="shared" si="40"/>
        <v>0</v>
      </c>
      <c r="BG254" s="104">
        <f t="shared" si="41"/>
        <v>0</v>
      </c>
      <c r="BH254" s="104">
        <f t="shared" si="42"/>
        <v>0</v>
      </c>
      <c r="BI254" s="104">
        <f t="shared" si="43"/>
        <v>0</v>
      </c>
      <c r="BJ254" s="14" t="s">
        <v>88</v>
      </c>
      <c r="BK254" s="104">
        <f t="shared" si="44"/>
        <v>0</v>
      </c>
      <c r="BL254" s="14" t="s">
        <v>238</v>
      </c>
      <c r="BM254" s="186" t="s">
        <v>644</v>
      </c>
    </row>
    <row r="255" spans="1:65" s="2" customFormat="1" ht="33" customHeight="1">
      <c r="A255" s="31"/>
      <c r="B255" s="142"/>
      <c r="C255" s="271" t="s">
        <v>645</v>
      </c>
      <c r="D255" s="271" t="s">
        <v>357</v>
      </c>
      <c r="E255" s="272" t="s">
        <v>646</v>
      </c>
      <c r="F255" s="273" t="s">
        <v>647</v>
      </c>
      <c r="G255" s="274" t="s">
        <v>394</v>
      </c>
      <c r="H255" s="275">
        <v>3</v>
      </c>
      <c r="I255" s="276"/>
      <c r="J255" s="277">
        <f t="shared" si="35"/>
        <v>0</v>
      </c>
      <c r="K255" s="194"/>
      <c r="L255" s="195"/>
      <c r="M255" s="196" t="s">
        <v>1</v>
      </c>
      <c r="N255" s="197" t="s">
        <v>43</v>
      </c>
      <c r="O255" s="60"/>
      <c r="P255" s="184">
        <f t="shared" si="36"/>
        <v>0</v>
      </c>
      <c r="Q255" s="184">
        <v>1.25</v>
      </c>
      <c r="R255" s="184">
        <f t="shared" si="37"/>
        <v>3.75</v>
      </c>
      <c r="S255" s="184">
        <v>0</v>
      </c>
      <c r="T255" s="185">
        <f t="shared" si="38"/>
        <v>0</v>
      </c>
      <c r="U255" s="31"/>
      <c r="V255" s="31"/>
      <c r="W255" s="31"/>
      <c r="X255" s="31"/>
      <c r="Y255" s="31"/>
      <c r="Z255" s="31"/>
      <c r="AA255" s="31"/>
      <c r="AB255" s="31"/>
      <c r="AC255" s="31"/>
      <c r="AD255" s="31"/>
      <c r="AE255" s="31"/>
      <c r="AR255" s="186" t="s">
        <v>263</v>
      </c>
      <c r="AT255" s="186" t="s">
        <v>357</v>
      </c>
      <c r="AU255" s="186" t="s">
        <v>88</v>
      </c>
      <c r="AY255" s="14" t="s">
        <v>232</v>
      </c>
      <c r="BE255" s="104">
        <f t="shared" si="39"/>
        <v>0</v>
      </c>
      <c r="BF255" s="104">
        <f t="shared" si="40"/>
        <v>0</v>
      </c>
      <c r="BG255" s="104">
        <f t="shared" si="41"/>
        <v>0</v>
      </c>
      <c r="BH255" s="104">
        <f t="shared" si="42"/>
        <v>0</v>
      </c>
      <c r="BI255" s="104">
        <f t="shared" si="43"/>
        <v>0</v>
      </c>
      <c r="BJ255" s="14" t="s">
        <v>88</v>
      </c>
      <c r="BK255" s="104">
        <f t="shared" si="44"/>
        <v>0</v>
      </c>
      <c r="BL255" s="14" t="s">
        <v>238</v>
      </c>
      <c r="BM255" s="186" t="s">
        <v>648</v>
      </c>
    </row>
    <row r="256" spans="1:65" s="2" customFormat="1" ht="37.9" customHeight="1">
      <c r="A256" s="31"/>
      <c r="B256" s="142"/>
      <c r="C256" s="264" t="s">
        <v>649</v>
      </c>
      <c r="D256" s="264" t="s">
        <v>234</v>
      </c>
      <c r="E256" s="265" t="s">
        <v>650</v>
      </c>
      <c r="F256" s="266" t="s">
        <v>651</v>
      </c>
      <c r="G256" s="267" t="s">
        <v>394</v>
      </c>
      <c r="H256" s="268">
        <v>3</v>
      </c>
      <c r="I256" s="269"/>
      <c r="J256" s="270">
        <f t="shared" si="35"/>
        <v>0</v>
      </c>
      <c r="K256" s="181"/>
      <c r="L256" s="32"/>
      <c r="M256" s="182" t="s">
        <v>1</v>
      </c>
      <c r="N256" s="183" t="s">
        <v>43</v>
      </c>
      <c r="O256" s="60"/>
      <c r="P256" s="184">
        <f t="shared" si="36"/>
        <v>0</v>
      </c>
      <c r="Q256" s="184">
        <v>2.2944213513</v>
      </c>
      <c r="R256" s="184">
        <f t="shared" si="37"/>
        <v>6.8832640538999996</v>
      </c>
      <c r="S256" s="184">
        <v>0</v>
      </c>
      <c r="T256" s="185">
        <f t="shared" si="38"/>
        <v>0</v>
      </c>
      <c r="U256" s="31"/>
      <c r="V256" s="31"/>
      <c r="W256" s="31"/>
      <c r="X256" s="31"/>
      <c r="Y256" s="31"/>
      <c r="Z256" s="31"/>
      <c r="AA256" s="31"/>
      <c r="AB256" s="31"/>
      <c r="AC256" s="31"/>
      <c r="AD256" s="31"/>
      <c r="AE256" s="31"/>
      <c r="AR256" s="186" t="s">
        <v>238</v>
      </c>
      <c r="AT256" s="186" t="s">
        <v>234</v>
      </c>
      <c r="AU256" s="186" t="s">
        <v>88</v>
      </c>
      <c r="AY256" s="14" t="s">
        <v>232</v>
      </c>
      <c r="BE256" s="104">
        <f t="shared" si="39"/>
        <v>0</v>
      </c>
      <c r="BF256" s="104">
        <f t="shared" si="40"/>
        <v>0</v>
      </c>
      <c r="BG256" s="104">
        <f t="shared" si="41"/>
        <v>0</v>
      </c>
      <c r="BH256" s="104">
        <f t="shared" si="42"/>
        <v>0</v>
      </c>
      <c r="BI256" s="104">
        <f t="shared" si="43"/>
        <v>0</v>
      </c>
      <c r="BJ256" s="14" t="s">
        <v>88</v>
      </c>
      <c r="BK256" s="104">
        <f t="shared" si="44"/>
        <v>0</v>
      </c>
      <c r="BL256" s="14" t="s">
        <v>238</v>
      </c>
      <c r="BM256" s="186" t="s">
        <v>652</v>
      </c>
    </row>
    <row r="257" spans="1:65" s="2" customFormat="1" ht="24.2" customHeight="1">
      <c r="A257" s="31"/>
      <c r="B257" s="142"/>
      <c r="C257" s="271" t="s">
        <v>653</v>
      </c>
      <c r="D257" s="271" t="s">
        <v>357</v>
      </c>
      <c r="E257" s="272" t="s">
        <v>654</v>
      </c>
      <c r="F257" s="273" t="s">
        <v>655</v>
      </c>
      <c r="G257" s="274" t="s">
        <v>394</v>
      </c>
      <c r="H257" s="275">
        <v>9</v>
      </c>
      <c r="I257" s="276"/>
      <c r="J257" s="277">
        <f t="shared" si="35"/>
        <v>0</v>
      </c>
      <c r="K257" s="194"/>
      <c r="L257" s="195"/>
      <c r="M257" s="196" t="s">
        <v>1</v>
      </c>
      <c r="N257" s="197" t="s">
        <v>43</v>
      </c>
      <c r="O257" s="60"/>
      <c r="P257" s="184">
        <f t="shared" si="36"/>
        <v>0</v>
      </c>
      <c r="Q257" s="184">
        <v>2.5979999999999999</v>
      </c>
      <c r="R257" s="184">
        <f t="shared" si="37"/>
        <v>23.381999999999998</v>
      </c>
      <c r="S257" s="184">
        <v>0</v>
      </c>
      <c r="T257" s="185">
        <f t="shared" si="38"/>
        <v>0</v>
      </c>
      <c r="U257" s="31"/>
      <c r="V257" s="31"/>
      <c r="W257" s="31"/>
      <c r="X257" s="31"/>
      <c r="Y257" s="31"/>
      <c r="Z257" s="31"/>
      <c r="AA257" s="31"/>
      <c r="AB257" s="31"/>
      <c r="AC257" s="31"/>
      <c r="AD257" s="31"/>
      <c r="AE257" s="31"/>
      <c r="AR257" s="186" t="s">
        <v>263</v>
      </c>
      <c r="AT257" s="186" t="s">
        <v>357</v>
      </c>
      <c r="AU257" s="186" t="s">
        <v>88</v>
      </c>
      <c r="AY257" s="14" t="s">
        <v>232</v>
      </c>
      <c r="BE257" s="104">
        <f t="shared" si="39"/>
        <v>0</v>
      </c>
      <c r="BF257" s="104">
        <f t="shared" si="40"/>
        <v>0</v>
      </c>
      <c r="BG257" s="104">
        <f t="shared" si="41"/>
        <v>0</v>
      </c>
      <c r="BH257" s="104">
        <f t="shared" si="42"/>
        <v>0</v>
      </c>
      <c r="BI257" s="104">
        <f t="shared" si="43"/>
        <v>0</v>
      </c>
      <c r="BJ257" s="14" t="s">
        <v>88</v>
      </c>
      <c r="BK257" s="104">
        <f t="shared" si="44"/>
        <v>0</v>
      </c>
      <c r="BL257" s="14" t="s">
        <v>238</v>
      </c>
      <c r="BM257" s="186" t="s">
        <v>656</v>
      </c>
    </row>
    <row r="258" spans="1:65" s="2" customFormat="1" ht="37.9" customHeight="1">
      <c r="A258" s="31"/>
      <c r="B258" s="142"/>
      <c r="C258" s="271" t="s">
        <v>657</v>
      </c>
      <c r="D258" s="271" t="s">
        <v>357</v>
      </c>
      <c r="E258" s="272" t="s">
        <v>658</v>
      </c>
      <c r="F258" s="273" t="s">
        <v>659</v>
      </c>
      <c r="G258" s="274" t="s">
        <v>394</v>
      </c>
      <c r="H258" s="275">
        <v>3</v>
      </c>
      <c r="I258" s="276"/>
      <c r="J258" s="277">
        <f t="shared" si="35"/>
        <v>0</v>
      </c>
      <c r="K258" s="194"/>
      <c r="L258" s="195"/>
      <c r="M258" s="196" t="s">
        <v>1</v>
      </c>
      <c r="N258" s="197" t="s">
        <v>43</v>
      </c>
      <c r="O258" s="60"/>
      <c r="P258" s="184">
        <f t="shared" si="36"/>
        <v>0</v>
      </c>
      <c r="Q258" s="184">
        <v>3.6030000000000002</v>
      </c>
      <c r="R258" s="184">
        <f t="shared" si="37"/>
        <v>10.809000000000001</v>
      </c>
      <c r="S258" s="184">
        <v>0</v>
      </c>
      <c r="T258" s="185">
        <f t="shared" si="38"/>
        <v>0</v>
      </c>
      <c r="U258" s="31"/>
      <c r="V258" s="31"/>
      <c r="W258" s="31"/>
      <c r="X258" s="31"/>
      <c r="Y258" s="31"/>
      <c r="Z258" s="31"/>
      <c r="AA258" s="31"/>
      <c r="AB258" s="31"/>
      <c r="AC258" s="31"/>
      <c r="AD258" s="31"/>
      <c r="AE258" s="31"/>
      <c r="AR258" s="186" t="s">
        <v>263</v>
      </c>
      <c r="AT258" s="186" t="s">
        <v>357</v>
      </c>
      <c r="AU258" s="186" t="s">
        <v>88</v>
      </c>
      <c r="AY258" s="14" t="s">
        <v>232</v>
      </c>
      <c r="BE258" s="104">
        <f t="shared" si="39"/>
        <v>0</v>
      </c>
      <c r="BF258" s="104">
        <f t="shared" si="40"/>
        <v>0</v>
      </c>
      <c r="BG258" s="104">
        <f t="shared" si="41"/>
        <v>0</v>
      </c>
      <c r="BH258" s="104">
        <f t="shared" si="42"/>
        <v>0</v>
      </c>
      <c r="BI258" s="104">
        <f t="shared" si="43"/>
        <v>0</v>
      </c>
      <c r="BJ258" s="14" t="s">
        <v>88</v>
      </c>
      <c r="BK258" s="104">
        <f t="shared" si="44"/>
        <v>0</v>
      </c>
      <c r="BL258" s="14" t="s">
        <v>238</v>
      </c>
      <c r="BM258" s="186" t="s">
        <v>660</v>
      </c>
    </row>
    <row r="259" spans="1:65" s="2" customFormat="1" ht="33" customHeight="1">
      <c r="A259" s="31"/>
      <c r="B259" s="142"/>
      <c r="C259" s="264" t="s">
        <v>661</v>
      </c>
      <c r="D259" s="264" t="s">
        <v>234</v>
      </c>
      <c r="E259" s="265" t="s">
        <v>662</v>
      </c>
      <c r="F259" s="266" t="s">
        <v>663</v>
      </c>
      <c r="G259" s="267" t="s">
        <v>394</v>
      </c>
      <c r="H259" s="268">
        <v>3</v>
      </c>
      <c r="I259" s="269"/>
      <c r="J259" s="270">
        <f t="shared" si="35"/>
        <v>0</v>
      </c>
      <c r="K259" s="181"/>
      <c r="L259" s="32"/>
      <c r="M259" s="182" t="s">
        <v>1</v>
      </c>
      <c r="N259" s="183" t="s">
        <v>43</v>
      </c>
      <c r="O259" s="60"/>
      <c r="P259" s="184">
        <f t="shared" si="36"/>
        <v>0</v>
      </c>
      <c r="Q259" s="184">
        <v>1.1216500000000001E-2</v>
      </c>
      <c r="R259" s="184">
        <f t="shared" si="37"/>
        <v>3.3649499999999999E-2</v>
      </c>
      <c r="S259" s="184">
        <v>0</v>
      </c>
      <c r="T259" s="185">
        <f t="shared" si="38"/>
        <v>0</v>
      </c>
      <c r="U259" s="31"/>
      <c r="V259" s="31"/>
      <c r="W259" s="31"/>
      <c r="X259" s="31"/>
      <c r="Y259" s="31"/>
      <c r="Z259" s="31"/>
      <c r="AA259" s="31"/>
      <c r="AB259" s="31"/>
      <c r="AC259" s="31"/>
      <c r="AD259" s="31"/>
      <c r="AE259" s="31"/>
      <c r="AR259" s="186" t="s">
        <v>238</v>
      </c>
      <c r="AT259" s="186" t="s">
        <v>234</v>
      </c>
      <c r="AU259" s="186" t="s">
        <v>88</v>
      </c>
      <c r="AY259" s="14" t="s">
        <v>232</v>
      </c>
      <c r="BE259" s="104">
        <f t="shared" si="39"/>
        <v>0</v>
      </c>
      <c r="BF259" s="104">
        <f t="shared" si="40"/>
        <v>0</v>
      </c>
      <c r="BG259" s="104">
        <f t="shared" si="41"/>
        <v>0</v>
      </c>
      <c r="BH259" s="104">
        <f t="shared" si="42"/>
        <v>0</v>
      </c>
      <c r="BI259" s="104">
        <f t="shared" si="43"/>
        <v>0</v>
      </c>
      <c r="BJ259" s="14" t="s">
        <v>88</v>
      </c>
      <c r="BK259" s="104">
        <f t="shared" si="44"/>
        <v>0</v>
      </c>
      <c r="BL259" s="14" t="s">
        <v>238</v>
      </c>
      <c r="BM259" s="186" t="s">
        <v>664</v>
      </c>
    </row>
    <row r="260" spans="1:65" s="2" customFormat="1" ht="21.75" customHeight="1">
      <c r="A260" s="31"/>
      <c r="B260" s="142"/>
      <c r="C260" s="271" t="s">
        <v>665</v>
      </c>
      <c r="D260" s="271" t="s">
        <v>357</v>
      </c>
      <c r="E260" s="272" t="s">
        <v>666</v>
      </c>
      <c r="F260" s="273" t="s">
        <v>667</v>
      </c>
      <c r="G260" s="274" t="s">
        <v>394</v>
      </c>
      <c r="H260" s="275">
        <v>3</v>
      </c>
      <c r="I260" s="276"/>
      <c r="J260" s="277">
        <f t="shared" si="35"/>
        <v>0</v>
      </c>
      <c r="K260" s="194"/>
      <c r="L260" s="195"/>
      <c r="M260" s="196" t="s">
        <v>1</v>
      </c>
      <c r="N260" s="197" t="s">
        <v>43</v>
      </c>
      <c r="O260" s="60"/>
      <c r="P260" s="184">
        <f t="shared" si="36"/>
        <v>0</v>
      </c>
      <c r="Q260" s="184">
        <v>0.41499999999999998</v>
      </c>
      <c r="R260" s="184">
        <f t="shared" si="37"/>
        <v>1.2449999999999999</v>
      </c>
      <c r="S260" s="184">
        <v>0</v>
      </c>
      <c r="T260" s="185">
        <f t="shared" si="38"/>
        <v>0</v>
      </c>
      <c r="U260" s="31"/>
      <c r="V260" s="31"/>
      <c r="W260" s="31"/>
      <c r="X260" s="31"/>
      <c r="Y260" s="31"/>
      <c r="Z260" s="31"/>
      <c r="AA260" s="31"/>
      <c r="AB260" s="31"/>
      <c r="AC260" s="31"/>
      <c r="AD260" s="31"/>
      <c r="AE260" s="31"/>
      <c r="AR260" s="186" t="s">
        <v>263</v>
      </c>
      <c r="AT260" s="186" t="s">
        <v>357</v>
      </c>
      <c r="AU260" s="186" t="s">
        <v>88</v>
      </c>
      <c r="AY260" s="14" t="s">
        <v>232</v>
      </c>
      <c r="BE260" s="104">
        <f t="shared" si="39"/>
        <v>0</v>
      </c>
      <c r="BF260" s="104">
        <f t="shared" si="40"/>
        <v>0</v>
      </c>
      <c r="BG260" s="104">
        <f t="shared" si="41"/>
        <v>0</v>
      </c>
      <c r="BH260" s="104">
        <f t="shared" si="42"/>
        <v>0</v>
      </c>
      <c r="BI260" s="104">
        <f t="shared" si="43"/>
        <v>0</v>
      </c>
      <c r="BJ260" s="14" t="s">
        <v>88</v>
      </c>
      <c r="BK260" s="104">
        <f t="shared" si="44"/>
        <v>0</v>
      </c>
      <c r="BL260" s="14" t="s">
        <v>238</v>
      </c>
      <c r="BM260" s="186" t="s">
        <v>668</v>
      </c>
    </row>
    <row r="261" spans="1:65" s="2" customFormat="1" ht="24.2" customHeight="1">
      <c r="A261" s="31"/>
      <c r="B261" s="142"/>
      <c r="C261" s="264" t="s">
        <v>669</v>
      </c>
      <c r="D261" s="264" t="s">
        <v>234</v>
      </c>
      <c r="E261" s="265" t="s">
        <v>670</v>
      </c>
      <c r="F261" s="266" t="s">
        <v>671</v>
      </c>
      <c r="G261" s="267" t="s">
        <v>394</v>
      </c>
      <c r="H261" s="268">
        <v>3</v>
      </c>
      <c r="I261" s="269"/>
      <c r="J261" s="270">
        <f t="shared" si="35"/>
        <v>0</v>
      </c>
      <c r="K261" s="181"/>
      <c r="L261" s="32"/>
      <c r="M261" s="182" t="s">
        <v>1</v>
      </c>
      <c r="N261" s="183" t="s">
        <v>43</v>
      </c>
      <c r="O261" s="60"/>
      <c r="P261" s="184">
        <f t="shared" si="36"/>
        <v>0</v>
      </c>
      <c r="Q261" s="184">
        <v>6.3E-3</v>
      </c>
      <c r="R261" s="184">
        <f t="shared" si="37"/>
        <v>1.89E-2</v>
      </c>
      <c r="S261" s="184">
        <v>0</v>
      </c>
      <c r="T261" s="185">
        <f t="shared" si="38"/>
        <v>0</v>
      </c>
      <c r="U261" s="31"/>
      <c r="V261" s="31"/>
      <c r="W261" s="31"/>
      <c r="X261" s="31"/>
      <c r="Y261" s="31"/>
      <c r="Z261" s="31"/>
      <c r="AA261" s="31"/>
      <c r="AB261" s="31"/>
      <c r="AC261" s="31"/>
      <c r="AD261" s="31"/>
      <c r="AE261" s="31"/>
      <c r="AR261" s="186" t="s">
        <v>238</v>
      </c>
      <c r="AT261" s="186" t="s">
        <v>234</v>
      </c>
      <c r="AU261" s="186" t="s">
        <v>88</v>
      </c>
      <c r="AY261" s="14" t="s">
        <v>232</v>
      </c>
      <c r="BE261" s="104">
        <f t="shared" si="39"/>
        <v>0</v>
      </c>
      <c r="BF261" s="104">
        <f t="shared" si="40"/>
        <v>0</v>
      </c>
      <c r="BG261" s="104">
        <f t="shared" si="41"/>
        <v>0</v>
      </c>
      <c r="BH261" s="104">
        <f t="shared" si="42"/>
        <v>0</v>
      </c>
      <c r="BI261" s="104">
        <f t="shared" si="43"/>
        <v>0</v>
      </c>
      <c r="BJ261" s="14" t="s">
        <v>88</v>
      </c>
      <c r="BK261" s="104">
        <f t="shared" si="44"/>
        <v>0</v>
      </c>
      <c r="BL261" s="14" t="s">
        <v>238</v>
      </c>
      <c r="BM261" s="186" t="s">
        <v>672</v>
      </c>
    </row>
    <row r="262" spans="1:65" s="2" customFormat="1" ht="24.2" customHeight="1">
      <c r="A262" s="31"/>
      <c r="B262" s="142"/>
      <c r="C262" s="271" t="s">
        <v>673</v>
      </c>
      <c r="D262" s="271" t="s">
        <v>357</v>
      </c>
      <c r="E262" s="272" t="s">
        <v>674</v>
      </c>
      <c r="F262" s="273" t="s">
        <v>675</v>
      </c>
      <c r="G262" s="274" t="s">
        <v>394</v>
      </c>
      <c r="H262" s="275">
        <v>3</v>
      </c>
      <c r="I262" s="276"/>
      <c r="J262" s="277">
        <f t="shared" si="35"/>
        <v>0</v>
      </c>
      <c r="K262" s="194"/>
      <c r="L262" s="195"/>
      <c r="M262" s="196" t="s">
        <v>1</v>
      </c>
      <c r="N262" s="197" t="s">
        <v>43</v>
      </c>
      <c r="O262" s="60"/>
      <c r="P262" s="184">
        <f t="shared" si="36"/>
        <v>0</v>
      </c>
      <c r="Q262" s="184">
        <v>3.6999999999999998E-2</v>
      </c>
      <c r="R262" s="184">
        <f t="shared" si="37"/>
        <v>0.11099999999999999</v>
      </c>
      <c r="S262" s="184">
        <v>0</v>
      </c>
      <c r="T262" s="185">
        <f t="shared" si="38"/>
        <v>0</v>
      </c>
      <c r="U262" s="31"/>
      <c r="V262" s="31"/>
      <c r="W262" s="31"/>
      <c r="X262" s="31"/>
      <c r="Y262" s="31"/>
      <c r="Z262" s="31"/>
      <c r="AA262" s="31"/>
      <c r="AB262" s="31"/>
      <c r="AC262" s="31"/>
      <c r="AD262" s="31"/>
      <c r="AE262" s="31"/>
      <c r="AR262" s="186" t="s">
        <v>263</v>
      </c>
      <c r="AT262" s="186" t="s">
        <v>357</v>
      </c>
      <c r="AU262" s="186" t="s">
        <v>88</v>
      </c>
      <c r="AY262" s="14" t="s">
        <v>232</v>
      </c>
      <c r="BE262" s="104">
        <f t="shared" si="39"/>
        <v>0</v>
      </c>
      <c r="BF262" s="104">
        <f t="shared" si="40"/>
        <v>0</v>
      </c>
      <c r="BG262" s="104">
        <f t="shared" si="41"/>
        <v>0</v>
      </c>
      <c r="BH262" s="104">
        <f t="shared" si="42"/>
        <v>0</v>
      </c>
      <c r="BI262" s="104">
        <f t="shared" si="43"/>
        <v>0</v>
      </c>
      <c r="BJ262" s="14" t="s">
        <v>88</v>
      </c>
      <c r="BK262" s="104">
        <f t="shared" si="44"/>
        <v>0</v>
      </c>
      <c r="BL262" s="14" t="s">
        <v>238</v>
      </c>
      <c r="BM262" s="186" t="s">
        <v>676</v>
      </c>
    </row>
    <row r="263" spans="1:65" s="2" customFormat="1" ht="24.2" customHeight="1">
      <c r="A263" s="31"/>
      <c r="B263" s="142"/>
      <c r="C263" s="174" t="s">
        <v>677</v>
      </c>
      <c r="D263" s="174" t="s">
        <v>234</v>
      </c>
      <c r="E263" s="175" t="s">
        <v>678</v>
      </c>
      <c r="F263" s="176" t="s">
        <v>679</v>
      </c>
      <c r="G263" s="177" t="s">
        <v>394</v>
      </c>
      <c r="H263" s="178">
        <v>3</v>
      </c>
      <c r="I263" s="179"/>
      <c r="J263" s="180">
        <f t="shared" si="35"/>
        <v>0</v>
      </c>
      <c r="K263" s="181"/>
      <c r="L263" s="32"/>
      <c r="M263" s="182" t="s">
        <v>1</v>
      </c>
      <c r="N263" s="183" t="s">
        <v>43</v>
      </c>
      <c r="O263" s="60"/>
      <c r="P263" s="184">
        <f t="shared" si="36"/>
        <v>0</v>
      </c>
      <c r="Q263" s="184">
        <v>6.3E-3</v>
      </c>
      <c r="R263" s="184">
        <f t="shared" si="37"/>
        <v>1.89E-2</v>
      </c>
      <c r="S263" s="184">
        <v>0</v>
      </c>
      <c r="T263" s="185">
        <f t="shared" si="38"/>
        <v>0</v>
      </c>
      <c r="U263" s="31"/>
      <c r="V263" s="31"/>
      <c r="W263" s="31"/>
      <c r="X263" s="31"/>
      <c r="Y263" s="31"/>
      <c r="Z263" s="31"/>
      <c r="AA263" s="31"/>
      <c r="AB263" s="31"/>
      <c r="AC263" s="31"/>
      <c r="AD263" s="31"/>
      <c r="AE263" s="31"/>
      <c r="AR263" s="186" t="s">
        <v>238</v>
      </c>
      <c r="AT263" s="186" t="s">
        <v>234</v>
      </c>
      <c r="AU263" s="186" t="s">
        <v>88</v>
      </c>
      <c r="AY263" s="14" t="s">
        <v>232</v>
      </c>
      <c r="BE263" s="104">
        <f t="shared" si="39"/>
        <v>0</v>
      </c>
      <c r="BF263" s="104">
        <f t="shared" si="40"/>
        <v>0</v>
      </c>
      <c r="BG263" s="104">
        <f t="shared" si="41"/>
        <v>0</v>
      </c>
      <c r="BH263" s="104">
        <f t="shared" si="42"/>
        <v>0</v>
      </c>
      <c r="BI263" s="104">
        <f t="shared" si="43"/>
        <v>0</v>
      </c>
      <c r="BJ263" s="14" t="s">
        <v>88</v>
      </c>
      <c r="BK263" s="104">
        <f t="shared" si="44"/>
        <v>0</v>
      </c>
      <c r="BL263" s="14" t="s">
        <v>238</v>
      </c>
      <c r="BM263" s="186" t="s">
        <v>680</v>
      </c>
    </row>
    <row r="264" spans="1:65" s="2" customFormat="1" ht="24.2" customHeight="1">
      <c r="A264" s="31"/>
      <c r="B264" s="142"/>
      <c r="C264" s="187" t="s">
        <v>681</v>
      </c>
      <c r="D264" s="187" t="s">
        <v>357</v>
      </c>
      <c r="E264" s="188" t="s">
        <v>682</v>
      </c>
      <c r="F264" s="189" t="s">
        <v>683</v>
      </c>
      <c r="G264" s="190" t="s">
        <v>394</v>
      </c>
      <c r="H264" s="191">
        <v>3</v>
      </c>
      <c r="I264" s="192"/>
      <c r="J264" s="193">
        <f t="shared" si="35"/>
        <v>0</v>
      </c>
      <c r="K264" s="194"/>
      <c r="L264" s="195"/>
      <c r="M264" s="196" t="s">
        <v>1</v>
      </c>
      <c r="N264" s="197" t="s">
        <v>43</v>
      </c>
      <c r="O264" s="60"/>
      <c r="P264" s="184">
        <f t="shared" si="36"/>
        <v>0</v>
      </c>
      <c r="Q264" s="184">
        <v>0.62</v>
      </c>
      <c r="R264" s="184">
        <f t="shared" si="37"/>
        <v>1.8599999999999999</v>
      </c>
      <c r="S264" s="184">
        <v>0</v>
      </c>
      <c r="T264" s="185">
        <f t="shared" si="38"/>
        <v>0</v>
      </c>
      <c r="U264" s="31"/>
      <c r="V264" s="31"/>
      <c r="W264" s="31"/>
      <c r="X264" s="31"/>
      <c r="Y264" s="31"/>
      <c r="Z264" s="31"/>
      <c r="AA264" s="31"/>
      <c r="AB264" s="31"/>
      <c r="AC264" s="31"/>
      <c r="AD264" s="31"/>
      <c r="AE264" s="31"/>
      <c r="AR264" s="186" t="s">
        <v>263</v>
      </c>
      <c r="AT264" s="186" t="s">
        <v>357</v>
      </c>
      <c r="AU264" s="186" t="s">
        <v>88</v>
      </c>
      <c r="AY264" s="14" t="s">
        <v>232</v>
      </c>
      <c r="BE264" s="104">
        <f t="shared" si="39"/>
        <v>0</v>
      </c>
      <c r="BF264" s="104">
        <f t="shared" si="40"/>
        <v>0</v>
      </c>
      <c r="BG264" s="104">
        <f t="shared" si="41"/>
        <v>0</v>
      </c>
      <c r="BH264" s="104">
        <f t="shared" si="42"/>
        <v>0</v>
      </c>
      <c r="BI264" s="104">
        <f t="shared" si="43"/>
        <v>0</v>
      </c>
      <c r="BJ264" s="14" t="s">
        <v>88</v>
      </c>
      <c r="BK264" s="104">
        <f t="shared" si="44"/>
        <v>0</v>
      </c>
      <c r="BL264" s="14" t="s">
        <v>238</v>
      </c>
      <c r="BM264" s="186" t="s">
        <v>684</v>
      </c>
    </row>
    <row r="265" spans="1:65" s="2" customFormat="1" ht="16.5" customHeight="1">
      <c r="A265" s="31"/>
      <c r="B265" s="142"/>
      <c r="C265" s="174" t="s">
        <v>685</v>
      </c>
      <c r="D265" s="174" t="s">
        <v>234</v>
      </c>
      <c r="E265" s="175" t="s">
        <v>686</v>
      </c>
      <c r="F265" s="176" t="s">
        <v>687</v>
      </c>
      <c r="G265" s="177" t="s">
        <v>394</v>
      </c>
      <c r="H265" s="178">
        <v>3</v>
      </c>
      <c r="I265" s="179"/>
      <c r="J265" s="180">
        <f t="shared" si="35"/>
        <v>0</v>
      </c>
      <c r="K265" s="181"/>
      <c r="L265" s="32"/>
      <c r="M265" s="182" t="s">
        <v>1</v>
      </c>
      <c r="N265" s="183" t="s">
        <v>43</v>
      </c>
      <c r="O265" s="60"/>
      <c r="P265" s="184">
        <f t="shared" si="36"/>
        <v>0</v>
      </c>
      <c r="Q265" s="184">
        <v>0.118654</v>
      </c>
      <c r="R265" s="184">
        <f t="shared" si="37"/>
        <v>0.355962</v>
      </c>
      <c r="S265" s="184">
        <v>0</v>
      </c>
      <c r="T265" s="185">
        <f t="shared" si="38"/>
        <v>0</v>
      </c>
      <c r="U265" s="31"/>
      <c r="V265" s="31"/>
      <c r="W265" s="31"/>
      <c r="X265" s="31"/>
      <c r="Y265" s="31"/>
      <c r="Z265" s="31"/>
      <c r="AA265" s="31"/>
      <c r="AB265" s="31"/>
      <c r="AC265" s="31"/>
      <c r="AD265" s="31"/>
      <c r="AE265" s="31"/>
      <c r="AR265" s="186" t="s">
        <v>238</v>
      </c>
      <c r="AT265" s="186" t="s">
        <v>234</v>
      </c>
      <c r="AU265" s="186" t="s">
        <v>88</v>
      </c>
      <c r="AY265" s="14" t="s">
        <v>232</v>
      </c>
      <c r="BE265" s="104">
        <f t="shared" si="39"/>
        <v>0</v>
      </c>
      <c r="BF265" s="104">
        <f t="shared" si="40"/>
        <v>0</v>
      </c>
      <c r="BG265" s="104">
        <f t="shared" si="41"/>
        <v>0</v>
      </c>
      <c r="BH265" s="104">
        <f t="shared" si="42"/>
        <v>0</v>
      </c>
      <c r="BI265" s="104">
        <f t="shared" si="43"/>
        <v>0</v>
      </c>
      <c r="BJ265" s="14" t="s">
        <v>88</v>
      </c>
      <c r="BK265" s="104">
        <f t="shared" si="44"/>
        <v>0</v>
      </c>
      <c r="BL265" s="14" t="s">
        <v>238</v>
      </c>
      <c r="BM265" s="186" t="s">
        <v>688</v>
      </c>
    </row>
    <row r="266" spans="1:65" s="2" customFormat="1" ht="24.2" customHeight="1">
      <c r="A266" s="31"/>
      <c r="B266" s="142"/>
      <c r="C266" s="187" t="s">
        <v>689</v>
      </c>
      <c r="D266" s="187" t="s">
        <v>357</v>
      </c>
      <c r="E266" s="188" t="s">
        <v>690</v>
      </c>
      <c r="F266" s="189" t="s">
        <v>691</v>
      </c>
      <c r="G266" s="190" t="s">
        <v>394</v>
      </c>
      <c r="H266" s="191">
        <v>3</v>
      </c>
      <c r="I266" s="192"/>
      <c r="J266" s="193">
        <f t="shared" si="35"/>
        <v>0</v>
      </c>
      <c r="K266" s="194"/>
      <c r="L266" s="195"/>
      <c r="M266" s="196" t="s">
        <v>1</v>
      </c>
      <c r="N266" s="197" t="s">
        <v>43</v>
      </c>
      <c r="O266" s="60"/>
      <c r="P266" s="184">
        <f t="shared" si="36"/>
        <v>0</v>
      </c>
      <c r="Q266" s="184">
        <v>1.6E-2</v>
      </c>
      <c r="R266" s="184">
        <f t="shared" si="37"/>
        <v>4.8000000000000001E-2</v>
      </c>
      <c r="S266" s="184">
        <v>0</v>
      </c>
      <c r="T266" s="185">
        <f t="shared" si="38"/>
        <v>0</v>
      </c>
      <c r="U266" s="31"/>
      <c r="V266" s="31"/>
      <c r="W266" s="31"/>
      <c r="X266" s="31"/>
      <c r="Y266" s="31"/>
      <c r="Z266" s="31"/>
      <c r="AA266" s="31"/>
      <c r="AB266" s="31"/>
      <c r="AC266" s="31"/>
      <c r="AD266" s="31"/>
      <c r="AE266" s="31"/>
      <c r="AR266" s="186" t="s">
        <v>263</v>
      </c>
      <c r="AT266" s="186" t="s">
        <v>357</v>
      </c>
      <c r="AU266" s="186" t="s">
        <v>88</v>
      </c>
      <c r="AY266" s="14" t="s">
        <v>232</v>
      </c>
      <c r="BE266" s="104">
        <f t="shared" si="39"/>
        <v>0</v>
      </c>
      <c r="BF266" s="104">
        <f t="shared" si="40"/>
        <v>0</v>
      </c>
      <c r="BG266" s="104">
        <f t="shared" si="41"/>
        <v>0</v>
      </c>
      <c r="BH266" s="104">
        <f t="shared" si="42"/>
        <v>0</v>
      </c>
      <c r="BI266" s="104">
        <f t="shared" si="43"/>
        <v>0</v>
      </c>
      <c r="BJ266" s="14" t="s">
        <v>88</v>
      </c>
      <c r="BK266" s="104">
        <f t="shared" si="44"/>
        <v>0</v>
      </c>
      <c r="BL266" s="14" t="s">
        <v>238</v>
      </c>
      <c r="BM266" s="186" t="s">
        <v>692</v>
      </c>
    </row>
    <row r="267" spans="1:65" s="2" customFormat="1" ht="33" customHeight="1">
      <c r="A267" s="31"/>
      <c r="B267" s="142"/>
      <c r="C267" s="264" t="s">
        <v>693</v>
      </c>
      <c r="D267" s="264" t="s">
        <v>234</v>
      </c>
      <c r="E267" s="265" t="s">
        <v>694</v>
      </c>
      <c r="F267" s="266" t="s">
        <v>695</v>
      </c>
      <c r="G267" s="267" t="s">
        <v>394</v>
      </c>
      <c r="H267" s="268">
        <v>3</v>
      </c>
      <c r="I267" s="269"/>
      <c r="J267" s="270">
        <f t="shared" si="35"/>
        <v>0</v>
      </c>
      <c r="K267" s="181"/>
      <c r="L267" s="32"/>
      <c r="M267" s="182" t="s">
        <v>1</v>
      </c>
      <c r="N267" s="183" t="s">
        <v>43</v>
      </c>
      <c r="O267" s="60"/>
      <c r="P267" s="184">
        <f t="shared" si="36"/>
        <v>0</v>
      </c>
      <c r="Q267" s="184">
        <v>4.8500000000000001E-2</v>
      </c>
      <c r="R267" s="184">
        <f t="shared" si="37"/>
        <v>0.14550000000000002</v>
      </c>
      <c r="S267" s="184">
        <v>0</v>
      </c>
      <c r="T267" s="185">
        <f t="shared" si="38"/>
        <v>0</v>
      </c>
      <c r="U267" s="31"/>
      <c r="V267" s="31"/>
      <c r="W267" s="31"/>
      <c r="X267" s="31"/>
      <c r="Y267" s="31"/>
      <c r="Z267" s="31"/>
      <c r="AA267" s="31"/>
      <c r="AB267" s="31"/>
      <c r="AC267" s="31"/>
      <c r="AD267" s="31"/>
      <c r="AE267" s="31"/>
      <c r="AR267" s="186" t="s">
        <v>238</v>
      </c>
      <c r="AT267" s="186" t="s">
        <v>234</v>
      </c>
      <c r="AU267" s="186" t="s">
        <v>88</v>
      </c>
      <c r="AY267" s="14" t="s">
        <v>232</v>
      </c>
      <c r="BE267" s="104">
        <f t="shared" si="39"/>
        <v>0</v>
      </c>
      <c r="BF267" s="104">
        <f t="shared" si="40"/>
        <v>0</v>
      </c>
      <c r="BG267" s="104">
        <f t="shared" si="41"/>
        <v>0</v>
      </c>
      <c r="BH267" s="104">
        <f t="shared" si="42"/>
        <v>0</v>
      </c>
      <c r="BI267" s="104">
        <f t="shared" si="43"/>
        <v>0</v>
      </c>
      <c r="BJ267" s="14" t="s">
        <v>88</v>
      </c>
      <c r="BK267" s="104">
        <f t="shared" si="44"/>
        <v>0</v>
      </c>
      <c r="BL267" s="14" t="s">
        <v>238</v>
      </c>
      <c r="BM267" s="186" t="s">
        <v>696</v>
      </c>
    </row>
    <row r="268" spans="1:65" s="2" customFormat="1" ht="33" customHeight="1">
      <c r="A268" s="31"/>
      <c r="B268" s="142"/>
      <c r="C268" s="174" t="s">
        <v>697</v>
      </c>
      <c r="D268" s="174" t="s">
        <v>234</v>
      </c>
      <c r="E268" s="175" t="s">
        <v>698</v>
      </c>
      <c r="F268" s="176" t="s">
        <v>699</v>
      </c>
      <c r="G268" s="177" t="s">
        <v>287</v>
      </c>
      <c r="H268" s="178">
        <v>15</v>
      </c>
      <c r="I268" s="179"/>
      <c r="J268" s="180">
        <f t="shared" si="35"/>
        <v>0</v>
      </c>
      <c r="K268" s="181"/>
      <c r="L268" s="32"/>
      <c r="M268" s="182" t="s">
        <v>1</v>
      </c>
      <c r="N268" s="183" t="s">
        <v>43</v>
      </c>
      <c r="O268" s="60"/>
      <c r="P268" s="184">
        <f t="shared" si="36"/>
        <v>0</v>
      </c>
      <c r="Q268" s="184">
        <v>2.1940735</v>
      </c>
      <c r="R268" s="184">
        <f t="shared" si="37"/>
        <v>32.911102499999998</v>
      </c>
      <c r="S268" s="184">
        <v>0</v>
      </c>
      <c r="T268" s="185">
        <f t="shared" si="38"/>
        <v>0</v>
      </c>
      <c r="U268" s="31"/>
      <c r="V268" s="31"/>
      <c r="W268" s="31"/>
      <c r="X268" s="31"/>
      <c r="Y268" s="31"/>
      <c r="Z268" s="31"/>
      <c r="AA268" s="31"/>
      <c r="AB268" s="31"/>
      <c r="AC268" s="31"/>
      <c r="AD268" s="31"/>
      <c r="AE268" s="31"/>
      <c r="AR268" s="186" t="s">
        <v>238</v>
      </c>
      <c r="AT268" s="186" t="s">
        <v>234</v>
      </c>
      <c r="AU268" s="186" t="s">
        <v>88</v>
      </c>
      <c r="AY268" s="14" t="s">
        <v>232</v>
      </c>
      <c r="BE268" s="104">
        <f t="shared" si="39"/>
        <v>0</v>
      </c>
      <c r="BF268" s="104">
        <f t="shared" si="40"/>
        <v>0</v>
      </c>
      <c r="BG268" s="104">
        <f t="shared" si="41"/>
        <v>0</v>
      </c>
      <c r="BH268" s="104">
        <f t="shared" si="42"/>
        <v>0</v>
      </c>
      <c r="BI268" s="104">
        <f t="shared" si="43"/>
        <v>0</v>
      </c>
      <c r="BJ268" s="14" t="s">
        <v>88</v>
      </c>
      <c r="BK268" s="104">
        <f t="shared" si="44"/>
        <v>0</v>
      </c>
      <c r="BL268" s="14" t="s">
        <v>238</v>
      </c>
      <c r="BM268" s="186" t="s">
        <v>700</v>
      </c>
    </row>
    <row r="269" spans="1:65" s="2" customFormat="1" ht="24.2" customHeight="1">
      <c r="A269" s="31"/>
      <c r="B269" s="142"/>
      <c r="C269" s="174" t="s">
        <v>701</v>
      </c>
      <c r="D269" s="174" t="s">
        <v>234</v>
      </c>
      <c r="E269" s="175" t="s">
        <v>702</v>
      </c>
      <c r="F269" s="176" t="s">
        <v>703</v>
      </c>
      <c r="G269" s="177" t="s">
        <v>237</v>
      </c>
      <c r="H269" s="178">
        <v>60</v>
      </c>
      <c r="I269" s="179"/>
      <c r="J269" s="180">
        <f t="shared" si="35"/>
        <v>0</v>
      </c>
      <c r="K269" s="181"/>
      <c r="L269" s="32"/>
      <c r="M269" s="182" t="s">
        <v>1</v>
      </c>
      <c r="N269" s="183" t="s">
        <v>43</v>
      </c>
      <c r="O269" s="60"/>
      <c r="P269" s="184">
        <f t="shared" si="36"/>
        <v>0</v>
      </c>
      <c r="Q269" s="184">
        <v>2.3051311299999998E-2</v>
      </c>
      <c r="R269" s="184">
        <f t="shared" si="37"/>
        <v>1.383078678</v>
      </c>
      <c r="S269" s="184">
        <v>0</v>
      </c>
      <c r="T269" s="185">
        <f t="shared" si="38"/>
        <v>0</v>
      </c>
      <c r="U269" s="31"/>
      <c r="V269" s="31"/>
      <c r="W269" s="31"/>
      <c r="X269" s="31"/>
      <c r="Y269" s="31"/>
      <c r="Z269" s="31"/>
      <c r="AA269" s="31"/>
      <c r="AB269" s="31"/>
      <c r="AC269" s="31"/>
      <c r="AD269" s="31"/>
      <c r="AE269" s="31"/>
      <c r="AR269" s="186" t="s">
        <v>238</v>
      </c>
      <c r="AT269" s="186" t="s">
        <v>234</v>
      </c>
      <c r="AU269" s="186" t="s">
        <v>88</v>
      </c>
      <c r="AY269" s="14" t="s">
        <v>232</v>
      </c>
      <c r="BE269" s="104">
        <f t="shared" si="39"/>
        <v>0</v>
      </c>
      <c r="BF269" s="104">
        <f t="shared" si="40"/>
        <v>0</v>
      </c>
      <c r="BG269" s="104">
        <f t="shared" si="41"/>
        <v>0</v>
      </c>
      <c r="BH269" s="104">
        <f t="shared" si="42"/>
        <v>0</v>
      </c>
      <c r="BI269" s="104">
        <f t="shared" si="43"/>
        <v>0</v>
      </c>
      <c r="BJ269" s="14" t="s">
        <v>88</v>
      </c>
      <c r="BK269" s="104">
        <f t="shared" si="44"/>
        <v>0</v>
      </c>
      <c r="BL269" s="14" t="s">
        <v>238</v>
      </c>
      <c r="BM269" s="186" t="s">
        <v>704</v>
      </c>
    </row>
    <row r="270" spans="1:65" s="2" customFormat="1" ht="33" customHeight="1">
      <c r="A270" s="31"/>
      <c r="B270" s="142"/>
      <c r="C270" s="174" t="s">
        <v>705</v>
      </c>
      <c r="D270" s="174" t="s">
        <v>234</v>
      </c>
      <c r="E270" s="175" t="s">
        <v>706</v>
      </c>
      <c r="F270" s="176" t="s">
        <v>707</v>
      </c>
      <c r="G270" s="177" t="s">
        <v>394</v>
      </c>
      <c r="H270" s="178">
        <v>10</v>
      </c>
      <c r="I270" s="179"/>
      <c r="J270" s="180">
        <f t="shared" si="35"/>
        <v>0</v>
      </c>
      <c r="K270" s="181"/>
      <c r="L270" s="32"/>
      <c r="M270" s="182" t="s">
        <v>1</v>
      </c>
      <c r="N270" s="183" t="s">
        <v>43</v>
      </c>
      <c r="O270" s="60"/>
      <c r="P270" s="184">
        <f t="shared" si="36"/>
        <v>0</v>
      </c>
      <c r="Q270" s="184">
        <v>2.4971999999999999E-4</v>
      </c>
      <c r="R270" s="184">
        <f t="shared" si="37"/>
        <v>2.4971999999999998E-3</v>
      </c>
      <c r="S270" s="184">
        <v>0</v>
      </c>
      <c r="T270" s="185">
        <f t="shared" si="38"/>
        <v>0</v>
      </c>
      <c r="U270" s="31"/>
      <c r="V270" s="31"/>
      <c r="W270" s="31"/>
      <c r="X270" s="31"/>
      <c r="Y270" s="31"/>
      <c r="Z270" s="31"/>
      <c r="AA270" s="31"/>
      <c r="AB270" s="31"/>
      <c r="AC270" s="31"/>
      <c r="AD270" s="31"/>
      <c r="AE270" s="31"/>
      <c r="AR270" s="186" t="s">
        <v>238</v>
      </c>
      <c r="AT270" s="186" t="s">
        <v>234</v>
      </c>
      <c r="AU270" s="186" t="s">
        <v>88</v>
      </c>
      <c r="AY270" s="14" t="s">
        <v>232</v>
      </c>
      <c r="BE270" s="104">
        <f t="shared" si="39"/>
        <v>0</v>
      </c>
      <c r="BF270" s="104">
        <f t="shared" si="40"/>
        <v>0</v>
      </c>
      <c r="BG270" s="104">
        <f t="shared" si="41"/>
        <v>0</v>
      </c>
      <c r="BH270" s="104">
        <f t="shared" si="42"/>
        <v>0</v>
      </c>
      <c r="BI270" s="104">
        <f t="shared" si="43"/>
        <v>0</v>
      </c>
      <c r="BJ270" s="14" t="s">
        <v>88</v>
      </c>
      <c r="BK270" s="104">
        <f t="shared" si="44"/>
        <v>0</v>
      </c>
      <c r="BL270" s="14" t="s">
        <v>238</v>
      </c>
      <c r="BM270" s="186" t="s">
        <v>708</v>
      </c>
    </row>
    <row r="271" spans="1:65" s="2" customFormat="1" ht="16.5" customHeight="1">
      <c r="A271" s="31"/>
      <c r="B271" s="142"/>
      <c r="C271" s="174" t="s">
        <v>709</v>
      </c>
      <c r="D271" s="174" t="s">
        <v>234</v>
      </c>
      <c r="E271" s="175" t="s">
        <v>710</v>
      </c>
      <c r="F271" s="176" t="s">
        <v>711</v>
      </c>
      <c r="G271" s="177" t="s">
        <v>256</v>
      </c>
      <c r="H271" s="178">
        <v>3072</v>
      </c>
      <c r="I271" s="179"/>
      <c r="J271" s="180">
        <f t="shared" si="35"/>
        <v>0</v>
      </c>
      <c r="K271" s="181"/>
      <c r="L271" s="32"/>
      <c r="M271" s="182" t="s">
        <v>1</v>
      </c>
      <c r="N271" s="183" t="s">
        <v>43</v>
      </c>
      <c r="O271" s="60"/>
      <c r="P271" s="184">
        <f t="shared" si="36"/>
        <v>0</v>
      </c>
      <c r="Q271" s="184">
        <v>8.7000000000000001E-5</v>
      </c>
      <c r="R271" s="184">
        <f t="shared" si="37"/>
        <v>0.267264</v>
      </c>
      <c r="S271" s="184">
        <v>0</v>
      </c>
      <c r="T271" s="185">
        <f t="shared" si="38"/>
        <v>0</v>
      </c>
      <c r="U271" s="31"/>
      <c r="V271" s="31"/>
      <c r="W271" s="31"/>
      <c r="X271" s="31"/>
      <c r="Y271" s="31"/>
      <c r="Z271" s="31"/>
      <c r="AA271" s="31"/>
      <c r="AB271" s="31"/>
      <c r="AC271" s="31"/>
      <c r="AD271" s="31"/>
      <c r="AE271" s="31"/>
      <c r="AR271" s="186" t="s">
        <v>238</v>
      </c>
      <c r="AT271" s="186" t="s">
        <v>234</v>
      </c>
      <c r="AU271" s="186" t="s">
        <v>88</v>
      </c>
      <c r="AY271" s="14" t="s">
        <v>232</v>
      </c>
      <c r="BE271" s="104">
        <f t="shared" si="39"/>
        <v>0</v>
      </c>
      <c r="BF271" s="104">
        <f t="shared" si="40"/>
        <v>0</v>
      </c>
      <c r="BG271" s="104">
        <f t="shared" si="41"/>
        <v>0</v>
      </c>
      <c r="BH271" s="104">
        <f t="shared" si="42"/>
        <v>0</v>
      </c>
      <c r="BI271" s="104">
        <f t="shared" si="43"/>
        <v>0</v>
      </c>
      <c r="BJ271" s="14" t="s">
        <v>88</v>
      </c>
      <c r="BK271" s="104">
        <f t="shared" si="44"/>
        <v>0</v>
      </c>
      <c r="BL271" s="14" t="s">
        <v>238</v>
      </c>
      <c r="BM271" s="186" t="s">
        <v>712</v>
      </c>
    </row>
    <row r="272" spans="1:65" s="2" customFormat="1" ht="24.2" customHeight="1">
      <c r="A272" s="31"/>
      <c r="B272" s="142"/>
      <c r="C272" s="174" t="s">
        <v>713</v>
      </c>
      <c r="D272" s="174" t="s">
        <v>234</v>
      </c>
      <c r="E272" s="175" t="s">
        <v>714</v>
      </c>
      <c r="F272" s="176" t="s">
        <v>715</v>
      </c>
      <c r="G272" s="177" t="s">
        <v>256</v>
      </c>
      <c r="H272" s="178">
        <v>3072</v>
      </c>
      <c r="I272" s="179"/>
      <c r="J272" s="180">
        <f t="shared" si="35"/>
        <v>0</v>
      </c>
      <c r="K272" s="181"/>
      <c r="L272" s="32"/>
      <c r="M272" s="182" t="s">
        <v>1</v>
      </c>
      <c r="N272" s="183" t="s">
        <v>43</v>
      </c>
      <c r="O272" s="60"/>
      <c r="P272" s="184">
        <f t="shared" si="36"/>
        <v>0</v>
      </c>
      <c r="Q272" s="184">
        <v>1E-4</v>
      </c>
      <c r="R272" s="184">
        <f t="shared" si="37"/>
        <v>0.30720000000000003</v>
      </c>
      <c r="S272" s="184">
        <v>0</v>
      </c>
      <c r="T272" s="185">
        <f t="shared" si="38"/>
        <v>0</v>
      </c>
      <c r="U272" s="31"/>
      <c r="V272" s="31"/>
      <c r="W272" s="31"/>
      <c r="X272" s="31"/>
      <c r="Y272" s="31"/>
      <c r="Z272" s="31"/>
      <c r="AA272" s="31"/>
      <c r="AB272" s="31"/>
      <c r="AC272" s="31"/>
      <c r="AD272" s="31"/>
      <c r="AE272" s="31"/>
      <c r="AR272" s="186" t="s">
        <v>238</v>
      </c>
      <c r="AT272" s="186" t="s">
        <v>234</v>
      </c>
      <c r="AU272" s="186" t="s">
        <v>88</v>
      </c>
      <c r="AY272" s="14" t="s">
        <v>232</v>
      </c>
      <c r="BE272" s="104">
        <f t="shared" si="39"/>
        <v>0</v>
      </c>
      <c r="BF272" s="104">
        <f t="shared" si="40"/>
        <v>0</v>
      </c>
      <c r="BG272" s="104">
        <f t="shared" si="41"/>
        <v>0</v>
      </c>
      <c r="BH272" s="104">
        <f t="shared" si="42"/>
        <v>0</v>
      </c>
      <c r="BI272" s="104">
        <f t="shared" si="43"/>
        <v>0</v>
      </c>
      <c r="BJ272" s="14" t="s">
        <v>88</v>
      </c>
      <c r="BK272" s="104">
        <f t="shared" si="44"/>
        <v>0</v>
      </c>
      <c r="BL272" s="14" t="s">
        <v>238</v>
      </c>
      <c r="BM272" s="186" t="s">
        <v>716</v>
      </c>
    </row>
    <row r="273" spans="1:65" s="2" customFormat="1" ht="24.2" customHeight="1">
      <c r="A273" s="31"/>
      <c r="B273" s="142"/>
      <c r="C273" s="187" t="s">
        <v>717</v>
      </c>
      <c r="D273" s="187" t="s">
        <v>357</v>
      </c>
      <c r="E273" s="188" t="s">
        <v>718</v>
      </c>
      <c r="F273" s="189" t="s">
        <v>719</v>
      </c>
      <c r="G273" s="190" t="s">
        <v>256</v>
      </c>
      <c r="H273" s="191">
        <v>3379.2</v>
      </c>
      <c r="I273" s="192"/>
      <c r="J273" s="193">
        <f t="shared" ref="J273:J304" si="45">ROUND(I273*H273,2)</f>
        <v>0</v>
      </c>
      <c r="K273" s="194"/>
      <c r="L273" s="195"/>
      <c r="M273" s="196" t="s">
        <v>1</v>
      </c>
      <c r="N273" s="197" t="s">
        <v>43</v>
      </c>
      <c r="O273" s="60"/>
      <c r="P273" s="184">
        <f t="shared" ref="P273:P304" si="46">O273*H273</f>
        <v>0</v>
      </c>
      <c r="Q273" s="184">
        <v>1E-4</v>
      </c>
      <c r="R273" s="184">
        <f t="shared" ref="R273:R304" si="47">Q273*H273</f>
        <v>0.33792</v>
      </c>
      <c r="S273" s="184">
        <v>0</v>
      </c>
      <c r="T273" s="185">
        <f t="shared" ref="T273:T304" si="48">S273*H273</f>
        <v>0</v>
      </c>
      <c r="U273" s="31"/>
      <c r="V273" s="31"/>
      <c r="W273" s="31"/>
      <c r="X273" s="31"/>
      <c r="Y273" s="31"/>
      <c r="Z273" s="31"/>
      <c r="AA273" s="31"/>
      <c r="AB273" s="31"/>
      <c r="AC273" s="31"/>
      <c r="AD273" s="31"/>
      <c r="AE273" s="31"/>
      <c r="AR273" s="186" t="s">
        <v>263</v>
      </c>
      <c r="AT273" s="186" t="s">
        <v>357</v>
      </c>
      <c r="AU273" s="186" t="s">
        <v>88</v>
      </c>
      <c r="AY273" s="14" t="s">
        <v>232</v>
      </c>
      <c r="BE273" s="104">
        <f t="shared" si="39"/>
        <v>0</v>
      </c>
      <c r="BF273" s="104">
        <f t="shared" si="40"/>
        <v>0</v>
      </c>
      <c r="BG273" s="104">
        <f t="shared" si="41"/>
        <v>0</v>
      </c>
      <c r="BH273" s="104">
        <f t="shared" si="42"/>
        <v>0</v>
      </c>
      <c r="BI273" s="104">
        <f t="shared" si="43"/>
        <v>0</v>
      </c>
      <c r="BJ273" s="14" t="s">
        <v>88</v>
      </c>
      <c r="BK273" s="104">
        <f t="shared" si="44"/>
        <v>0</v>
      </c>
      <c r="BL273" s="14" t="s">
        <v>238</v>
      </c>
      <c r="BM273" s="186" t="s">
        <v>720</v>
      </c>
    </row>
    <row r="274" spans="1:65" s="2" customFormat="1" ht="24.2" customHeight="1">
      <c r="A274" s="31"/>
      <c r="B274" s="142"/>
      <c r="C274" s="174" t="s">
        <v>721</v>
      </c>
      <c r="D274" s="174" t="s">
        <v>234</v>
      </c>
      <c r="E274" s="175" t="s">
        <v>722</v>
      </c>
      <c r="F274" s="176" t="s">
        <v>723</v>
      </c>
      <c r="G274" s="177" t="s">
        <v>394</v>
      </c>
      <c r="H274" s="178">
        <v>10</v>
      </c>
      <c r="I274" s="179"/>
      <c r="J274" s="180">
        <f t="shared" si="45"/>
        <v>0</v>
      </c>
      <c r="K274" s="181"/>
      <c r="L274" s="32"/>
      <c r="M274" s="182" t="s">
        <v>1</v>
      </c>
      <c r="N274" s="183" t="s">
        <v>43</v>
      </c>
      <c r="O274" s="60"/>
      <c r="P274" s="184">
        <f t="shared" si="46"/>
        <v>0</v>
      </c>
      <c r="Q274" s="184">
        <v>0</v>
      </c>
      <c r="R274" s="184">
        <f t="shared" si="47"/>
        <v>0</v>
      </c>
      <c r="S274" s="184">
        <v>0</v>
      </c>
      <c r="T274" s="185">
        <f t="shared" si="48"/>
        <v>0</v>
      </c>
      <c r="U274" s="31"/>
      <c r="V274" s="31"/>
      <c r="W274" s="31"/>
      <c r="X274" s="31"/>
      <c r="Y274" s="31"/>
      <c r="Z274" s="31"/>
      <c r="AA274" s="31"/>
      <c r="AB274" s="31"/>
      <c r="AC274" s="31"/>
      <c r="AD274" s="31"/>
      <c r="AE274" s="31"/>
      <c r="AR274" s="186" t="s">
        <v>297</v>
      </c>
      <c r="AT274" s="186" t="s">
        <v>234</v>
      </c>
      <c r="AU274" s="186" t="s">
        <v>88</v>
      </c>
      <c r="AY274" s="14" t="s">
        <v>232</v>
      </c>
      <c r="BE274" s="104">
        <f t="shared" si="39"/>
        <v>0</v>
      </c>
      <c r="BF274" s="104">
        <f t="shared" si="40"/>
        <v>0</v>
      </c>
      <c r="BG274" s="104">
        <f t="shared" si="41"/>
        <v>0</v>
      </c>
      <c r="BH274" s="104">
        <f t="shared" si="42"/>
        <v>0</v>
      </c>
      <c r="BI274" s="104">
        <f t="shared" si="43"/>
        <v>0</v>
      </c>
      <c r="BJ274" s="14" t="s">
        <v>88</v>
      </c>
      <c r="BK274" s="104">
        <f t="shared" si="44"/>
        <v>0</v>
      </c>
      <c r="BL274" s="14" t="s">
        <v>297</v>
      </c>
      <c r="BM274" s="186" t="s">
        <v>724</v>
      </c>
    </row>
    <row r="275" spans="1:65" s="2" customFormat="1" ht="16.5" customHeight="1">
      <c r="A275" s="31"/>
      <c r="B275" s="142"/>
      <c r="C275" s="187" t="s">
        <v>725</v>
      </c>
      <c r="D275" s="187" t="s">
        <v>357</v>
      </c>
      <c r="E275" s="188" t="s">
        <v>726</v>
      </c>
      <c r="F275" s="189" t="s">
        <v>727</v>
      </c>
      <c r="G275" s="190" t="s">
        <v>394</v>
      </c>
      <c r="H275" s="191">
        <v>10</v>
      </c>
      <c r="I275" s="192"/>
      <c r="J275" s="193">
        <f t="shared" si="45"/>
        <v>0</v>
      </c>
      <c r="K275" s="194"/>
      <c r="L275" s="195"/>
      <c r="M275" s="196" t="s">
        <v>1</v>
      </c>
      <c r="N275" s="197" t="s">
        <v>43</v>
      </c>
      <c r="O275" s="60"/>
      <c r="P275" s="184">
        <f t="shared" si="46"/>
        <v>0</v>
      </c>
      <c r="Q275" s="184">
        <v>3.0000000000000001E-3</v>
      </c>
      <c r="R275" s="184">
        <f t="shared" si="47"/>
        <v>0.03</v>
      </c>
      <c r="S275" s="184">
        <v>0</v>
      </c>
      <c r="T275" s="185">
        <f t="shared" si="48"/>
        <v>0</v>
      </c>
      <c r="U275" s="31"/>
      <c r="V275" s="31"/>
      <c r="W275" s="31"/>
      <c r="X275" s="31"/>
      <c r="Y275" s="31"/>
      <c r="Z275" s="31"/>
      <c r="AA275" s="31"/>
      <c r="AB275" s="31"/>
      <c r="AC275" s="31"/>
      <c r="AD275" s="31"/>
      <c r="AE275" s="31"/>
      <c r="AR275" s="186" t="s">
        <v>362</v>
      </c>
      <c r="AT275" s="186" t="s">
        <v>357</v>
      </c>
      <c r="AU275" s="186" t="s">
        <v>88</v>
      </c>
      <c r="AY275" s="14" t="s">
        <v>232</v>
      </c>
      <c r="BE275" s="104">
        <f t="shared" si="39"/>
        <v>0</v>
      </c>
      <c r="BF275" s="104">
        <f t="shared" si="40"/>
        <v>0</v>
      </c>
      <c r="BG275" s="104">
        <f t="shared" si="41"/>
        <v>0</v>
      </c>
      <c r="BH275" s="104">
        <f t="shared" si="42"/>
        <v>0</v>
      </c>
      <c r="BI275" s="104">
        <f t="shared" si="43"/>
        <v>0</v>
      </c>
      <c r="BJ275" s="14" t="s">
        <v>88</v>
      </c>
      <c r="BK275" s="104">
        <f t="shared" si="44"/>
        <v>0</v>
      </c>
      <c r="BL275" s="14" t="s">
        <v>297</v>
      </c>
      <c r="BM275" s="186" t="s">
        <v>728</v>
      </c>
    </row>
    <row r="276" spans="1:65" s="2" customFormat="1" ht="24.2" customHeight="1">
      <c r="A276" s="31"/>
      <c r="B276" s="142"/>
      <c r="C276" s="174" t="s">
        <v>729</v>
      </c>
      <c r="D276" s="174" t="s">
        <v>234</v>
      </c>
      <c r="E276" s="175" t="s">
        <v>730</v>
      </c>
      <c r="F276" s="176" t="s">
        <v>731</v>
      </c>
      <c r="G276" s="177" t="s">
        <v>394</v>
      </c>
      <c r="H276" s="178">
        <v>50</v>
      </c>
      <c r="I276" s="179"/>
      <c r="J276" s="180">
        <f t="shared" si="45"/>
        <v>0</v>
      </c>
      <c r="K276" s="181"/>
      <c r="L276" s="32"/>
      <c r="M276" s="182" t="s">
        <v>1</v>
      </c>
      <c r="N276" s="183" t="s">
        <v>43</v>
      </c>
      <c r="O276" s="60"/>
      <c r="P276" s="184">
        <f t="shared" si="46"/>
        <v>0</v>
      </c>
      <c r="Q276" s="184">
        <v>0</v>
      </c>
      <c r="R276" s="184">
        <f t="shared" si="47"/>
        <v>0</v>
      </c>
      <c r="S276" s="184">
        <v>0</v>
      </c>
      <c r="T276" s="185">
        <f t="shared" si="48"/>
        <v>0</v>
      </c>
      <c r="U276" s="31"/>
      <c r="V276" s="31"/>
      <c r="W276" s="31"/>
      <c r="X276" s="31"/>
      <c r="Y276" s="31"/>
      <c r="Z276" s="31"/>
      <c r="AA276" s="31"/>
      <c r="AB276" s="31"/>
      <c r="AC276" s="31"/>
      <c r="AD276" s="31"/>
      <c r="AE276" s="31"/>
      <c r="AR276" s="186" t="s">
        <v>238</v>
      </c>
      <c r="AT276" s="186" t="s">
        <v>234</v>
      </c>
      <c r="AU276" s="186" t="s">
        <v>88</v>
      </c>
      <c r="AY276" s="14" t="s">
        <v>232</v>
      </c>
      <c r="BE276" s="104">
        <f t="shared" si="39"/>
        <v>0</v>
      </c>
      <c r="BF276" s="104">
        <f t="shared" si="40"/>
        <v>0</v>
      </c>
      <c r="BG276" s="104">
        <f t="shared" si="41"/>
        <v>0</v>
      </c>
      <c r="BH276" s="104">
        <f t="shared" si="42"/>
        <v>0</v>
      </c>
      <c r="BI276" s="104">
        <f t="shared" si="43"/>
        <v>0</v>
      </c>
      <c r="BJ276" s="14" t="s">
        <v>88</v>
      </c>
      <c r="BK276" s="104">
        <f t="shared" si="44"/>
        <v>0</v>
      </c>
      <c r="BL276" s="14" t="s">
        <v>238</v>
      </c>
      <c r="BM276" s="186" t="s">
        <v>732</v>
      </c>
    </row>
    <row r="277" spans="1:65" s="2" customFormat="1" ht="24.2" customHeight="1">
      <c r="A277" s="31"/>
      <c r="B277" s="142"/>
      <c r="C277" s="187" t="s">
        <v>733</v>
      </c>
      <c r="D277" s="187" t="s">
        <v>357</v>
      </c>
      <c r="E277" s="188" t="s">
        <v>734</v>
      </c>
      <c r="F277" s="189" t="s">
        <v>735</v>
      </c>
      <c r="G277" s="190" t="s">
        <v>394</v>
      </c>
      <c r="H277" s="191">
        <v>50</v>
      </c>
      <c r="I277" s="192"/>
      <c r="J277" s="193">
        <f t="shared" si="45"/>
        <v>0</v>
      </c>
      <c r="K277" s="194"/>
      <c r="L277" s="195"/>
      <c r="M277" s="196" t="s">
        <v>1</v>
      </c>
      <c r="N277" s="197" t="s">
        <v>43</v>
      </c>
      <c r="O277" s="60"/>
      <c r="P277" s="184">
        <f t="shared" si="46"/>
        <v>0</v>
      </c>
      <c r="Q277" s="184">
        <v>0</v>
      </c>
      <c r="R277" s="184">
        <f t="shared" si="47"/>
        <v>0</v>
      </c>
      <c r="S277" s="184">
        <v>0</v>
      </c>
      <c r="T277" s="185">
        <f t="shared" si="48"/>
        <v>0</v>
      </c>
      <c r="U277" s="31"/>
      <c r="V277" s="31"/>
      <c r="W277" s="31"/>
      <c r="X277" s="31"/>
      <c r="Y277" s="31"/>
      <c r="Z277" s="31"/>
      <c r="AA277" s="31"/>
      <c r="AB277" s="31"/>
      <c r="AC277" s="31"/>
      <c r="AD277" s="31"/>
      <c r="AE277" s="31"/>
      <c r="AR277" s="186" t="s">
        <v>263</v>
      </c>
      <c r="AT277" s="186" t="s">
        <v>357</v>
      </c>
      <c r="AU277" s="186" t="s">
        <v>88</v>
      </c>
      <c r="AY277" s="14" t="s">
        <v>232</v>
      </c>
      <c r="BE277" s="104">
        <f t="shared" si="39"/>
        <v>0</v>
      </c>
      <c r="BF277" s="104">
        <f t="shared" si="40"/>
        <v>0</v>
      </c>
      <c r="BG277" s="104">
        <f t="shared" si="41"/>
        <v>0</v>
      </c>
      <c r="BH277" s="104">
        <f t="shared" si="42"/>
        <v>0</v>
      </c>
      <c r="BI277" s="104">
        <f t="shared" si="43"/>
        <v>0</v>
      </c>
      <c r="BJ277" s="14" t="s">
        <v>88</v>
      </c>
      <c r="BK277" s="104">
        <f t="shared" si="44"/>
        <v>0</v>
      </c>
      <c r="BL277" s="14" t="s">
        <v>238</v>
      </c>
      <c r="BM277" s="186" t="s">
        <v>736</v>
      </c>
    </row>
    <row r="278" spans="1:65" s="12" customFormat="1" ht="22.9" customHeight="1">
      <c r="B278" s="161"/>
      <c r="D278" s="162" t="s">
        <v>76</v>
      </c>
      <c r="E278" s="172" t="s">
        <v>268</v>
      </c>
      <c r="F278" s="172" t="s">
        <v>737</v>
      </c>
      <c r="I278" s="164"/>
      <c r="J278" s="173">
        <f>BK278</f>
        <v>0</v>
      </c>
      <c r="L278" s="161"/>
      <c r="M278" s="166"/>
      <c r="N278" s="167"/>
      <c r="O278" s="167"/>
      <c r="P278" s="168">
        <f>SUM(P279:P283)</f>
        <v>0</v>
      </c>
      <c r="Q278" s="167"/>
      <c r="R278" s="168">
        <f>SUM(R279:R283)</f>
        <v>9.0000000000000002E-6</v>
      </c>
      <c r="S278" s="167"/>
      <c r="T278" s="169">
        <f>SUM(T279:T283)</f>
        <v>0</v>
      </c>
      <c r="AR278" s="162" t="s">
        <v>81</v>
      </c>
      <c r="AT278" s="170" t="s">
        <v>76</v>
      </c>
      <c r="AU278" s="170" t="s">
        <v>81</v>
      </c>
      <c r="AY278" s="162" t="s">
        <v>232</v>
      </c>
      <c r="BK278" s="171">
        <f>SUM(BK279:BK283)</f>
        <v>0</v>
      </c>
    </row>
    <row r="279" spans="1:65" s="2" customFormat="1" ht="24.2" customHeight="1">
      <c r="A279" s="31"/>
      <c r="B279" s="142"/>
      <c r="C279" s="174" t="s">
        <v>738</v>
      </c>
      <c r="D279" s="174" t="s">
        <v>234</v>
      </c>
      <c r="E279" s="175" t="s">
        <v>739</v>
      </c>
      <c r="F279" s="176" t="s">
        <v>740</v>
      </c>
      <c r="G279" s="177" t="s">
        <v>256</v>
      </c>
      <c r="H279" s="178">
        <v>36</v>
      </c>
      <c r="I279" s="179"/>
      <c r="J279" s="180">
        <f>ROUND(I279*H279,2)</f>
        <v>0</v>
      </c>
      <c r="K279" s="181"/>
      <c r="L279" s="32"/>
      <c r="M279" s="182" t="s">
        <v>1</v>
      </c>
      <c r="N279" s="183" t="s">
        <v>43</v>
      </c>
      <c r="O279" s="60"/>
      <c r="P279" s="184">
        <f>O279*H279</f>
        <v>0</v>
      </c>
      <c r="Q279" s="184">
        <v>2.4999999999999999E-7</v>
      </c>
      <c r="R279" s="184">
        <f>Q279*H279</f>
        <v>9.0000000000000002E-6</v>
      </c>
      <c r="S279" s="184">
        <v>0</v>
      </c>
      <c r="T279" s="185">
        <f>S279*H279</f>
        <v>0</v>
      </c>
      <c r="U279" s="31"/>
      <c r="V279" s="31"/>
      <c r="W279" s="31"/>
      <c r="X279" s="31"/>
      <c r="Y279" s="31"/>
      <c r="Z279" s="31"/>
      <c r="AA279" s="31"/>
      <c r="AB279" s="31"/>
      <c r="AC279" s="31"/>
      <c r="AD279" s="31"/>
      <c r="AE279" s="31"/>
      <c r="AR279" s="186" t="s">
        <v>238</v>
      </c>
      <c r="AT279" s="186" t="s">
        <v>234</v>
      </c>
      <c r="AU279" s="186" t="s">
        <v>88</v>
      </c>
      <c r="AY279" s="14" t="s">
        <v>232</v>
      </c>
      <c r="BE279" s="104">
        <f>IF(N279="základná",J279,0)</f>
        <v>0</v>
      </c>
      <c r="BF279" s="104">
        <f>IF(N279="znížená",J279,0)</f>
        <v>0</v>
      </c>
      <c r="BG279" s="104">
        <f>IF(N279="zákl. prenesená",J279,0)</f>
        <v>0</v>
      </c>
      <c r="BH279" s="104">
        <f>IF(N279="zníž. prenesená",J279,0)</f>
        <v>0</v>
      </c>
      <c r="BI279" s="104">
        <f>IF(N279="nulová",J279,0)</f>
        <v>0</v>
      </c>
      <c r="BJ279" s="14" t="s">
        <v>88</v>
      </c>
      <c r="BK279" s="104">
        <f>ROUND(I279*H279,2)</f>
        <v>0</v>
      </c>
      <c r="BL279" s="14" t="s">
        <v>238</v>
      </c>
      <c r="BM279" s="186" t="s">
        <v>741</v>
      </c>
    </row>
    <row r="280" spans="1:65" s="2" customFormat="1" ht="33" customHeight="1">
      <c r="A280" s="31"/>
      <c r="B280" s="142"/>
      <c r="C280" s="174" t="s">
        <v>742</v>
      </c>
      <c r="D280" s="174" t="s">
        <v>234</v>
      </c>
      <c r="E280" s="175" t="s">
        <v>743</v>
      </c>
      <c r="F280" s="176" t="s">
        <v>744</v>
      </c>
      <c r="G280" s="177" t="s">
        <v>360</v>
      </c>
      <c r="H280" s="178">
        <v>17.724</v>
      </c>
      <c r="I280" s="179"/>
      <c r="J280" s="180">
        <f>ROUND(I280*H280,2)</f>
        <v>0</v>
      </c>
      <c r="K280" s="181"/>
      <c r="L280" s="32"/>
      <c r="M280" s="182" t="s">
        <v>1</v>
      </c>
      <c r="N280" s="183" t="s">
        <v>43</v>
      </c>
      <c r="O280" s="60"/>
      <c r="P280" s="184">
        <f>O280*H280</f>
        <v>0</v>
      </c>
      <c r="Q280" s="184">
        <v>0</v>
      </c>
      <c r="R280" s="184">
        <f>Q280*H280</f>
        <v>0</v>
      </c>
      <c r="S280" s="184">
        <v>0</v>
      </c>
      <c r="T280" s="185">
        <f>S280*H280</f>
        <v>0</v>
      </c>
      <c r="U280" s="31"/>
      <c r="V280" s="31"/>
      <c r="W280" s="31"/>
      <c r="X280" s="31"/>
      <c r="Y280" s="31"/>
      <c r="Z280" s="31"/>
      <c r="AA280" s="31"/>
      <c r="AB280" s="31"/>
      <c r="AC280" s="31"/>
      <c r="AD280" s="31"/>
      <c r="AE280" s="31"/>
      <c r="AR280" s="186" t="s">
        <v>238</v>
      </c>
      <c r="AT280" s="186" t="s">
        <v>234</v>
      </c>
      <c r="AU280" s="186" t="s">
        <v>88</v>
      </c>
      <c r="AY280" s="14" t="s">
        <v>232</v>
      </c>
      <c r="BE280" s="104">
        <f>IF(N280="základná",J280,0)</f>
        <v>0</v>
      </c>
      <c r="BF280" s="104">
        <f>IF(N280="znížená",J280,0)</f>
        <v>0</v>
      </c>
      <c r="BG280" s="104">
        <f>IF(N280="zákl. prenesená",J280,0)</f>
        <v>0</v>
      </c>
      <c r="BH280" s="104">
        <f>IF(N280="zníž. prenesená",J280,0)</f>
        <v>0</v>
      </c>
      <c r="BI280" s="104">
        <f>IF(N280="nulová",J280,0)</f>
        <v>0</v>
      </c>
      <c r="BJ280" s="14" t="s">
        <v>88</v>
      </c>
      <c r="BK280" s="104">
        <f>ROUND(I280*H280,2)</f>
        <v>0</v>
      </c>
      <c r="BL280" s="14" t="s">
        <v>238</v>
      </c>
      <c r="BM280" s="186" t="s">
        <v>745</v>
      </c>
    </row>
    <row r="281" spans="1:65" s="2" customFormat="1" ht="24.2" customHeight="1">
      <c r="A281" s="31"/>
      <c r="B281" s="142"/>
      <c r="C281" s="174" t="s">
        <v>468</v>
      </c>
      <c r="D281" s="174" t="s">
        <v>234</v>
      </c>
      <c r="E281" s="175" t="s">
        <v>746</v>
      </c>
      <c r="F281" s="176" t="s">
        <v>747</v>
      </c>
      <c r="G281" s="177" t="s">
        <v>360</v>
      </c>
      <c r="H281" s="178">
        <v>177.24</v>
      </c>
      <c r="I281" s="179"/>
      <c r="J281" s="180">
        <f>ROUND(I281*H281,2)</f>
        <v>0</v>
      </c>
      <c r="K281" s="181"/>
      <c r="L281" s="32"/>
      <c r="M281" s="182" t="s">
        <v>1</v>
      </c>
      <c r="N281" s="183" t="s">
        <v>43</v>
      </c>
      <c r="O281" s="60"/>
      <c r="P281" s="184">
        <f>O281*H281</f>
        <v>0</v>
      </c>
      <c r="Q281" s="184">
        <v>0</v>
      </c>
      <c r="R281" s="184">
        <f>Q281*H281</f>
        <v>0</v>
      </c>
      <c r="S281" s="184">
        <v>0</v>
      </c>
      <c r="T281" s="185">
        <f>S281*H281</f>
        <v>0</v>
      </c>
      <c r="U281" s="31"/>
      <c r="V281" s="31"/>
      <c r="W281" s="31"/>
      <c r="X281" s="31"/>
      <c r="Y281" s="31"/>
      <c r="Z281" s="31"/>
      <c r="AA281" s="31"/>
      <c r="AB281" s="31"/>
      <c r="AC281" s="31"/>
      <c r="AD281" s="31"/>
      <c r="AE281" s="31"/>
      <c r="AR281" s="186" t="s">
        <v>238</v>
      </c>
      <c r="AT281" s="186" t="s">
        <v>234</v>
      </c>
      <c r="AU281" s="186" t="s">
        <v>88</v>
      </c>
      <c r="AY281" s="14" t="s">
        <v>232</v>
      </c>
      <c r="BE281" s="104">
        <f>IF(N281="základná",J281,0)</f>
        <v>0</v>
      </c>
      <c r="BF281" s="104">
        <f>IF(N281="znížená",J281,0)</f>
        <v>0</v>
      </c>
      <c r="BG281" s="104">
        <f>IF(N281="zákl. prenesená",J281,0)</f>
        <v>0</v>
      </c>
      <c r="BH281" s="104">
        <f>IF(N281="zníž. prenesená",J281,0)</f>
        <v>0</v>
      </c>
      <c r="BI281" s="104">
        <f>IF(N281="nulová",J281,0)</f>
        <v>0</v>
      </c>
      <c r="BJ281" s="14" t="s">
        <v>88</v>
      </c>
      <c r="BK281" s="104">
        <f>ROUND(I281*H281,2)</f>
        <v>0</v>
      </c>
      <c r="BL281" s="14" t="s">
        <v>238</v>
      </c>
      <c r="BM281" s="186" t="s">
        <v>748</v>
      </c>
    </row>
    <row r="282" spans="1:65" s="2" customFormat="1" ht="24.2" customHeight="1">
      <c r="A282" s="31"/>
      <c r="B282" s="142"/>
      <c r="C282" s="174" t="s">
        <v>749</v>
      </c>
      <c r="D282" s="174" t="s">
        <v>234</v>
      </c>
      <c r="E282" s="175" t="s">
        <v>750</v>
      </c>
      <c r="F282" s="176" t="s">
        <v>751</v>
      </c>
      <c r="G282" s="177" t="s">
        <v>360</v>
      </c>
      <c r="H282" s="178">
        <v>17.724</v>
      </c>
      <c r="I282" s="179"/>
      <c r="J282" s="180">
        <f>ROUND(I282*H282,2)</f>
        <v>0</v>
      </c>
      <c r="K282" s="181"/>
      <c r="L282" s="32"/>
      <c r="M282" s="182" t="s">
        <v>1</v>
      </c>
      <c r="N282" s="183" t="s">
        <v>43</v>
      </c>
      <c r="O282" s="60"/>
      <c r="P282" s="184">
        <f>O282*H282</f>
        <v>0</v>
      </c>
      <c r="Q282" s="184">
        <v>0</v>
      </c>
      <c r="R282" s="184">
        <f>Q282*H282</f>
        <v>0</v>
      </c>
      <c r="S282" s="184">
        <v>0</v>
      </c>
      <c r="T282" s="185">
        <f>S282*H282</f>
        <v>0</v>
      </c>
      <c r="U282" s="31"/>
      <c r="V282" s="31"/>
      <c r="W282" s="31"/>
      <c r="X282" s="31"/>
      <c r="Y282" s="31"/>
      <c r="Z282" s="31"/>
      <c r="AA282" s="31"/>
      <c r="AB282" s="31"/>
      <c r="AC282" s="31"/>
      <c r="AD282" s="31"/>
      <c r="AE282" s="31"/>
      <c r="AR282" s="186" t="s">
        <v>238</v>
      </c>
      <c r="AT282" s="186" t="s">
        <v>234</v>
      </c>
      <c r="AU282" s="186" t="s">
        <v>88</v>
      </c>
      <c r="AY282" s="14" t="s">
        <v>232</v>
      </c>
      <c r="BE282" s="104">
        <f>IF(N282="základná",J282,0)</f>
        <v>0</v>
      </c>
      <c r="BF282" s="104">
        <f>IF(N282="znížená",J282,0)</f>
        <v>0</v>
      </c>
      <c r="BG282" s="104">
        <f>IF(N282="zákl. prenesená",J282,0)</f>
        <v>0</v>
      </c>
      <c r="BH282" s="104">
        <f>IF(N282="zníž. prenesená",J282,0)</f>
        <v>0</v>
      </c>
      <c r="BI282" s="104">
        <f>IF(N282="nulová",J282,0)</f>
        <v>0</v>
      </c>
      <c r="BJ282" s="14" t="s">
        <v>88</v>
      </c>
      <c r="BK282" s="104">
        <f>ROUND(I282*H282,2)</f>
        <v>0</v>
      </c>
      <c r="BL282" s="14" t="s">
        <v>238</v>
      </c>
      <c r="BM282" s="186" t="s">
        <v>752</v>
      </c>
    </row>
    <row r="283" spans="1:65" s="2" customFormat="1" ht="16.5" customHeight="1">
      <c r="A283" s="31"/>
      <c r="B283" s="142"/>
      <c r="C283" s="174" t="s">
        <v>753</v>
      </c>
      <c r="D283" s="174" t="s">
        <v>234</v>
      </c>
      <c r="E283" s="175" t="s">
        <v>754</v>
      </c>
      <c r="F283" s="176" t="s">
        <v>755</v>
      </c>
      <c r="G283" s="177" t="s">
        <v>360</v>
      </c>
      <c r="H283" s="178">
        <v>3.9</v>
      </c>
      <c r="I283" s="179"/>
      <c r="J283" s="180">
        <f>ROUND(I283*H283,2)</f>
        <v>0</v>
      </c>
      <c r="K283" s="181"/>
      <c r="L283" s="32"/>
      <c r="M283" s="182" t="s">
        <v>1</v>
      </c>
      <c r="N283" s="183" t="s">
        <v>43</v>
      </c>
      <c r="O283" s="60"/>
      <c r="P283" s="184">
        <f>O283*H283</f>
        <v>0</v>
      </c>
      <c r="Q283" s="184">
        <v>0</v>
      </c>
      <c r="R283" s="184">
        <f>Q283*H283</f>
        <v>0</v>
      </c>
      <c r="S283" s="184">
        <v>0</v>
      </c>
      <c r="T283" s="185">
        <f>S283*H283</f>
        <v>0</v>
      </c>
      <c r="U283" s="31"/>
      <c r="V283" s="31"/>
      <c r="W283" s="31"/>
      <c r="X283" s="31"/>
      <c r="Y283" s="31"/>
      <c r="Z283" s="31"/>
      <c r="AA283" s="31"/>
      <c r="AB283" s="31"/>
      <c r="AC283" s="31"/>
      <c r="AD283" s="31"/>
      <c r="AE283" s="31"/>
      <c r="AR283" s="186" t="s">
        <v>238</v>
      </c>
      <c r="AT283" s="186" t="s">
        <v>234</v>
      </c>
      <c r="AU283" s="186" t="s">
        <v>88</v>
      </c>
      <c r="AY283" s="14" t="s">
        <v>232</v>
      </c>
      <c r="BE283" s="104">
        <f>IF(N283="základná",J283,0)</f>
        <v>0</v>
      </c>
      <c r="BF283" s="104">
        <f>IF(N283="znížená",J283,0)</f>
        <v>0</v>
      </c>
      <c r="BG283" s="104">
        <f>IF(N283="zákl. prenesená",J283,0)</f>
        <v>0</v>
      </c>
      <c r="BH283" s="104">
        <f>IF(N283="zníž. prenesená",J283,0)</f>
        <v>0</v>
      </c>
      <c r="BI283" s="104">
        <f>IF(N283="nulová",J283,0)</f>
        <v>0</v>
      </c>
      <c r="BJ283" s="14" t="s">
        <v>88</v>
      </c>
      <c r="BK283" s="104">
        <f>ROUND(I283*H283,2)</f>
        <v>0</v>
      </c>
      <c r="BL283" s="14" t="s">
        <v>238</v>
      </c>
      <c r="BM283" s="186" t="s">
        <v>756</v>
      </c>
    </row>
    <row r="284" spans="1:65" s="12" customFormat="1" ht="22.9" customHeight="1">
      <c r="B284" s="161"/>
      <c r="D284" s="162" t="s">
        <v>76</v>
      </c>
      <c r="E284" s="172" t="s">
        <v>629</v>
      </c>
      <c r="F284" s="172" t="s">
        <v>757</v>
      </c>
      <c r="I284" s="164"/>
      <c r="J284" s="173">
        <f>BK284</f>
        <v>0</v>
      </c>
      <c r="L284" s="161"/>
      <c r="M284" s="166"/>
      <c r="N284" s="167"/>
      <c r="O284" s="167"/>
      <c r="P284" s="168">
        <f>SUM(P285:P286)</f>
        <v>0</v>
      </c>
      <c r="Q284" s="167"/>
      <c r="R284" s="168">
        <f>SUM(R285:R286)</f>
        <v>0</v>
      </c>
      <c r="S284" s="167"/>
      <c r="T284" s="169">
        <f>SUM(T285:T286)</f>
        <v>0</v>
      </c>
      <c r="AR284" s="162" t="s">
        <v>81</v>
      </c>
      <c r="AT284" s="170" t="s">
        <v>76</v>
      </c>
      <c r="AU284" s="170" t="s">
        <v>81</v>
      </c>
      <c r="AY284" s="162" t="s">
        <v>232</v>
      </c>
      <c r="BK284" s="171">
        <f>SUM(BK285:BK286)</f>
        <v>0</v>
      </c>
    </row>
    <row r="285" spans="1:65" s="2" customFormat="1" ht="33" customHeight="1">
      <c r="A285" s="31"/>
      <c r="B285" s="142"/>
      <c r="C285" s="174" t="s">
        <v>758</v>
      </c>
      <c r="D285" s="174" t="s">
        <v>234</v>
      </c>
      <c r="E285" s="175" t="s">
        <v>759</v>
      </c>
      <c r="F285" s="176" t="s">
        <v>760</v>
      </c>
      <c r="G285" s="177" t="s">
        <v>360</v>
      </c>
      <c r="H285" s="178">
        <v>3743.3209999999999</v>
      </c>
      <c r="I285" s="179"/>
      <c r="J285" s="180">
        <f>ROUND(I285*H285,2)</f>
        <v>0</v>
      </c>
      <c r="K285" s="181"/>
      <c r="L285" s="32"/>
      <c r="M285" s="182" t="s">
        <v>1</v>
      </c>
      <c r="N285" s="183" t="s">
        <v>43</v>
      </c>
      <c r="O285" s="60"/>
      <c r="P285" s="184">
        <f>O285*H285</f>
        <v>0</v>
      </c>
      <c r="Q285" s="184">
        <v>0</v>
      </c>
      <c r="R285" s="184">
        <f>Q285*H285</f>
        <v>0</v>
      </c>
      <c r="S285" s="184">
        <v>0</v>
      </c>
      <c r="T285" s="185">
        <f>S285*H285</f>
        <v>0</v>
      </c>
      <c r="U285" s="31"/>
      <c r="V285" s="31"/>
      <c r="W285" s="31"/>
      <c r="X285" s="31"/>
      <c r="Y285" s="31"/>
      <c r="Z285" s="31"/>
      <c r="AA285" s="31"/>
      <c r="AB285" s="31"/>
      <c r="AC285" s="31"/>
      <c r="AD285" s="31"/>
      <c r="AE285" s="31"/>
      <c r="AR285" s="186" t="s">
        <v>238</v>
      </c>
      <c r="AT285" s="186" t="s">
        <v>234</v>
      </c>
      <c r="AU285" s="186" t="s">
        <v>88</v>
      </c>
      <c r="AY285" s="14" t="s">
        <v>232</v>
      </c>
      <c r="BE285" s="104">
        <f>IF(N285="základná",J285,0)</f>
        <v>0</v>
      </c>
      <c r="BF285" s="104">
        <f>IF(N285="znížená",J285,0)</f>
        <v>0</v>
      </c>
      <c r="BG285" s="104">
        <f>IF(N285="zákl. prenesená",J285,0)</f>
        <v>0</v>
      </c>
      <c r="BH285" s="104">
        <f>IF(N285="zníž. prenesená",J285,0)</f>
        <v>0</v>
      </c>
      <c r="BI285" s="104">
        <f>IF(N285="nulová",J285,0)</f>
        <v>0</v>
      </c>
      <c r="BJ285" s="14" t="s">
        <v>88</v>
      </c>
      <c r="BK285" s="104">
        <f>ROUND(I285*H285,2)</f>
        <v>0</v>
      </c>
      <c r="BL285" s="14" t="s">
        <v>238</v>
      </c>
      <c r="BM285" s="186" t="s">
        <v>761</v>
      </c>
    </row>
    <row r="286" spans="1:65" s="2" customFormat="1" ht="49.15" customHeight="1">
      <c r="A286" s="31"/>
      <c r="B286" s="142"/>
      <c r="C286" s="174" t="s">
        <v>762</v>
      </c>
      <c r="D286" s="174" t="s">
        <v>234</v>
      </c>
      <c r="E286" s="175" t="s">
        <v>763</v>
      </c>
      <c r="F286" s="176" t="s">
        <v>764</v>
      </c>
      <c r="G286" s="177" t="s">
        <v>360</v>
      </c>
      <c r="H286" s="178">
        <v>3743.3209999999999</v>
      </c>
      <c r="I286" s="179"/>
      <c r="J286" s="180">
        <f>ROUND(I286*H286,2)</f>
        <v>0</v>
      </c>
      <c r="K286" s="181"/>
      <c r="L286" s="32"/>
      <c r="M286" s="182" t="s">
        <v>1</v>
      </c>
      <c r="N286" s="183" t="s">
        <v>43</v>
      </c>
      <c r="O286" s="60"/>
      <c r="P286" s="184">
        <f>O286*H286</f>
        <v>0</v>
      </c>
      <c r="Q286" s="184">
        <v>0</v>
      </c>
      <c r="R286" s="184">
        <f>Q286*H286</f>
        <v>0</v>
      </c>
      <c r="S286" s="184">
        <v>0</v>
      </c>
      <c r="T286" s="185">
        <f>S286*H286</f>
        <v>0</v>
      </c>
      <c r="U286" s="31"/>
      <c r="V286" s="31"/>
      <c r="W286" s="31"/>
      <c r="X286" s="31"/>
      <c r="Y286" s="31"/>
      <c r="Z286" s="31"/>
      <c r="AA286" s="31"/>
      <c r="AB286" s="31"/>
      <c r="AC286" s="31"/>
      <c r="AD286" s="31"/>
      <c r="AE286" s="31"/>
      <c r="AR286" s="186" t="s">
        <v>238</v>
      </c>
      <c r="AT286" s="186" t="s">
        <v>234</v>
      </c>
      <c r="AU286" s="186" t="s">
        <v>88</v>
      </c>
      <c r="AY286" s="14" t="s">
        <v>232</v>
      </c>
      <c r="BE286" s="104">
        <f>IF(N286="základná",J286,0)</f>
        <v>0</v>
      </c>
      <c r="BF286" s="104">
        <f>IF(N286="znížená",J286,0)</f>
        <v>0</v>
      </c>
      <c r="BG286" s="104">
        <f>IF(N286="zákl. prenesená",J286,0)</f>
        <v>0</v>
      </c>
      <c r="BH286" s="104">
        <f>IF(N286="zníž. prenesená",J286,0)</f>
        <v>0</v>
      </c>
      <c r="BI286" s="104">
        <f>IF(N286="nulová",J286,0)</f>
        <v>0</v>
      </c>
      <c r="BJ286" s="14" t="s">
        <v>88</v>
      </c>
      <c r="BK286" s="104">
        <f>ROUND(I286*H286,2)</f>
        <v>0</v>
      </c>
      <c r="BL286" s="14" t="s">
        <v>238</v>
      </c>
      <c r="BM286" s="186" t="s">
        <v>765</v>
      </c>
    </row>
    <row r="287" spans="1:65" s="12" customFormat="1" ht="25.9" customHeight="1">
      <c r="B287" s="161"/>
      <c r="D287" s="162" t="s">
        <v>76</v>
      </c>
      <c r="E287" s="163" t="s">
        <v>766</v>
      </c>
      <c r="F287" s="163" t="s">
        <v>767</v>
      </c>
      <c r="I287" s="164"/>
      <c r="J287" s="165">
        <f>BK287</f>
        <v>0</v>
      </c>
      <c r="L287" s="161"/>
      <c r="M287" s="166"/>
      <c r="N287" s="167"/>
      <c r="O287" s="167"/>
      <c r="P287" s="168">
        <f>P288</f>
        <v>0</v>
      </c>
      <c r="Q287" s="167"/>
      <c r="R287" s="168">
        <f>R288</f>
        <v>0.67869375700000012</v>
      </c>
      <c r="S287" s="167"/>
      <c r="T287" s="169">
        <f>T288</f>
        <v>0</v>
      </c>
      <c r="AR287" s="162" t="s">
        <v>88</v>
      </c>
      <c r="AT287" s="170" t="s">
        <v>76</v>
      </c>
      <c r="AU287" s="170" t="s">
        <v>77</v>
      </c>
      <c r="AY287" s="162" t="s">
        <v>232</v>
      </c>
      <c r="BK287" s="171">
        <f>BK288</f>
        <v>0</v>
      </c>
    </row>
    <row r="288" spans="1:65" s="12" customFormat="1" ht="22.9" customHeight="1">
      <c r="B288" s="161"/>
      <c r="D288" s="162" t="s">
        <v>76</v>
      </c>
      <c r="E288" s="172" t="s">
        <v>768</v>
      </c>
      <c r="F288" s="172" t="s">
        <v>769</v>
      </c>
      <c r="I288" s="164"/>
      <c r="J288" s="173">
        <f>BK288</f>
        <v>0</v>
      </c>
      <c r="L288" s="161"/>
      <c r="M288" s="166"/>
      <c r="N288" s="167"/>
      <c r="O288" s="167"/>
      <c r="P288" s="168">
        <f>SUM(P289:P291)</f>
        <v>0</v>
      </c>
      <c r="Q288" s="167"/>
      <c r="R288" s="168">
        <f>SUM(R289:R291)</f>
        <v>0.67869375700000012</v>
      </c>
      <c r="S288" s="167"/>
      <c r="T288" s="169">
        <f>SUM(T289:T291)</f>
        <v>0</v>
      </c>
      <c r="AR288" s="162" t="s">
        <v>88</v>
      </c>
      <c r="AT288" s="170" t="s">
        <v>76</v>
      </c>
      <c r="AU288" s="170" t="s">
        <v>81</v>
      </c>
      <c r="AY288" s="162" t="s">
        <v>232</v>
      </c>
      <c r="BK288" s="171">
        <f>SUM(BK289:BK291)</f>
        <v>0</v>
      </c>
    </row>
    <row r="289" spans="1:65" s="2" customFormat="1" ht="33" customHeight="1">
      <c r="A289" s="31"/>
      <c r="B289" s="142"/>
      <c r="C289" s="174" t="s">
        <v>770</v>
      </c>
      <c r="D289" s="174" t="s">
        <v>234</v>
      </c>
      <c r="E289" s="175" t="s">
        <v>771</v>
      </c>
      <c r="F289" s="176" t="s">
        <v>772</v>
      </c>
      <c r="G289" s="177" t="s">
        <v>237</v>
      </c>
      <c r="H289" s="178">
        <v>1</v>
      </c>
      <c r="I289" s="179"/>
      <c r="J289" s="180">
        <f>ROUND(I289*H289,2)</f>
        <v>0</v>
      </c>
      <c r="K289" s="181"/>
      <c r="L289" s="32"/>
      <c r="M289" s="182" t="s">
        <v>1</v>
      </c>
      <c r="N289" s="183" t="s">
        <v>43</v>
      </c>
      <c r="O289" s="60"/>
      <c r="P289" s="184">
        <f>O289*H289</f>
        <v>0</v>
      </c>
      <c r="Q289" s="184">
        <v>6.2693757000000003E-2</v>
      </c>
      <c r="R289" s="184">
        <f>Q289*H289</f>
        <v>6.2693757000000003E-2</v>
      </c>
      <c r="S289" s="184">
        <v>0</v>
      </c>
      <c r="T289" s="185">
        <f>S289*H289</f>
        <v>0</v>
      </c>
      <c r="U289" s="31"/>
      <c r="V289" s="31"/>
      <c r="W289" s="31"/>
      <c r="X289" s="31"/>
      <c r="Y289" s="31"/>
      <c r="Z289" s="31"/>
      <c r="AA289" s="31"/>
      <c r="AB289" s="31"/>
      <c r="AC289" s="31"/>
      <c r="AD289" s="31"/>
      <c r="AE289" s="31"/>
      <c r="AR289" s="186" t="s">
        <v>297</v>
      </c>
      <c r="AT289" s="186" t="s">
        <v>234</v>
      </c>
      <c r="AU289" s="186" t="s">
        <v>88</v>
      </c>
      <c r="AY289" s="14" t="s">
        <v>232</v>
      </c>
      <c r="BE289" s="104">
        <f>IF(N289="základná",J289,0)</f>
        <v>0</v>
      </c>
      <c r="BF289" s="104">
        <f>IF(N289="znížená",J289,0)</f>
        <v>0</v>
      </c>
      <c r="BG289" s="104">
        <f>IF(N289="zákl. prenesená",J289,0)</f>
        <v>0</v>
      </c>
      <c r="BH289" s="104">
        <f>IF(N289="zníž. prenesená",J289,0)</f>
        <v>0</v>
      </c>
      <c r="BI289" s="104">
        <f>IF(N289="nulová",J289,0)</f>
        <v>0</v>
      </c>
      <c r="BJ289" s="14" t="s">
        <v>88</v>
      </c>
      <c r="BK289" s="104">
        <f>ROUND(I289*H289,2)</f>
        <v>0</v>
      </c>
      <c r="BL289" s="14" t="s">
        <v>297</v>
      </c>
      <c r="BM289" s="186" t="s">
        <v>773</v>
      </c>
    </row>
    <row r="290" spans="1:65" s="2" customFormat="1" ht="24.2" customHeight="1">
      <c r="A290" s="31"/>
      <c r="B290" s="142"/>
      <c r="C290" s="187" t="s">
        <v>774</v>
      </c>
      <c r="D290" s="187" t="s">
        <v>357</v>
      </c>
      <c r="E290" s="188" t="s">
        <v>775</v>
      </c>
      <c r="F290" s="189" t="s">
        <v>776</v>
      </c>
      <c r="G290" s="190" t="s">
        <v>287</v>
      </c>
      <c r="H290" s="191">
        <v>0.38500000000000001</v>
      </c>
      <c r="I290" s="192"/>
      <c r="J290" s="193">
        <f>ROUND(I290*H290,2)</f>
        <v>0</v>
      </c>
      <c r="K290" s="194"/>
      <c r="L290" s="195"/>
      <c r="M290" s="196" t="s">
        <v>1</v>
      </c>
      <c r="N290" s="197" t="s">
        <v>43</v>
      </c>
      <c r="O290" s="60"/>
      <c r="P290" s="184">
        <f>O290*H290</f>
        <v>0</v>
      </c>
      <c r="Q290" s="184">
        <v>1.6</v>
      </c>
      <c r="R290" s="184">
        <f>Q290*H290</f>
        <v>0.6160000000000001</v>
      </c>
      <c r="S290" s="184">
        <v>0</v>
      </c>
      <c r="T290" s="185">
        <f>S290*H290</f>
        <v>0</v>
      </c>
      <c r="U290" s="31"/>
      <c r="V290" s="31"/>
      <c r="W290" s="31"/>
      <c r="X290" s="31"/>
      <c r="Y290" s="31"/>
      <c r="Z290" s="31"/>
      <c r="AA290" s="31"/>
      <c r="AB290" s="31"/>
      <c r="AC290" s="31"/>
      <c r="AD290" s="31"/>
      <c r="AE290" s="31"/>
      <c r="AR290" s="186" t="s">
        <v>362</v>
      </c>
      <c r="AT290" s="186" t="s">
        <v>357</v>
      </c>
      <c r="AU290" s="186" t="s">
        <v>88</v>
      </c>
      <c r="AY290" s="14" t="s">
        <v>232</v>
      </c>
      <c r="BE290" s="104">
        <f>IF(N290="základná",J290,0)</f>
        <v>0</v>
      </c>
      <c r="BF290" s="104">
        <f>IF(N290="znížená",J290,0)</f>
        <v>0</v>
      </c>
      <c r="BG290" s="104">
        <f>IF(N290="zákl. prenesená",J290,0)</f>
        <v>0</v>
      </c>
      <c r="BH290" s="104">
        <f>IF(N290="zníž. prenesená",J290,0)</f>
        <v>0</v>
      </c>
      <c r="BI290" s="104">
        <f>IF(N290="nulová",J290,0)</f>
        <v>0</v>
      </c>
      <c r="BJ290" s="14" t="s">
        <v>88</v>
      </c>
      <c r="BK290" s="104">
        <f>ROUND(I290*H290,2)</f>
        <v>0</v>
      </c>
      <c r="BL290" s="14" t="s">
        <v>297</v>
      </c>
      <c r="BM290" s="186" t="s">
        <v>777</v>
      </c>
    </row>
    <row r="291" spans="1:65" s="2" customFormat="1" ht="24.2" customHeight="1">
      <c r="A291" s="31"/>
      <c r="B291" s="142"/>
      <c r="C291" s="174" t="s">
        <v>778</v>
      </c>
      <c r="D291" s="174" t="s">
        <v>234</v>
      </c>
      <c r="E291" s="175" t="s">
        <v>779</v>
      </c>
      <c r="F291" s="176" t="s">
        <v>780</v>
      </c>
      <c r="G291" s="177" t="s">
        <v>360</v>
      </c>
      <c r="H291" s="178">
        <v>0.67900000000000005</v>
      </c>
      <c r="I291" s="179"/>
      <c r="J291" s="180">
        <f>ROUND(I291*H291,2)</f>
        <v>0</v>
      </c>
      <c r="K291" s="181"/>
      <c r="L291" s="32"/>
      <c r="M291" s="182" t="s">
        <v>1</v>
      </c>
      <c r="N291" s="183" t="s">
        <v>43</v>
      </c>
      <c r="O291" s="60"/>
      <c r="P291" s="184">
        <f>O291*H291</f>
        <v>0</v>
      </c>
      <c r="Q291" s="184">
        <v>0</v>
      </c>
      <c r="R291" s="184">
        <f>Q291*H291</f>
        <v>0</v>
      </c>
      <c r="S291" s="184">
        <v>0</v>
      </c>
      <c r="T291" s="185">
        <f>S291*H291</f>
        <v>0</v>
      </c>
      <c r="U291" s="31"/>
      <c r="V291" s="31"/>
      <c r="W291" s="31"/>
      <c r="X291" s="31"/>
      <c r="Y291" s="31"/>
      <c r="Z291" s="31"/>
      <c r="AA291" s="31"/>
      <c r="AB291" s="31"/>
      <c r="AC291" s="31"/>
      <c r="AD291" s="31"/>
      <c r="AE291" s="31"/>
      <c r="AR291" s="186" t="s">
        <v>297</v>
      </c>
      <c r="AT291" s="186" t="s">
        <v>234</v>
      </c>
      <c r="AU291" s="186" t="s">
        <v>88</v>
      </c>
      <c r="AY291" s="14" t="s">
        <v>232</v>
      </c>
      <c r="BE291" s="104">
        <f>IF(N291="základná",J291,0)</f>
        <v>0</v>
      </c>
      <c r="BF291" s="104">
        <f>IF(N291="znížená",J291,0)</f>
        <v>0</v>
      </c>
      <c r="BG291" s="104">
        <f>IF(N291="zákl. prenesená",J291,0)</f>
        <v>0</v>
      </c>
      <c r="BH291" s="104">
        <f>IF(N291="zníž. prenesená",J291,0)</f>
        <v>0</v>
      </c>
      <c r="BI291" s="104">
        <f>IF(N291="nulová",J291,0)</f>
        <v>0</v>
      </c>
      <c r="BJ291" s="14" t="s">
        <v>88</v>
      </c>
      <c r="BK291" s="104">
        <f>ROUND(I291*H291,2)</f>
        <v>0</v>
      </c>
      <c r="BL291" s="14" t="s">
        <v>297</v>
      </c>
      <c r="BM291" s="186" t="s">
        <v>781</v>
      </c>
    </row>
    <row r="292" spans="1:65" s="12" customFormat="1" ht="25.9" customHeight="1">
      <c r="B292" s="161"/>
      <c r="D292" s="162" t="s">
        <v>76</v>
      </c>
      <c r="E292" s="163" t="s">
        <v>357</v>
      </c>
      <c r="F292" s="163" t="s">
        <v>782</v>
      </c>
      <c r="I292" s="164"/>
      <c r="J292" s="165">
        <f>BK292</f>
        <v>0</v>
      </c>
      <c r="L292" s="161"/>
      <c r="M292" s="166"/>
      <c r="N292" s="167"/>
      <c r="O292" s="167"/>
      <c r="P292" s="168">
        <f>P293</f>
        <v>0</v>
      </c>
      <c r="Q292" s="167"/>
      <c r="R292" s="168">
        <f>R293</f>
        <v>1.2684060000000001</v>
      </c>
      <c r="S292" s="167"/>
      <c r="T292" s="169">
        <f>T293</f>
        <v>0</v>
      </c>
      <c r="AR292" s="162" t="s">
        <v>93</v>
      </c>
      <c r="AT292" s="170" t="s">
        <v>76</v>
      </c>
      <c r="AU292" s="170" t="s">
        <v>77</v>
      </c>
      <c r="AY292" s="162" t="s">
        <v>232</v>
      </c>
      <c r="BK292" s="171">
        <f>BK293</f>
        <v>0</v>
      </c>
    </row>
    <row r="293" spans="1:65" s="12" customFormat="1" ht="22.9" customHeight="1">
      <c r="B293" s="161"/>
      <c r="D293" s="162" t="s">
        <v>76</v>
      </c>
      <c r="E293" s="172" t="s">
        <v>783</v>
      </c>
      <c r="F293" s="172" t="s">
        <v>784</v>
      </c>
      <c r="I293" s="164"/>
      <c r="J293" s="173">
        <f>BK293</f>
        <v>0</v>
      </c>
      <c r="L293" s="161"/>
      <c r="M293" s="166"/>
      <c r="N293" s="167"/>
      <c r="O293" s="167"/>
      <c r="P293" s="168">
        <f>P294</f>
        <v>0</v>
      </c>
      <c r="Q293" s="167"/>
      <c r="R293" s="168">
        <f>R294</f>
        <v>1.2684060000000001</v>
      </c>
      <c r="S293" s="167"/>
      <c r="T293" s="169">
        <f>T294</f>
        <v>0</v>
      </c>
      <c r="AR293" s="162" t="s">
        <v>93</v>
      </c>
      <c r="AT293" s="170" t="s">
        <v>76</v>
      </c>
      <c r="AU293" s="170" t="s">
        <v>81</v>
      </c>
      <c r="AY293" s="162" t="s">
        <v>232</v>
      </c>
      <c r="BK293" s="171">
        <f>BK294</f>
        <v>0</v>
      </c>
    </row>
    <row r="294" spans="1:65" s="2" customFormat="1" ht="21.75" customHeight="1">
      <c r="A294" s="31"/>
      <c r="B294" s="142"/>
      <c r="C294" s="174" t="s">
        <v>785</v>
      </c>
      <c r="D294" s="174" t="s">
        <v>234</v>
      </c>
      <c r="E294" s="175" t="s">
        <v>786</v>
      </c>
      <c r="F294" s="176" t="s">
        <v>787</v>
      </c>
      <c r="G294" s="177" t="s">
        <v>256</v>
      </c>
      <c r="H294" s="178">
        <v>50</v>
      </c>
      <c r="I294" s="179"/>
      <c r="J294" s="180">
        <f>ROUND(I294*H294,2)</f>
        <v>0</v>
      </c>
      <c r="K294" s="181"/>
      <c r="L294" s="32"/>
      <c r="M294" s="198" t="s">
        <v>1</v>
      </c>
      <c r="N294" s="199" t="s">
        <v>43</v>
      </c>
      <c r="O294" s="200"/>
      <c r="P294" s="201">
        <f>O294*H294</f>
        <v>0</v>
      </c>
      <c r="Q294" s="201">
        <v>2.5368120000000001E-2</v>
      </c>
      <c r="R294" s="201">
        <f>Q294*H294</f>
        <v>1.2684060000000001</v>
      </c>
      <c r="S294" s="201">
        <v>0</v>
      </c>
      <c r="T294" s="202">
        <f>S294*H294</f>
        <v>0</v>
      </c>
      <c r="U294" s="31"/>
      <c r="V294" s="31"/>
      <c r="W294" s="31"/>
      <c r="X294" s="31"/>
      <c r="Y294" s="31"/>
      <c r="Z294" s="31"/>
      <c r="AA294" s="31"/>
      <c r="AB294" s="31"/>
      <c r="AC294" s="31"/>
      <c r="AD294" s="31"/>
      <c r="AE294" s="31"/>
      <c r="AR294" s="186" t="s">
        <v>463</v>
      </c>
      <c r="AT294" s="186" t="s">
        <v>234</v>
      </c>
      <c r="AU294" s="186" t="s">
        <v>88</v>
      </c>
      <c r="AY294" s="14" t="s">
        <v>232</v>
      </c>
      <c r="BE294" s="104">
        <f>IF(N294="základná",J294,0)</f>
        <v>0</v>
      </c>
      <c r="BF294" s="104">
        <f>IF(N294="znížená",J294,0)</f>
        <v>0</v>
      </c>
      <c r="BG294" s="104">
        <f>IF(N294="zákl. prenesená",J294,0)</f>
        <v>0</v>
      </c>
      <c r="BH294" s="104">
        <f>IF(N294="zníž. prenesená",J294,0)</f>
        <v>0</v>
      </c>
      <c r="BI294" s="104">
        <f>IF(N294="nulová",J294,0)</f>
        <v>0</v>
      </c>
      <c r="BJ294" s="14" t="s">
        <v>88</v>
      </c>
      <c r="BK294" s="104">
        <f>ROUND(I294*H294,2)</f>
        <v>0</v>
      </c>
      <c r="BL294" s="14" t="s">
        <v>463</v>
      </c>
      <c r="BM294" s="186" t="s">
        <v>788</v>
      </c>
    </row>
    <row r="295" spans="1:65" s="2" customFormat="1" ht="6.95" customHeight="1">
      <c r="A295" s="31"/>
      <c r="B295" s="49"/>
      <c r="C295" s="50"/>
      <c r="D295" s="50"/>
      <c r="E295" s="50"/>
      <c r="F295" s="50"/>
      <c r="G295" s="50"/>
      <c r="H295" s="50"/>
      <c r="I295" s="50"/>
      <c r="J295" s="50"/>
      <c r="K295" s="50"/>
      <c r="L295" s="32"/>
      <c r="M295" s="31"/>
      <c r="O295" s="31"/>
      <c r="P295" s="31"/>
      <c r="Q295" s="31"/>
      <c r="R295" s="31"/>
      <c r="S295" s="31"/>
      <c r="T295" s="31"/>
      <c r="U295" s="31"/>
      <c r="V295" s="31"/>
      <c r="W295" s="31"/>
      <c r="X295" s="31"/>
      <c r="Y295" s="31"/>
      <c r="Z295" s="31"/>
      <c r="AA295" s="31"/>
      <c r="AB295" s="31"/>
      <c r="AC295" s="31"/>
      <c r="AD295" s="31"/>
      <c r="AE295" s="31"/>
    </row>
  </sheetData>
  <autoFilter ref="C146:K294"/>
  <mergeCells count="20">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2:BM17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161</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3115</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3155</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J104</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ROUND((SUM(BE104:BE111) + SUM(BE135:BE170)),  2)</f>
        <v>0</v>
      </c>
      <c r="G39" s="118"/>
      <c r="H39" s="118"/>
      <c r="I39" s="119">
        <v>0.23</v>
      </c>
      <c r="J39" s="117">
        <f>ROUND(((SUM(BE104:BE111) + SUM(BE135:BE170))*I39),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ROUND((SUM(BF104:BF111) + SUM(BF135:BF170)),  2)</f>
        <v>0</v>
      </c>
      <c r="G40" s="118"/>
      <c r="H40" s="118"/>
      <c r="I40" s="119">
        <v>0.23</v>
      </c>
      <c r="J40" s="117">
        <f>ROUND(((SUM(BF104:BF111) + SUM(BF135:BF170))*I40),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ROUND((SUM(BG104:BG111) + SUM(BG135:BG170)),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ROUND((SUM(BH104:BH111) + SUM(BH135:BH170)),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ROUND((SUM(BI104:BI111) + SUM(BI135:BI170)),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3115</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04.3 - Elektricka_pripojka k CS A3</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65"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2.9" customHeight="1">
      <c r="A100" s="31"/>
      <c r="B100" s="32"/>
      <c r="C100" s="131" t="s">
        <v>194</v>
      </c>
      <c r="D100" s="31"/>
      <c r="E100" s="31"/>
      <c r="F100" s="31"/>
      <c r="G100" s="31"/>
      <c r="H100" s="31"/>
      <c r="I100" s="31"/>
      <c r="J100" s="73">
        <f>J135</f>
        <v>0</v>
      </c>
      <c r="K100" s="31"/>
      <c r="L100" s="44"/>
      <c r="S100" s="31"/>
      <c r="T100" s="31"/>
      <c r="U100" s="31"/>
      <c r="V100" s="31"/>
      <c r="W100" s="31"/>
      <c r="X100" s="31"/>
      <c r="Y100" s="31"/>
      <c r="Z100" s="31"/>
      <c r="AA100" s="31"/>
      <c r="AB100" s="31"/>
      <c r="AC100" s="31"/>
      <c r="AD100" s="31"/>
      <c r="AE100" s="31"/>
      <c r="AU100" s="14" t="s">
        <v>195</v>
      </c>
    </row>
    <row r="101" spans="1:65" s="9" customFormat="1" ht="24.95" customHeight="1">
      <c r="B101" s="132"/>
      <c r="D101" s="133" t="s">
        <v>3117</v>
      </c>
      <c r="E101" s="134"/>
      <c r="F101" s="134"/>
      <c r="G101" s="134"/>
      <c r="H101" s="134"/>
      <c r="I101" s="134"/>
      <c r="J101" s="135">
        <f>J136</f>
        <v>0</v>
      </c>
      <c r="L101" s="132"/>
    </row>
    <row r="102" spans="1:65" s="2" customFormat="1" ht="21.75" customHeight="1">
      <c r="A102" s="31"/>
      <c r="B102" s="32"/>
      <c r="C102" s="31"/>
      <c r="D102" s="31"/>
      <c r="E102" s="31"/>
      <c r="F102" s="31"/>
      <c r="G102" s="31"/>
      <c r="H102" s="31"/>
      <c r="I102" s="31"/>
      <c r="J102" s="31"/>
      <c r="K102" s="31"/>
      <c r="L102" s="44"/>
      <c r="S102" s="31"/>
      <c r="T102" s="31"/>
      <c r="U102" s="31"/>
      <c r="V102" s="31"/>
      <c r="W102" s="31"/>
      <c r="X102" s="31"/>
      <c r="Y102" s="31"/>
      <c r="Z102" s="31"/>
      <c r="AA102" s="31"/>
      <c r="AB102" s="31"/>
      <c r="AC102" s="31"/>
      <c r="AD102" s="31"/>
      <c r="AE102" s="31"/>
    </row>
    <row r="103" spans="1:65" s="2" customFormat="1" ht="6.95" customHeight="1">
      <c r="A103" s="31"/>
      <c r="B103" s="32"/>
      <c r="C103" s="31"/>
      <c r="D103" s="31"/>
      <c r="E103" s="31"/>
      <c r="F103" s="31"/>
      <c r="G103" s="31"/>
      <c r="H103" s="31"/>
      <c r="I103" s="31"/>
      <c r="J103" s="31"/>
      <c r="K103" s="31"/>
      <c r="L103" s="44"/>
      <c r="S103" s="31"/>
      <c r="T103" s="31"/>
      <c r="U103" s="31"/>
      <c r="V103" s="31"/>
      <c r="W103" s="31"/>
      <c r="X103" s="31"/>
      <c r="Y103" s="31"/>
      <c r="Z103" s="31"/>
      <c r="AA103" s="31"/>
      <c r="AB103" s="31"/>
      <c r="AC103" s="31"/>
      <c r="AD103" s="31"/>
      <c r="AE103" s="31"/>
    </row>
    <row r="104" spans="1:65" s="2" customFormat="1" ht="29.25" customHeight="1">
      <c r="A104" s="31"/>
      <c r="B104" s="32"/>
      <c r="C104" s="131" t="s">
        <v>209</v>
      </c>
      <c r="D104" s="31"/>
      <c r="E104" s="31"/>
      <c r="F104" s="31"/>
      <c r="G104" s="31"/>
      <c r="H104" s="31"/>
      <c r="I104" s="31"/>
      <c r="J104" s="140">
        <f>ROUND(J105 + J106 + J107 + J108 + J109 + J110,2)</f>
        <v>0</v>
      </c>
      <c r="K104" s="31"/>
      <c r="L104" s="44"/>
      <c r="N104" s="141" t="s">
        <v>41</v>
      </c>
      <c r="S104" s="31"/>
      <c r="T104" s="31"/>
      <c r="U104" s="31"/>
      <c r="V104" s="31"/>
      <c r="W104" s="31"/>
      <c r="X104" s="31"/>
      <c r="Y104" s="31"/>
      <c r="Z104" s="31"/>
      <c r="AA104" s="31"/>
      <c r="AB104" s="31"/>
      <c r="AC104" s="31"/>
      <c r="AD104" s="31"/>
      <c r="AE104" s="31"/>
    </row>
    <row r="105" spans="1:65" s="2" customFormat="1" ht="18" customHeight="1">
      <c r="A105" s="31"/>
      <c r="B105" s="142"/>
      <c r="C105" s="143"/>
      <c r="D105" s="257" t="s">
        <v>210</v>
      </c>
      <c r="E105" s="263"/>
      <c r="F105" s="263"/>
      <c r="G105" s="143"/>
      <c r="H105" s="143"/>
      <c r="I105" s="143"/>
      <c r="J105" s="101">
        <v>0</v>
      </c>
      <c r="K105" s="143"/>
      <c r="L105" s="145"/>
      <c r="M105" s="146"/>
      <c r="N105" s="147" t="s">
        <v>43</v>
      </c>
      <c r="O105" s="146"/>
      <c r="P105" s="146"/>
      <c r="Q105" s="146"/>
      <c r="R105" s="146"/>
      <c r="S105" s="143"/>
      <c r="T105" s="143"/>
      <c r="U105" s="143"/>
      <c r="V105" s="143"/>
      <c r="W105" s="143"/>
      <c r="X105" s="143"/>
      <c r="Y105" s="143"/>
      <c r="Z105" s="143"/>
      <c r="AA105" s="143"/>
      <c r="AB105" s="143"/>
      <c r="AC105" s="143"/>
      <c r="AD105" s="143"/>
      <c r="AE105" s="143"/>
      <c r="AF105" s="146"/>
      <c r="AG105" s="146"/>
      <c r="AH105" s="146"/>
      <c r="AI105" s="146"/>
      <c r="AJ105" s="146"/>
      <c r="AK105" s="146"/>
      <c r="AL105" s="146"/>
      <c r="AM105" s="146"/>
      <c r="AN105" s="146"/>
      <c r="AO105" s="146"/>
      <c r="AP105" s="146"/>
      <c r="AQ105" s="146"/>
      <c r="AR105" s="146"/>
      <c r="AS105" s="146"/>
      <c r="AT105" s="146"/>
      <c r="AU105" s="146"/>
      <c r="AV105" s="146"/>
      <c r="AW105" s="146"/>
      <c r="AX105" s="146"/>
      <c r="AY105" s="148" t="s">
        <v>211</v>
      </c>
      <c r="AZ105" s="146"/>
      <c r="BA105" s="146"/>
      <c r="BB105" s="146"/>
      <c r="BC105" s="146"/>
      <c r="BD105" s="146"/>
      <c r="BE105" s="149">
        <f t="shared" ref="BE105:BE110" si="0">IF(N105="základná",J105,0)</f>
        <v>0</v>
      </c>
      <c r="BF105" s="149">
        <f t="shared" ref="BF105:BF110" si="1">IF(N105="znížená",J105,0)</f>
        <v>0</v>
      </c>
      <c r="BG105" s="149">
        <f t="shared" ref="BG105:BG110" si="2">IF(N105="zákl. prenesená",J105,0)</f>
        <v>0</v>
      </c>
      <c r="BH105" s="149">
        <f t="shared" ref="BH105:BH110" si="3">IF(N105="zníž. prenesená",J105,0)</f>
        <v>0</v>
      </c>
      <c r="BI105" s="149">
        <f t="shared" ref="BI105:BI110" si="4">IF(N105="nulová",J105,0)</f>
        <v>0</v>
      </c>
      <c r="BJ105" s="148" t="s">
        <v>88</v>
      </c>
      <c r="BK105" s="146"/>
      <c r="BL105" s="146"/>
      <c r="BM105" s="146"/>
    </row>
    <row r="106" spans="1:65" s="2" customFormat="1" ht="18" customHeight="1">
      <c r="A106" s="31"/>
      <c r="B106" s="142"/>
      <c r="C106" s="143"/>
      <c r="D106" s="257" t="s">
        <v>212</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si="0"/>
        <v>0</v>
      </c>
      <c r="BF106" s="149">
        <f t="shared" si="1"/>
        <v>0</v>
      </c>
      <c r="BG106" s="149">
        <f t="shared" si="2"/>
        <v>0</v>
      </c>
      <c r="BH106" s="149">
        <f t="shared" si="3"/>
        <v>0</v>
      </c>
      <c r="BI106" s="149">
        <f t="shared" si="4"/>
        <v>0</v>
      </c>
      <c r="BJ106" s="148" t="s">
        <v>88</v>
      </c>
      <c r="BK106" s="146"/>
      <c r="BL106" s="146"/>
      <c r="BM106" s="146"/>
    </row>
    <row r="107" spans="1:65" s="2" customFormat="1" ht="18" customHeight="1">
      <c r="A107" s="31"/>
      <c r="B107" s="142"/>
      <c r="C107" s="143"/>
      <c r="D107" s="257" t="s">
        <v>213</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214</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257" t="s">
        <v>215</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8" customHeight="1">
      <c r="A110" s="31"/>
      <c r="B110" s="142"/>
      <c r="C110" s="143"/>
      <c r="D110" s="144" t="s">
        <v>216</v>
      </c>
      <c r="E110" s="143"/>
      <c r="F110" s="143"/>
      <c r="G110" s="143"/>
      <c r="H110" s="143"/>
      <c r="I110" s="143"/>
      <c r="J110" s="101">
        <f>ROUND(J34*T110,2)</f>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217</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1.25">
      <c r="A111" s="31"/>
      <c r="B111" s="32"/>
      <c r="C111" s="31"/>
      <c r="D111" s="31"/>
      <c r="E111" s="31"/>
      <c r="F111" s="31"/>
      <c r="G111" s="31"/>
      <c r="H111" s="31"/>
      <c r="I111" s="31"/>
      <c r="J111" s="31"/>
      <c r="K111" s="31"/>
      <c r="L111" s="44"/>
      <c r="S111" s="31"/>
      <c r="T111" s="31"/>
      <c r="U111" s="31"/>
      <c r="V111" s="31"/>
      <c r="W111" s="31"/>
      <c r="X111" s="31"/>
      <c r="Y111" s="31"/>
      <c r="Z111" s="31"/>
      <c r="AA111" s="31"/>
      <c r="AB111" s="31"/>
      <c r="AC111" s="31"/>
      <c r="AD111" s="31"/>
      <c r="AE111" s="31"/>
    </row>
    <row r="112" spans="1:65" s="2" customFormat="1" ht="29.25" customHeight="1">
      <c r="A112" s="31"/>
      <c r="B112" s="32"/>
      <c r="C112" s="108" t="s">
        <v>182</v>
      </c>
      <c r="D112" s="109"/>
      <c r="E112" s="109"/>
      <c r="F112" s="109"/>
      <c r="G112" s="109"/>
      <c r="H112" s="109"/>
      <c r="I112" s="109"/>
      <c r="J112" s="110">
        <f>ROUND(J100+J104,2)</f>
        <v>0</v>
      </c>
      <c r="K112" s="109"/>
      <c r="L112" s="44"/>
      <c r="S112" s="31"/>
      <c r="T112" s="31"/>
      <c r="U112" s="31"/>
      <c r="V112" s="31"/>
      <c r="W112" s="31"/>
      <c r="X112" s="31"/>
      <c r="Y112" s="31"/>
      <c r="Z112" s="31"/>
      <c r="AA112" s="31"/>
      <c r="AB112" s="31"/>
      <c r="AC112" s="31"/>
      <c r="AD112" s="31"/>
      <c r="AE112" s="31"/>
    </row>
    <row r="113" spans="1:31" s="2" customFormat="1" ht="6.95" customHeight="1">
      <c r="A113" s="31"/>
      <c r="B113" s="49"/>
      <c r="C113" s="50"/>
      <c r="D113" s="50"/>
      <c r="E113" s="50"/>
      <c r="F113" s="50"/>
      <c r="G113" s="50"/>
      <c r="H113" s="50"/>
      <c r="I113" s="50"/>
      <c r="J113" s="50"/>
      <c r="K113" s="50"/>
      <c r="L113" s="44"/>
      <c r="S113" s="31"/>
      <c r="T113" s="31"/>
      <c r="U113" s="31"/>
      <c r="V113" s="31"/>
      <c r="W113" s="31"/>
      <c r="X113" s="31"/>
      <c r="Y113" s="31"/>
      <c r="Z113" s="31"/>
      <c r="AA113" s="31"/>
      <c r="AB113" s="31"/>
      <c r="AC113" s="31"/>
      <c r="AD113" s="31"/>
      <c r="AE113" s="31"/>
    </row>
    <row r="117" spans="1:31" s="2" customFormat="1" ht="6.95" customHeight="1">
      <c r="A117" s="31"/>
      <c r="B117" s="51"/>
      <c r="C117" s="52"/>
      <c r="D117" s="52"/>
      <c r="E117" s="52"/>
      <c r="F117" s="52"/>
      <c r="G117" s="52"/>
      <c r="H117" s="52"/>
      <c r="I117" s="52"/>
      <c r="J117" s="52"/>
      <c r="K117" s="52"/>
      <c r="L117" s="44"/>
      <c r="S117" s="31"/>
      <c r="T117" s="31"/>
      <c r="U117" s="31"/>
      <c r="V117" s="31"/>
      <c r="W117" s="31"/>
      <c r="X117" s="31"/>
      <c r="Y117" s="31"/>
      <c r="Z117" s="31"/>
      <c r="AA117" s="31"/>
      <c r="AB117" s="31"/>
      <c r="AC117" s="31"/>
      <c r="AD117" s="31"/>
      <c r="AE117" s="31"/>
    </row>
    <row r="118" spans="1:31" s="2" customFormat="1" ht="24.95" customHeight="1">
      <c r="A118" s="31"/>
      <c r="B118" s="32"/>
      <c r="C118" s="18" t="s">
        <v>218</v>
      </c>
      <c r="D118" s="31"/>
      <c r="E118" s="31"/>
      <c r="F118" s="31"/>
      <c r="G118" s="31"/>
      <c r="H118" s="31"/>
      <c r="I118" s="31"/>
      <c r="J118" s="31"/>
      <c r="K118" s="31"/>
      <c r="L118" s="44"/>
      <c r="S118" s="31"/>
      <c r="T118" s="31"/>
      <c r="U118" s="31"/>
      <c r="V118" s="31"/>
      <c r="W118" s="31"/>
      <c r="X118" s="31"/>
      <c r="Y118" s="31"/>
      <c r="Z118" s="31"/>
      <c r="AA118" s="31"/>
      <c r="AB118" s="31"/>
      <c r="AC118" s="31"/>
      <c r="AD118" s="31"/>
      <c r="AE118" s="31"/>
    </row>
    <row r="119" spans="1:31" s="2" customFormat="1" ht="6.95" customHeight="1">
      <c r="A119" s="31"/>
      <c r="B119" s="32"/>
      <c r="C119" s="31"/>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12" customHeight="1">
      <c r="A120" s="31"/>
      <c r="B120" s="32"/>
      <c r="C120" s="24" t="s">
        <v>15</v>
      </c>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31" s="2" customFormat="1" ht="16.5" customHeight="1">
      <c r="A121" s="31"/>
      <c r="B121" s="32"/>
      <c r="C121" s="31"/>
      <c r="D121" s="31"/>
      <c r="E121" s="258" t="str">
        <f>E7</f>
        <v>Kanalizácia a ČOV Nacina Ves</v>
      </c>
      <c r="F121" s="259"/>
      <c r="G121" s="259"/>
      <c r="H121" s="259"/>
      <c r="I121" s="31"/>
      <c r="J121" s="31"/>
      <c r="K121" s="31"/>
      <c r="L121" s="44"/>
      <c r="S121" s="31"/>
      <c r="T121" s="31"/>
      <c r="U121" s="31"/>
      <c r="V121" s="31"/>
      <c r="W121" s="31"/>
      <c r="X121" s="31"/>
      <c r="Y121" s="31"/>
      <c r="Z121" s="31"/>
      <c r="AA121" s="31"/>
      <c r="AB121" s="31"/>
      <c r="AC121" s="31"/>
      <c r="AD121" s="31"/>
      <c r="AE121" s="31"/>
    </row>
    <row r="122" spans="1:31" s="1" customFormat="1" ht="12" customHeight="1">
      <c r="B122" s="17"/>
      <c r="C122" s="24" t="s">
        <v>184</v>
      </c>
      <c r="L122" s="17"/>
    </row>
    <row r="123" spans="1:31" s="1" customFormat="1" ht="16.5" customHeight="1">
      <c r="B123" s="17"/>
      <c r="E123" s="258" t="s">
        <v>2354</v>
      </c>
      <c r="F123" s="210"/>
      <c r="G123" s="210"/>
      <c r="H123" s="210"/>
      <c r="L123" s="17"/>
    </row>
    <row r="124" spans="1:31" s="1" customFormat="1" ht="12" customHeight="1">
      <c r="B124" s="17"/>
      <c r="C124" s="24" t="s">
        <v>186</v>
      </c>
      <c r="L124" s="17"/>
    </row>
    <row r="125" spans="1:31" s="2" customFormat="1" ht="16.5" customHeight="1">
      <c r="A125" s="31"/>
      <c r="B125" s="32"/>
      <c r="C125" s="31"/>
      <c r="D125" s="31"/>
      <c r="E125" s="260" t="s">
        <v>3115</v>
      </c>
      <c r="F125" s="261"/>
      <c r="G125" s="261"/>
      <c r="H125" s="261"/>
      <c r="I125" s="31"/>
      <c r="J125" s="31"/>
      <c r="K125" s="31"/>
      <c r="L125" s="44"/>
      <c r="S125" s="31"/>
      <c r="T125" s="31"/>
      <c r="U125" s="31"/>
      <c r="V125" s="31"/>
      <c r="W125" s="31"/>
      <c r="X125" s="31"/>
      <c r="Y125" s="31"/>
      <c r="Z125" s="31"/>
      <c r="AA125" s="31"/>
      <c r="AB125" s="31"/>
      <c r="AC125" s="31"/>
      <c r="AD125" s="31"/>
      <c r="AE125" s="31"/>
    </row>
    <row r="126" spans="1:31" s="2" customFormat="1" ht="12" customHeight="1">
      <c r="A126" s="31"/>
      <c r="B126" s="32"/>
      <c r="C126" s="24" t="s">
        <v>188</v>
      </c>
      <c r="D126" s="31"/>
      <c r="E126" s="31"/>
      <c r="F126" s="31"/>
      <c r="G126" s="31"/>
      <c r="H126" s="31"/>
      <c r="I126" s="31"/>
      <c r="J126" s="31"/>
      <c r="K126" s="31"/>
      <c r="L126" s="44"/>
      <c r="S126" s="31"/>
      <c r="T126" s="31"/>
      <c r="U126" s="31"/>
      <c r="V126" s="31"/>
      <c r="W126" s="31"/>
      <c r="X126" s="31"/>
      <c r="Y126" s="31"/>
      <c r="Z126" s="31"/>
      <c r="AA126" s="31"/>
      <c r="AB126" s="31"/>
      <c r="AC126" s="31"/>
      <c r="AD126" s="31"/>
      <c r="AE126" s="31"/>
    </row>
    <row r="127" spans="1:31" s="2" customFormat="1" ht="16.5" customHeight="1">
      <c r="A127" s="31"/>
      <c r="B127" s="32"/>
      <c r="C127" s="31"/>
      <c r="D127" s="31"/>
      <c r="E127" s="239" t="str">
        <f>E13</f>
        <v>SO 04.3 - Elektricka_pripojka k CS A3</v>
      </c>
      <c r="F127" s="261"/>
      <c r="G127" s="261"/>
      <c r="H127" s="261"/>
      <c r="I127" s="31"/>
      <c r="J127" s="31"/>
      <c r="K127" s="31"/>
      <c r="L127" s="44"/>
      <c r="S127" s="31"/>
      <c r="T127" s="31"/>
      <c r="U127" s="31"/>
      <c r="V127" s="31"/>
      <c r="W127" s="31"/>
      <c r="X127" s="31"/>
      <c r="Y127" s="31"/>
      <c r="Z127" s="31"/>
      <c r="AA127" s="31"/>
      <c r="AB127" s="31"/>
      <c r="AC127" s="31"/>
      <c r="AD127" s="31"/>
      <c r="AE127" s="31"/>
    </row>
    <row r="128" spans="1:31" s="2" customFormat="1" ht="6.95" customHeight="1">
      <c r="A128" s="31"/>
      <c r="B128" s="32"/>
      <c r="C128" s="31"/>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5" s="2" customFormat="1" ht="12" customHeight="1">
      <c r="A129" s="31"/>
      <c r="B129" s="32"/>
      <c r="C129" s="24" t="s">
        <v>19</v>
      </c>
      <c r="D129" s="31"/>
      <c r="E129" s="31"/>
      <c r="F129" s="22" t="str">
        <f>F16</f>
        <v>Nacina Ves</v>
      </c>
      <c r="G129" s="31"/>
      <c r="H129" s="31"/>
      <c r="I129" s="24" t="s">
        <v>21</v>
      </c>
      <c r="J129" s="57" t="str">
        <f>IF(J16="","",J16)</f>
        <v>7. 4. 2025</v>
      </c>
      <c r="K129" s="31"/>
      <c r="L129" s="44"/>
      <c r="S129" s="31"/>
      <c r="T129" s="31"/>
      <c r="U129" s="31"/>
      <c r="V129" s="31"/>
      <c r="W129" s="31"/>
      <c r="X129" s="31"/>
      <c r="Y129" s="31"/>
      <c r="Z129" s="31"/>
      <c r="AA129" s="31"/>
      <c r="AB129" s="31"/>
      <c r="AC129" s="31"/>
      <c r="AD129" s="31"/>
      <c r="AE129" s="31"/>
    </row>
    <row r="130" spans="1:65" s="2" customFormat="1" ht="6.95" customHeight="1">
      <c r="A130" s="31"/>
      <c r="B130" s="32"/>
      <c r="C130" s="31"/>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65" s="2" customFormat="1" ht="15.2" customHeight="1">
      <c r="A131" s="31"/>
      <c r="B131" s="32"/>
      <c r="C131" s="24" t="s">
        <v>23</v>
      </c>
      <c r="D131" s="31"/>
      <c r="E131" s="31"/>
      <c r="F131" s="22" t="str">
        <f>E19</f>
        <v>Obec Nacina Ves</v>
      </c>
      <c r="G131" s="31"/>
      <c r="H131" s="31"/>
      <c r="I131" s="24" t="s">
        <v>29</v>
      </c>
      <c r="J131" s="27" t="str">
        <f>E25</f>
        <v>Ing. Štefan Čižmár</v>
      </c>
      <c r="K131" s="31"/>
      <c r="L131" s="44"/>
      <c r="S131" s="31"/>
      <c r="T131" s="31"/>
      <c r="U131" s="31"/>
      <c r="V131" s="31"/>
      <c r="W131" s="31"/>
      <c r="X131" s="31"/>
      <c r="Y131" s="31"/>
      <c r="Z131" s="31"/>
      <c r="AA131" s="31"/>
      <c r="AB131" s="31"/>
      <c r="AC131" s="31"/>
      <c r="AD131" s="31"/>
      <c r="AE131" s="31"/>
    </row>
    <row r="132" spans="1:65" s="2" customFormat="1" ht="15.2" customHeight="1">
      <c r="A132" s="31"/>
      <c r="B132" s="32"/>
      <c r="C132" s="24" t="s">
        <v>27</v>
      </c>
      <c r="D132" s="31"/>
      <c r="E132" s="31"/>
      <c r="F132" s="22" t="str">
        <f>IF(E22="","",E22)</f>
        <v>Vyplň údaj</v>
      </c>
      <c r="G132" s="31"/>
      <c r="H132" s="31"/>
      <c r="I132" s="24" t="s">
        <v>32</v>
      </c>
      <c r="J132" s="27" t="str">
        <f>E28</f>
        <v xml:space="preserve"> </v>
      </c>
      <c r="K132" s="31"/>
      <c r="L132" s="44"/>
      <c r="S132" s="31"/>
      <c r="T132" s="31"/>
      <c r="U132" s="31"/>
      <c r="V132" s="31"/>
      <c r="W132" s="31"/>
      <c r="X132" s="31"/>
      <c r="Y132" s="31"/>
      <c r="Z132" s="31"/>
      <c r="AA132" s="31"/>
      <c r="AB132" s="31"/>
      <c r="AC132" s="31"/>
      <c r="AD132" s="31"/>
      <c r="AE132" s="31"/>
    </row>
    <row r="133" spans="1:65" s="2" customFormat="1" ht="10.35" customHeight="1">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11" customFormat="1" ht="29.25" customHeight="1">
      <c r="A134" s="150"/>
      <c r="B134" s="151"/>
      <c r="C134" s="152" t="s">
        <v>219</v>
      </c>
      <c r="D134" s="153" t="s">
        <v>62</v>
      </c>
      <c r="E134" s="153" t="s">
        <v>58</v>
      </c>
      <c r="F134" s="153" t="s">
        <v>59</v>
      </c>
      <c r="G134" s="153" t="s">
        <v>220</v>
      </c>
      <c r="H134" s="153" t="s">
        <v>221</v>
      </c>
      <c r="I134" s="153" t="s">
        <v>222</v>
      </c>
      <c r="J134" s="154" t="s">
        <v>193</v>
      </c>
      <c r="K134" s="155" t="s">
        <v>223</v>
      </c>
      <c r="L134" s="156"/>
      <c r="M134" s="64" t="s">
        <v>1</v>
      </c>
      <c r="N134" s="65" t="s">
        <v>41</v>
      </c>
      <c r="O134" s="65" t="s">
        <v>224</v>
      </c>
      <c r="P134" s="65" t="s">
        <v>225</v>
      </c>
      <c r="Q134" s="65" t="s">
        <v>226</v>
      </c>
      <c r="R134" s="65" t="s">
        <v>227</v>
      </c>
      <c r="S134" s="65" t="s">
        <v>228</v>
      </c>
      <c r="T134" s="66" t="s">
        <v>229</v>
      </c>
      <c r="U134" s="150"/>
      <c r="V134" s="150"/>
      <c r="W134" s="150"/>
      <c r="X134" s="150"/>
      <c r="Y134" s="150"/>
      <c r="Z134" s="150"/>
      <c r="AA134" s="150"/>
      <c r="AB134" s="150"/>
      <c r="AC134" s="150"/>
      <c r="AD134" s="150"/>
      <c r="AE134" s="150"/>
    </row>
    <row r="135" spans="1:65" s="2" customFormat="1" ht="22.9" customHeight="1">
      <c r="A135" s="31"/>
      <c r="B135" s="32"/>
      <c r="C135" s="71" t="s">
        <v>190</v>
      </c>
      <c r="D135" s="31"/>
      <c r="E135" s="31"/>
      <c r="F135" s="31"/>
      <c r="G135" s="31"/>
      <c r="H135" s="31"/>
      <c r="I135" s="31"/>
      <c r="J135" s="157">
        <f>BK135</f>
        <v>0</v>
      </c>
      <c r="K135" s="31"/>
      <c r="L135" s="32"/>
      <c r="M135" s="67"/>
      <c r="N135" s="58"/>
      <c r="O135" s="68"/>
      <c r="P135" s="158">
        <f>P136</f>
        <v>0</v>
      </c>
      <c r="Q135" s="68"/>
      <c r="R135" s="158">
        <f>R136</f>
        <v>0</v>
      </c>
      <c r="S135" s="68"/>
      <c r="T135" s="159">
        <f>T136</f>
        <v>0</v>
      </c>
      <c r="U135" s="31"/>
      <c r="V135" s="31"/>
      <c r="W135" s="31"/>
      <c r="X135" s="31"/>
      <c r="Y135" s="31"/>
      <c r="Z135" s="31"/>
      <c r="AA135" s="31"/>
      <c r="AB135" s="31"/>
      <c r="AC135" s="31"/>
      <c r="AD135" s="31"/>
      <c r="AE135" s="31"/>
      <c r="AT135" s="14" t="s">
        <v>76</v>
      </c>
      <c r="AU135" s="14" t="s">
        <v>195</v>
      </c>
      <c r="BK135" s="160">
        <f>BK136</f>
        <v>0</v>
      </c>
    </row>
    <row r="136" spans="1:65" s="12" customFormat="1" ht="25.9" customHeight="1">
      <c r="B136" s="161"/>
      <c r="D136" s="162" t="s">
        <v>76</v>
      </c>
      <c r="E136" s="163" t="s">
        <v>897</v>
      </c>
      <c r="F136" s="163" t="s">
        <v>1287</v>
      </c>
      <c r="I136" s="164"/>
      <c r="J136" s="165">
        <f>BK136</f>
        <v>0</v>
      </c>
      <c r="L136" s="161"/>
      <c r="M136" s="166"/>
      <c r="N136" s="167"/>
      <c r="O136" s="167"/>
      <c r="P136" s="168">
        <f>SUM(P137:P170)</f>
        <v>0</v>
      </c>
      <c r="Q136" s="167"/>
      <c r="R136" s="168">
        <f>SUM(R137:R170)</f>
        <v>0</v>
      </c>
      <c r="S136" s="167"/>
      <c r="T136" s="169">
        <f>SUM(T137:T170)</f>
        <v>0</v>
      </c>
      <c r="AR136" s="162" t="s">
        <v>81</v>
      </c>
      <c r="AT136" s="170" t="s">
        <v>76</v>
      </c>
      <c r="AU136" s="170" t="s">
        <v>77</v>
      </c>
      <c r="AY136" s="162" t="s">
        <v>232</v>
      </c>
      <c r="BK136" s="171">
        <f>SUM(BK137:BK170)</f>
        <v>0</v>
      </c>
    </row>
    <row r="137" spans="1:65" s="2" customFormat="1" ht="16.5" customHeight="1">
      <c r="A137" s="31"/>
      <c r="B137" s="142"/>
      <c r="C137" s="174" t="s">
        <v>81</v>
      </c>
      <c r="D137" s="174" t="s">
        <v>234</v>
      </c>
      <c r="E137" s="175" t="s">
        <v>1288</v>
      </c>
      <c r="F137" s="176" t="s">
        <v>1289</v>
      </c>
      <c r="G137" s="177" t="s">
        <v>256</v>
      </c>
      <c r="H137" s="178">
        <v>15</v>
      </c>
      <c r="I137" s="179"/>
      <c r="J137" s="180">
        <f t="shared" ref="J137:J170" si="5">ROUND(I137*H137,2)</f>
        <v>0</v>
      </c>
      <c r="K137" s="181"/>
      <c r="L137" s="32"/>
      <c r="M137" s="182" t="s">
        <v>1</v>
      </c>
      <c r="N137" s="183" t="s">
        <v>43</v>
      </c>
      <c r="O137" s="60"/>
      <c r="P137" s="184">
        <f t="shared" ref="P137:P170" si="6">O137*H137</f>
        <v>0</v>
      </c>
      <c r="Q137" s="184">
        <v>0</v>
      </c>
      <c r="R137" s="184">
        <f t="shared" ref="R137:R170" si="7">Q137*H137</f>
        <v>0</v>
      </c>
      <c r="S137" s="184">
        <v>0</v>
      </c>
      <c r="T137" s="185">
        <f t="shared" ref="T137:T170" si="8">S137*H137</f>
        <v>0</v>
      </c>
      <c r="U137" s="31"/>
      <c r="V137" s="31"/>
      <c r="W137" s="31"/>
      <c r="X137" s="31"/>
      <c r="Y137" s="31"/>
      <c r="Z137" s="31"/>
      <c r="AA137" s="31"/>
      <c r="AB137" s="31"/>
      <c r="AC137" s="31"/>
      <c r="AD137" s="31"/>
      <c r="AE137" s="31"/>
      <c r="AR137" s="186" t="s">
        <v>238</v>
      </c>
      <c r="AT137" s="186" t="s">
        <v>234</v>
      </c>
      <c r="AU137" s="186" t="s">
        <v>81</v>
      </c>
      <c r="AY137" s="14" t="s">
        <v>232</v>
      </c>
      <c r="BE137" s="104">
        <f t="shared" ref="BE137:BE170" si="9">IF(N137="základná",J137,0)</f>
        <v>0</v>
      </c>
      <c r="BF137" s="104">
        <f t="shared" ref="BF137:BF170" si="10">IF(N137="znížená",J137,0)</f>
        <v>0</v>
      </c>
      <c r="BG137" s="104">
        <f t="shared" ref="BG137:BG170" si="11">IF(N137="zákl. prenesená",J137,0)</f>
        <v>0</v>
      </c>
      <c r="BH137" s="104">
        <f t="shared" ref="BH137:BH170" si="12">IF(N137="zníž. prenesená",J137,0)</f>
        <v>0</v>
      </c>
      <c r="BI137" s="104">
        <f t="shared" ref="BI137:BI170" si="13">IF(N137="nulová",J137,0)</f>
        <v>0</v>
      </c>
      <c r="BJ137" s="14" t="s">
        <v>88</v>
      </c>
      <c r="BK137" s="104">
        <f t="shared" ref="BK137:BK170" si="14">ROUND(I137*H137,2)</f>
        <v>0</v>
      </c>
      <c r="BL137" s="14" t="s">
        <v>238</v>
      </c>
      <c r="BM137" s="186" t="s">
        <v>88</v>
      </c>
    </row>
    <row r="138" spans="1:65" s="2" customFormat="1" ht="24.2" customHeight="1">
      <c r="A138" s="31"/>
      <c r="B138" s="142"/>
      <c r="C138" s="187" t="s">
        <v>88</v>
      </c>
      <c r="D138" s="187" t="s">
        <v>357</v>
      </c>
      <c r="E138" s="188" t="s">
        <v>1290</v>
      </c>
      <c r="F138" s="189" t="s">
        <v>1291</v>
      </c>
      <c r="G138" s="190" t="s">
        <v>256</v>
      </c>
      <c r="H138" s="191">
        <v>15</v>
      </c>
      <c r="I138" s="192"/>
      <c r="J138" s="193">
        <f t="shared" si="5"/>
        <v>0</v>
      </c>
      <c r="K138" s="194"/>
      <c r="L138" s="195"/>
      <c r="M138" s="196" t="s">
        <v>1</v>
      </c>
      <c r="N138" s="197" t="s">
        <v>43</v>
      </c>
      <c r="O138" s="60"/>
      <c r="P138" s="184">
        <f t="shared" si="6"/>
        <v>0</v>
      </c>
      <c r="Q138" s="184">
        <v>0</v>
      </c>
      <c r="R138" s="184">
        <f t="shared" si="7"/>
        <v>0</v>
      </c>
      <c r="S138" s="184">
        <v>0</v>
      </c>
      <c r="T138" s="185">
        <f t="shared" si="8"/>
        <v>0</v>
      </c>
      <c r="U138" s="31"/>
      <c r="V138" s="31"/>
      <c r="W138" s="31"/>
      <c r="X138" s="31"/>
      <c r="Y138" s="31"/>
      <c r="Z138" s="31"/>
      <c r="AA138" s="31"/>
      <c r="AB138" s="31"/>
      <c r="AC138" s="31"/>
      <c r="AD138" s="31"/>
      <c r="AE138" s="31"/>
      <c r="AR138" s="186" t="s">
        <v>263</v>
      </c>
      <c r="AT138" s="186" t="s">
        <v>357</v>
      </c>
      <c r="AU138" s="186" t="s">
        <v>81</v>
      </c>
      <c r="AY138" s="14" t="s">
        <v>232</v>
      </c>
      <c r="BE138" s="104">
        <f t="shared" si="9"/>
        <v>0</v>
      </c>
      <c r="BF138" s="104">
        <f t="shared" si="10"/>
        <v>0</v>
      </c>
      <c r="BG138" s="104">
        <f t="shared" si="11"/>
        <v>0</v>
      </c>
      <c r="BH138" s="104">
        <f t="shared" si="12"/>
        <v>0</v>
      </c>
      <c r="BI138" s="104">
        <f t="shared" si="13"/>
        <v>0</v>
      </c>
      <c r="BJ138" s="14" t="s">
        <v>88</v>
      </c>
      <c r="BK138" s="104">
        <f t="shared" si="14"/>
        <v>0</v>
      </c>
      <c r="BL138" s="14" t="s">
        <v>238</v>
      </c>
      <c r="BM138" s="186" t="s">
        <v>238</v>
      </c>
    </row>
    <row r="139" spans="1:65" s="2" customFormat="1" ht="21.75" customHeight="1">
      <c r="A139" s="31"/>
      <c r="B139" s="142"/>
      <c r="C139" s="174" t="s">
        <v>93</v>
      </c>
      <c r="D139" s="174" t="s">
        <v>234</v>
      </c>
      <c r="E139" s="175" t="s">
        <v>1293</v>
      </c>
      <c r="F139" s="176" t="s">
        <v>1294</v>
      </c>
      <c r="G139" s="177" t="s">
        <v>256</v>
      </c>
      <c r="H139" s="178">
        <v>2</v>
      </c>
      <c r="I139" s="179"/>
      <c r="J139" s="180">
        <f t="shared" si="5"/>
        <v>0</v>
      </c>
      <c r="K139" s="181"/>
      <c r="L139" s="32"/>
      <c r="M139" s="182" t="s">
        <v>1</v>
      </c>
      <c r="N139" s="183" t="s">
        <v>43</v>
      </c>
      <c r="O139" s="60"/>
      <c r="P139" s="184">
        <f t="shared" si="6"/>
        <v>0</v>
      </c>
      <c r="Q139" s="184">
        <v>0</v>
      </c>
      <c r="R139" s="184">
        <f t="shared" si="7"/>
        <v>0</v>
      </c>
      <c r="S139" s="184">
        <v>0</v>
      </c>
      <c r="T139" s="185">
        <f t="shared" si="8"/>
        <v>0</v>
      </c>
      <c r="U139" s="31"/>
      <c r="V139" s="31"/>
      <c r="W139" s="31"/>
      <c r="X139" s="31"/>
      <c r="Y139" s="31"/>
      <c r="Z139" s="31"/>
      <c r="AA139" s="31"/>
      <c r="AB139" s="31"/>
      <c r="AC139" s="31"/>
      <c r="AD139" s="31"/>
      <c r="AE139" s="31"/>
      <c r="AR139" s="186" t="s">
        <v>238</v>
      </c>
      <c r="AT139" s="186" t="s">
        <v>234</v>
      </c>
      <c r="AU139" s="186" t="s">
        <v>81</v>
      </c>
      <c r="AY139" s="14" t="s">
        <v>232</v>
      </c>
      <c r="BE139" s="104">
        <f t="shared" si="9"/>
        <v>0</v>
      </c>
      <c r="BF139" s="104">
        <f t="shared" si="10"/>
        <v>0</v>
      </c>
      <c r="BG139" s="104">
        <f t="shared" si="11"/>
        <v>0</v>
      </c>
      <c r="BH139" s="104">
        <f t="shared" si="12"/>
        <v>0</v>
      </c>
      <c r="BI139" s="104">
        <f t="shared" si="13"/>
        <v>0</v>
      </c>
      <c r="BJ139" s="14" t="s">
        <v>88</v>
      </c>
      <c r="BK139" s="104">
        <f t="shared" si="14"/>
        <v>0</v>
      </c>
      <c r="BL139" s="14" t="s">
        <v>238</v>
      </c>
      <c r="BM139" s="186" t="s">
        <v>253</v>
      </c>
    </row>
    <row r="140" spans="1:65" s="2" customFormat="1" ht="24.2" customHeight="1">
      <c r="A140" s="31"/>
      <c r="B140" s="142"/>
      <c r="C140" s="187" t="s">
        <v>238</v>
      </c>
      <c r="D140" s="187" t="s">
        <v>357</v>
      </c>
      <c r="E140" s="188" t="s">
        <v>1295</v>
      </c>
      <c r="F140" s="189" t="s">
        <v>1296</v>
      </c>
      <c r="G140" s="190" t="s">
        <v>256</v>
      </c>
      <c r="H140" s="191">
        <v>2</v>
      </c>
      <c r="I140" s="192"/>
      <c r="J140" s="193">
        <f t="shared" si="5"/>
        <v>0</v>
      </c>
      <c r="K140" s="194"/>
      <c r="L140" s="195"/>
      <c r="M140" s="196" t="s">
        <v>1</v>
      </c>
      <c r="N140" s="197"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263</v>
      </c>
      <c r="AT140" s="186" t="s">
        <v>357</v>
      </c>
      <c r="AU140" s="186" t="s">
        <v>81</v>
      </c>
      <c r="AY140" s="14" t="s">
        <v>232</v>
      </c>
      <c r="BE140" s="104">
        <f t="shared" si="9"/>
        <v>0</v>
      </c>
      <c r="BF140" s="104">
        <f t="shared" si="10"/>
        <v>0</v>
      </c>
      <c r="BG140" s="104">
        <f t="shared" si="11"/>
        <v>0</v>
      </c>
      <c r="BH140" s="104">
        <f t="shared" si="12"/>
        <v>0</v>
      </c>
      <c r="BI140" s="104">
        <f t="shared" si="13"/>
        <v>0</v>
      </c>
      <c r="BJ140" s="14" t="s">
        <v>88</v>
      </c>
      <c r="BK140" s="104">
        <f t="shared" si="14"/>
        <v>0</v>
      </c>
      <c r="BL140" s="14" t="s">
        <v>238</v>
      </c>
      <c r="BM140" s="186" t="s">
        <v>263</v>
      </c>
    </row>
    <row r="141" spans="1:65" s="2" customFormat="1" ht="16.5" customHeight="1">
      <c r="A141" s="31"/>
      <c r="B141" s="142"/>
      <c r="C141" s="174" t="s">
        <v>249</v>
      </c>
      <c r="D141" s="174" t="s">
        <v>234</v>
      </c>
      <c r="E141" s="175" t="s">
        <v>3118</v>
      </c>
      <c r="F141" s="176" t="s">
        <v>3119</v>
      </c>
      <c r="G141" s="177" t="s">
        <v>256</v>
      </c>
      <c r="H141" s="178">
        <v>5</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238</v>
      </c>
      <c r="AT141" s="186" t="s">
        <v>234</v>
      </c>
      <c r="AU141" s="186" t="s">
        <v>81</v>
      </c>
      <c r="AY141" s="14" t="s">
        <v>232</v>
      </c>
      <c r="BE141" s="104">
        <f t="shared" si="9"/>
        <v>0</v>
      </c>
      <c r="BF141" s="104">
        <f t="shared" si="10"/>
        <v>0</v>
      </c>
      <c r="BG141" s="104">
        <f t="shared" si="11"/>
        <v>0</v>
      </c>
      <c r="BH141" s="104">
        <f t="shared" si="12"/>
        <v>0</v>
      </c>
      <c r="BI141" s="104">
        <f t="shared" si="13"/>
        <v>0</v>
      </c>
      <c r="BJ141" s="14" t="s">
        <v>88</v>
      </c>
      <c r="BK141" s="104">
        <f t="shared" si="14"/>
        <v>0</v>
      </c>
      <c r="BL141" s="14" t="s">
        <v>238</v>
      </c>
      <c r="BM141" s="186" t="s">
        <v>272</v>
      </c>
    </row>
    <row r="142" spans="1:65" s="2" customFormat="1" ht="16.5" customHeight="1">
      <c r="A142" s="31"/>
      <c r="B142" s="142"/>
      <c r="C142" s="187" t="s">
        <v>253</v>
      </c>
      <c r="D142" s="187" t="s">
        <v>357</v>
      </c>
      <c r="E142" s="188" t="s">
        <v>3120</v>
      </c>
      <c r="F142" s="189" t="s">
        <v>3121</v>
      </c>
      <c r="G142" s="190" t="s">
        <v>256</v>
      </c>
      <c r="H142" s="191">
        <v>5</v>
      </c>
      <c r="I142" s="192"/>
      <c r="J142" s="193">
        <f t="shared" si="5"/>
        <v>0</v>
      </c>
      <c r="K142" s="194"/>
      <c r="L142" s="195"/>
      <c r="M142" s="196" t="s">
        <v>1</v>
      </c>
      <c r="N142" s="197" t="s">
        <v>43</v>
      </c>
      <c r="O142" s="60"/>
      <c r="P142" s="184">
        <f t="shared" si="6"/>
        <v>0</v>
      </c>
      <c r="Q142" s="184">
        <v>0</v>
      </c>
      <c r="R142" s="184">
        <f t="shared" si="7"/>
        <v>0</v>
      </c>
      <c r="S142" s="184">
        <v>0</v>
      </c>
      <c r="T142" s="185">
        <f t="shared" si="8"/>
        <v>0</v>
      </c>
      <c r="U142" s="31"/>
      <c r="V142" s="31"/>
      <c r="W142" s="31"/>
      <c r="X142" s="31"/>
      <c r="Y142" s="31"/>
      <c r="Z142" s="31"/>
      <c r="AA142" s="31"/>
      <c r="AB142" s="31"/>
      <c r="AC142" s="31"/>
      <c r="AD142" s="31"/>
      <c r="AE142" s="31"/>
      <c r="AR142" s="186" t="s">
        <v>263</v>
      </c>
      <c r="AT142" s="186" t="s">
        <v>357</v>
      </c>
      <c r="AU142" s="186" t="s">
        <v>81</v>
      </c>
      <c r="AY142" s="14" t="s">
        <v>232</v>
      </c>
      <c r="BE142" s="104">
        <f t="shared" si="9"/>
        <v>0</v>
      </c>
      <c r="BF142" s="104">
        <f t="shared" si="10"/>
        <v>0</v>
      </c>
      <c r="BG142" s="104">
        <f t="shared" si="11"/>
        <v>0</v>
      </c>
      <c r="BH142" s="104">
        <f t="shared" si="12"/>
        <v>0</v>
      </c>
      <c r="BI142" s="104">
        <f t="shared" si="13"/>
        <v>0</v>
      </c>
      <c r="BJ142" s="14" t="s">
        <v>88</v>
      </c>
      <c r="BK142" s="104">
        <f t="shared" si="14"/>
        <v>0</v>
      </c>
      <c r="BL142" s="14" t="s">
        <v>238</v>
      </c>
      <c r="BM142" s="186" t="s">
        <v>280</v>
      </c>
    </row>
    <row r="143" spans="1:65" s="2" customFormat="1" ht="16.5" customHeight="1">
      <c r="A143" s="31"/>
      <c r="B143" s="142"/>
      <c r="C143" s="174" t="s">
        <v>258</v>
      </c>
      <c r="D143" s="174" t="s">
        <v>234</v>
      </c>
      <c r="E143" s="175" t="s">
        <v>3149</v>
      </c>
      <c r="F143" s="176" t="s">
        <v>3150</v>
      </c>
      <c r="G143" s="177" t="s">
        <v>256</v>
      </c>
      <c r="H143" s="178">
        <v>20</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238</v>
      </c>
      <c r="AT143" s="186" t="s">
        <v>234</v>
      </c>
      <c r="AU143" s="186" t="s">
        <v>81</v>
      </c>
      <c r="AY143" s="14" t="s">
        <v>232</v>
      </c>
      <c r="BE143" s="104">
        <f t="shared" si="9"/>
        <v>0</v>
      </c>
      <c r="BF143" s="104">
        <f t="shared" si="10"/>
        <v>0</v>
      </c>
      <c r="BG143" s="104">
        <f t="shared" si="11"/>
        <v>0</v>
      </c>
      <c r="BH143" s="104">
        <f t="shared" si="12"/>
        <v>0</v>
      </c>
      <c r="BI143" s="104">
        <f t="shared" si="13"/>
        <v>0</v>
      </c>
      <c r="BJ143" s="14" t="s">
        <v>88</v>
      </c>
      <c r="BK143" s="104">
        <f t="shared" si="14"/>
        <v>0</v>
      </c>
      <c r="BL143" s="14" t="s">
        <v>238</v>
      </c>
      <c r="BM143" s="186" t="s">
        <v>289</v>
      </c>
    </row>
    <row r="144" spans="1:65" s="2" customFormat="1" ht="16.5" customHeight="1">
      <c r="A144" s="31"/>
      <c r="B144" s="142"/>
      <c r="C144" s="187" t="s">
        <v>263</v>
      </c>
      <c r="D144" s="187" t="s">
        <v>357</v>
      </c>
      <c r="E144" s="188" t="s">
        <v>3151</v>
      </c>
      <c r="F144" s="189" t="s">
        <v>3152</v>
      </c>
      <c r="G144" s="190" t="s">
        <v>256</v>
      </c>
      <c r="H144" s="191">
        <v>20</v>
      </c>
      <c r="I144" s="192"/>
      <c r="J144" s="193">
        <f t="shared" si="5"/>
        <v>0</v>
      </c>
      <c r="K144" s="194"/>
      <c r="L144" s="195"/>
      <c r="M144" s="196" t="s">
        <v>1</v>
      </c>
      <c r="N144" s="197"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263</v>
      </c>
      <c r="AT144" s="186" t="s">
        <v>357</v>
      </c>
      <c r="AU144" s="186" t="s">
        <v>81</v>
      </c>
      <c r="AY144" s="14" t="s">
        <v>232</v>
      </c>
      <c r="BE144" s="104">
        <f t="shared" si="9"/>
        <v>0</v>
      </c>
      <c r="BF144" s="104">
        <f t="shared" si="10"/>
        <v>0</v>
      </c>
      <c r="BG144" s="104">
        <f t="shared" si="11"/>
        <v>0</v>
      </c>
      <c r="BH144" s="104">
        <f t="shared" si="12"/>
        <v>0</v>
      </c>
      <c r="BI144" s="104">
        <f t="shared" si="13"/>
        <v>0</v>
      </c>
      <c r="BJ144" s="14" t="s">
        <v>88</v>
      </c>
      <c r="BK144" s="104">
        <f t="shared" si="14"/>
        <v>0</v>
      </c>
      <c r="BL144" s="14" t="s">
        <v>238</v>
      </c>
      <c r="BM144" s="186" t="s">
        <v>297</v>
      </c>
    </row>
    <row r="145" spans="1:65" s="2" customFormat="1" ht="24.2" customHeight="1">
      <c r="A145" s="31"/>
      <c r="B145" s="142"/>
      <c r="C145" s="174" t="s">
        <v>268</v>
      </c>
      <c r="D145" s="174" t="s">
        <v>234</v>
      </c>
      <c r="E145" s="175" t="s">
        <v>1305</v>
      </c>
      <c r="F145" s="176" t="s">
        <v>1306</v>
      </c>
      <c r="G145" s="177" t="s">
        <v>1307</v>
      </c>
      <c r="H145" s="178">
        <v>4</v>
      </c>
      <c r="I145" s="179"/>
      <c r="J145" s="180">
        <f t="shared" si="5"/>
        <v>0</v>
      </c>
      <c r="K145" s="181"/>
      <c r="L145" s="32"/>
      <c r="M145" s="182" t="s">
        <v>1</v>
      </c>
      <c r="N145" s="183"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238</v>
      </c>
      <c r="AT145" s="186" t="s">
        <v>234</v>
      </c>
      <c r="AU145" s="186" t="s">
        <v>81</v>
      </c>
      <c r="AY145" s="14" t="s">
        <v>232</v>
      </c>
      <c r="BE145" s="104">
        <f t="shared" si="9"/>
        <v>0</v>
      </c>
      <c r="BF145" s="104">
        <f t="shared" si="10"/>
        <v>0</v>
      </c>
      <c r="BG145" s="104">
        <f t="shared" si="11"/>
        <v>0</v>
      </c>
      <c r="BH145" s="104">
        <f t="shared" si="12"/>
        <v>0</v>
      </c>
      <c r="BI145" s="104">
        <f t="shared" si="13"/>
        <v>0</v>
      </c>
      <c r="BJ145" s="14" t="s">
        <v>88</v>
      </c>
      <c r="BK145" s="104">
        <f t="shared" si="14"/>
        <v>0</v>
      </c>
      <c r="BL145" s="14" t="s">
        <v>238</v>
      </c>
      <c r="BM145" s="186" t="s">
        <v>305</v>
      </c>
    </row>
    <row r="146" spans="1:65" s="2" customFormat="1" ht="24.2" customHeight="1">
      <c r="A146" s="31"/>
      <c r="B146" s="142"/>
      <c r="C146" s="187" t="s">
        <v>272</v>
      </c>
      <c r="D146" s="187" t="s">
        <v>357</v>
      </c>
      <c r="E146" s="188" t="s">
        <v>1308</v>
      </c>
      <c r="F146" s="189" t="s">
        <v>1309</v>
      </c>
      <c r="G146" s="190" t="s">
        <v>1307</v>
      </c>
      <c r="H146" s="191">
        <v>4</v>
      </c>
      <c r="I146" s="192"/>
      <c r="J146" s="193">
        <f t="shared" si="5"/>
        <v>0</v>
      </c>
      <c r="K146" s="194"/>
      <c r="L146" s="195"/>
      <c r="M146" s="196" t="s">
        <v>1</v>
      </c>
      <c r="N146" s="197"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263</v>
      </c>
      <c r="AT146" s="186" t="s">
        <v>357</v>
      </c>
      <c r="AU146" s="186" t="s">
        <v>81</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313</v>
      </c>
    </row>
    <row r="147" spans="1:65" s="2" customFormat="1" ht="21.75" customHeight="1">
      <c r="A147" s="31"/>
      <c r="B147" s="142"/>
      <c r="C147" s="174" t="s">
        <v>276</v>
      </c>
      <c r="D147" s="174" t="s">
        <v>234</v>
      </c>
      <c r="E147" s="175" t="s">
        <v>1310</v>
      </c>
      <c r="F147" s="176" t="s">
        <v>1311</v>
      </c>
      <c r="G147" s="177" t="s">
        <v>1307</v>
      </c>
      <c r="H147" s="178">
        <v>16</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238</v>
      </c>
      <c r="AT147" s="186" t="s">
        <v>234</v>
      </c>
      <c r="AU147" s="186" t="s">
        <v>81</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321</v>
      </c>
    </row>
    <row r="148" spans="1:65" s="2" customFormat="1" ht="16.5" customHeight="1">
      <c r="A148" s="31"/>
      <c r="B148" s="142"/>
      <c r="C148" s="174" t="s">
        <v>280</v>
      </c>
      <c r="D148" s="174" t="s">
        <v>234</v>
      </c>
      <c r="E148" s="175" t="s">
        <v>1312</v>
      </c>
      <c r="F148" s="176" t="s">
        <v>1313</v>
      </c>
      <c r="G148" s="177" t="s">
        <v>1307</v>
      </c>
      <c r="H148" s="178">
        <v>1</v>
      </c>
      <c r="I148" s="179"/>
      <c r="J148" s="180">
        <f t="shared" si="5"/>
        <v>0</v>
      </c>
      <c r="K148" s="181"/>
      <c r="L148" s="32"/>
      <c r="M148" s="182" t="s">
        <v>1</v>
      </c>
      <c r="N148" s="183"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238</v>
      </c>
      <c r="AT148" s="186" t="s">
        <v>234</v>
      </c>
      <c r="AU148" s="186" t="s">
        <v>81</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328</v>
      </c>
    </row>
    <row r="149" spans="1:65" s="2" customFormat="1" ht="16.5" customHeight="1">
      <c r="A149" s="31"/>
      <c r="B149" s="142"/>
      <c r="C149" s="174" t="s">
        <v>284</v>
      </c>
      <c r="D149" s="174" t="s">
        <v>234</v>
      </c>
      <c r="E149" s="175" t="s">
        <v>1314</v>
      </c>
      <c r="F149" s="176" t="s">
        <v>1315</v>
      </c>
      <c r="G149" s="177" t="s">
        <v>1307</v>
      </c>
      <c r="H149" s="178">
        <v>1</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81</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336</v>
      </c>
    </row>
    <row r="150" spans="1:65" s="2" customFormat="1" ht="24.2" customHeight="1">
      <c r="A150" s="31"/>
      <c r="B150" s="142"/>
      <c r="C150" s="187" t="s">
        <v>289</v>
      </c>
      <c r="D150" s="187" t="s">
        <v>357</v>
      </c>
      <c r="E150" s="188" t="s">
        <v>1316</v>
      </c>
      <c r="F150" s="189" t="s">
        <v>3126</v>
      </c>
      <c r="G150" s="190" t="s">
        <v>1307</v>
      </c>
      <c r="H150" s="191">
        <v>1</v>
      </c>
      <c r="I150" s="192"/>
      <c r="J150" s="193">
        <f t="shared" si="5"/>
        <v>0</v>
      </c>
      <c r="K150" s="194"/>
      <c r="L150" s="195"/>
      <c r="M150" s="196" t="s">
        <v>1</v>
      </c>
      <c r="N150" s="197"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263</v>
      </c>
      <c r="AT150" s="186" t="s">
        <v>357</v>
      </c>
      <c r="AU150" s="186" t="s">
        <v>81</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344</v>
      </c>
    </row>
    <row r="151" spans="1:65" s="2" customFormat="1" ht="21.75" customHeight="1">
      <c r="A151" s="31"/>
      <c r="B151" s="142"/>
      <c r="C151" s="174" t="s">
        <v>293</v>
      </c>
      <c r="D151" s="174" t="s">
        <v>234</v>
      </c>
      <c r="E151" s="175" t="s">
        <v>1318</v>
      </c>
      <c r="F151" s="176" t="s">
        <v>1319</v>
      </c>
      <c r="G151" s="177" t="s">
        <v>1320</v>
      </c>
      <c r="H151" s="178">
        <v>0.1</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81</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352</v>
      </c>
    </row>
    <row r="152" spans="1:65" s="2" customFormat="1" ht="16.5" customHeight="1">
      <c r="A152" s="31"/>
      <c r="B152" s="142"/>
      <c r="C152" s="174" t="s">
        <v>297</v>
      </c>
      <c r="D152" s="174" t="s">
        <v>234</v>
      </c>
      <c r="E152" s="175" t="s">
        <v>1321</v>
      </c>
      <c r="F152" s="176" t="s">
        <v>1322</v>
      </c>
      <c r="G152" s="177" t="s">
        <v>256</v>
      </c>
      <c r="H152" s="178">
        <v>25</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81</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362</v>
      </c>
    </row>
    <row r="153" spans="1:65" s="2" customFormat="1" ht="16.5" customHeight="1">
      <c r="A153" s="31"/>
      <c r="B153" s="142"/>
      <c r="C153" s="174" t="s">
        <v>301</v>
      </c>
      <c r="D153" s="174" t="s">
        <v>234</v>
      </c>
      <c r="E153" s="175" t="s">
        <v>1323</v>
      </c>
      <c r="F153" s="176" t="s">
        <v>1324</v>
      </c>
      <c r="G153" s="177" t="s">
        <v>256</v>
      </c>
      <c r="H153" s="178">
        <v>25</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238</v>
      </c>
      <c r="AT153" s="186" t="s">
        <v>234</v>
      </c>
      <c r="AU153" s="186" t="s">
        <v>81</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370</v>
      </c>
    </row>
    <row r="154" spans="1:65" s="2" customFormat="1" ht="16.5" customHeight="1">
      <c r="A154" s="31"/>
      <c r="B154" s="142"/>
      <c r="C154" s="174" t="s">
        <v>305</v>
      </c>
      <c r="D154" s="174" t="s">
        <v>234</v>
      </c>
      <c r="E154" s="175" t="s">
        <v>1325</v>
      </c>
      <c r="F154" s="176" t="s">
        <v>1326</v>
      </c>
      <c r="G154" s="177" t="s">
        <v>256</v>
      </c>
      <c r="H154" s="178">
        <v>25</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81</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378</v>
      </c>
    </row>
    <row r="155" spans="1:65" s="2" customFormat="1" ht="16.5" customHeight="1">
      <c r="A155" s="31"/>
      <c r="B155" s="142"/>
      <c r="C155" s="187" t="s">
        <v>309</v>
      </c>
      <c r="D155" s="187" t="s">
        <v>357</v>
      </c>
      <c r="E155" s="188" t="s">
        <v>1327</v>
      </c>
      <c r="F155" s="189" t="s">
        <v>3145</v>
      </c>
      <c r="G155" s="190" t="s">
        <v>256</v>
      </c>
      <c r="H155" s="191">
        <v>25</v>
      </c>
      <c r="I155" s="192"/>
      <c r="J155" s="193">
        <f t="shared" si="5"/>
        <v>0</v>
      </c>
      <c r="K155" s="194"/>
      <c r="L155" s="195"/>
      <c r="M155" s="196" t="s">
        <v>1</v>
      </c>
      <c r="N155" s="197"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263</v>
      </c>
      <c r="AT155" s="186" t="s">
        <v>357</v>
      </c>
      <c r="AU155" s="186" t="s">
        <v>81</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386</v>
      </c>
    </row>
    <row r="156" spans="1:65" s="2" customFormat="1" ht="16.5" customHeight="1">
      <c r="A156" s="31"/>
      <c r="B156" s="142"/>
      <c r="C156" s="174" t="s">
        <v>313</v>
      </c>
      <c r="D156" s="174" t="s">
        <v>234</v>
      </c>
      <c r="E156" s="175" t="s">
        <v>1329</v>
      </c>
      <c r="F156" s="176" t="s">
        <v>1330</v>
      </c>
      <c r="G156" s="177" t="s">
        <v>256</v>
      </c>
      <c r="H156" s="178">
        <v>25</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81</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396</v>
      </c>
    </row>
    <row r="157" spans="1:65" s="2" customFormat="1" ht="16.5" customHeight="1">
      <c r="A157" s="31"/>
      <c r="B157" s="142"/>
      <c r="C157" s="174" t="s">
        <v>317</v>
      </c>
      <c r="D157" s="174" t="s">
        <v>234</v>
      </c>
      <c r="E157" s="175" t="s">
        <v>1331</v>
      </c>
      <c r="F157" s="176" t="s">
        <v>1332</v>
      </c>
      <c r="G157" s="177" t="s">
        <v>237</v>
      </c>
      <c r="H157" s="178">
        <v>75</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81</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405</v>
      </c>
    </row>
    <row r="158" spans="1:65" s="2" customFormat="1" ht="24.2" customHeight="1">
      <c r="A158" s="31"/>
      <c r="B158" s="142"/>
      <c r="C158" s="174" t="s">
        <v>321</v>
      </c>
      <c r="D158" s="174" t="s">
        <v>234</v>
      </c>
      <c r="E158" s="175" t="s">
        <v>1335</v>
      </c>
      <c r="F158" s="176" t="s">
        <v>1336</v>
      </c>
      <c r="G158" s="177" t="s">
        <v>256</v>
      </c>
      <c r="H158" s="178">
        <v>25</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81</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413</v>
      </c>
    </row>
    <row r="159" spans="1:65" s="2" customFormat="1" ht="16.5" customHeight="1">
      <c r="A159" s="31"/>
      <c r="B159" s="142"/>
      <c r="C159" s="187" t="s">
        <v>7</v>
      </c>
      <c r="D159" s="187" t="s">
        <v>357</v>
      </c>
      <c r="E159" s="188" t="s">
        <v>1337</v>
      </c>
      <c r="F159" s="189" t="s">
        <v>1338</v>
      </c>
      <c r="G159" s="190" t="s">
        <v>1139</v>
      </c>
      <c r="H159" s="191">
        <v>25</v>
      </c>
      <c r="I159" s="192"/>
      <c r="J159" s="193">
        <f t="shared" si="5"/>
        <v>0</v>
      </c>
      <c r="K159" s="194"/>
      <c r="L159" s="195"/>
      <c r="M159" s="196" t="s">
        <v>1</v>
      </c>
      <c r="N159" s="197"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263</v>
      </c>
      <c r="AT159" s="186" t="s">
        <v>357</v>
      </c>
      <c r="AU159" s="186" t="s">
        <v>81</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421</v>
      </c>
    </row>
    <row r="160" spans="1:65" s="2" customFormat="1" ht="16.5" customHeight="1">
      <c r="A160" s="31"/>
      <c r="B160" s="142"/>
      <c r="C160" s="174" t="s">
        <v>328</v>
      </c>
      <c r="D160" s="174" t="s">
        <v>234</v>
      </c>
      <c r="E160" s="175" t="s">
        <v>1339</v>
      </c>
      <c r="F160" s="176" t="s">
        <v>1340</v>
      </c>
      <c r="G160" s="177" t="s">
        <v>1307</v>
      </c>
      <c r="H160" s="178">
        <v>8</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81</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429</v>
      </c>
    </row>
    <row r="161" spans="1:65" s="2" customFormat="1" ht="21.75" customHeight="1">
      <c r="A161" s="31"/>
      <c r="B161" s="142"/>
      <c r="C161" s="187" t="s">
        <v>332</v>
      </c>
      <c r="D161" s="187" t="s">
        <v>357</v>
      </c>
      <c r="E161" s="188" t="s">
        <v>1341</v>
      </c>
      <c r="F161" s="189" t="s">
        <v>1342</v>
      </c>
      <c r="G161" s="190" t="s">
        <v>1307</v>
      </c>
      <c r="H161" s="191">
        <v>4</v>
      </c>
      <c r="I161" s="192"/>
      <c r="J161" s="193">
        <f t="shared" si="5"/>
        <v>0</v>
      </c>
      <c r="K161" s="194"/>
      <c r="L161" s="195"/>
      <c r="M161" s="196" t="s">
        <v>1</v>
      </c>
      <c r="N161" s="197"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263</v>
      </c>
      <c r="AT161" s="186" t="s">
        <v>357</v>
      </c>
      <c r="AU161" s="186" t="s">
        <v>81</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438</v>
      </c>
    </row>
    <row r="162" spans="1:65" s="2" customFormat="1" ht="24.2" customHeight="1">
      <c r="A162" s="31"/>
      <c r="B162" s="142"/>
      <c r="C162" s="187" t="s">
        <v>336</v>
      </c>
      <c r="D162" s="187" t="s">
        <v>357</v>
      </c>
      <c r="E162" s="188" t="s">
        <v>1343</v>
      </c>
      <c r="F162" s="189" t="s">
        <v>1344</v>
      </c>
      <c r="G162" s="190" t="s">
        <v>1307</v>
      </c>
      <c r="H162" s="191">
        <v>4</v>
      </c>
      <c r="I162" s="192"/>
      <c r="J162" s="193">
        <f t="shared" si="5"/>
        <v>0</v>
      </c>
      <c r="K162" s="194"/>
      <c r="L162" s="195"/>
      <c r="M162" s="196" t="s">
        <v>1</v>
      </c>
      <c r="N162" s="197"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263</v>
      </c>
      <c r="AT162" s="186" t="s">
        <v>357</v>
      </c>
      <c r="AU162" s="186" t="s">
        <v>81</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446</v>
      </c>
    </row>
    <row r="163" spans="1:65" s="2" customFormat="1" ht="24.2" customHeight="1">
      <c r="A163" s="31"/>
      <c r="B163" s="142"/>
      <c r="C163" s="174" t="s">
        <v>340</v>
      </c>
      <c r="D163" s="174" t="s">
        <v>234</v>
      </c>
      <c r="E163" s="175" t="s">
        <v>1345</v>
      </c>
      <c r="F163" s="176" t="s">
        <v>1346</v>
      </c>
      <c r="G163" s="177" t="s">
        <v>256</v>
      </c>
      <c r="H163" s="178">
        <v>6</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81</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455</v>
      </c>
    </row>
    <row r="164" spans="1:65" s="2" customFormat="1" ht="16.5" customHeight="1">
      <c r="A164" s="31"/>
      <c r="B164" s="142"/>
      <c r="C164" s="187" t="s">
        <v>344</v>
      </c>
      <c r="D164" s="187" t="s">
        <v>357</v>
      </c>
      <c r="E164" s="188" t="s">
        <v>1347</v>
      </c>
      <c r="F164" s="189" t="s">
        <v>1348</v>
      </c>
      <c r="G164" s="190" t="s">
        <v>1139</v>
      </c>
      <c r="H164" s="191">
        <v>4</v>
      </c>
      <c r="I164" s="192"/>
      <c r="J164" s="193">
        <f t="shared" si="5"/>
        <v>0</v>
      </c>
      <c r="K164" s="194"/>
      <c r="L164" s="195"/>
      <c r="M164" s="196" t="s">
        <v>1</v>
      </c>
      <c r="N164" s="197"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263</v>
      </c>
      <c r="AT164" s="186" t="s">
        <v>357</v>
      </c>
      <c r="AU164" s="186" t="s">
        <v>81</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465</v>
      </c>
    </row>
    <row r="165" spans="1:65" s="2" customFormat="1" ht="16.5" customHeight="1">
      <c r="A165" s="31"/>
      <c r="B165" s="142"/>
      <c r="C165" s="174" t="s">
        <v>348</v>
      </c>
      <c r="D165" s="174" t="s">
        <v>234</v>
      </c>
      <c r="E165" s="175" t="s">
        <v>1349</v>
      </c>
      <c r="F165" s="176" t="s">
        <v>1350</v>
      </c>
      <c r="G165" s="177" t="s">
        <v>1351</v>
      </c>
      <c r="H165" s="205"/>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81</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474</v>
      </c>
    </row>
    <row r="166" spans="1:65" s="2" customFormat="1" ht="16.5" customHeight="1">
      <c r="A166" s="31"/>
      <c r="B166" s="142"/>
      <c r="C166" s="174" t="s">
        <v>352</v>
      </c>
      <c r="D166" s="174" t="s">
        <v>234</v>
      </c>
      <c r="E166" s="175" t="s">
        <v>1352</v>
      </c>
      <c r="F166" s="176" t="s">
        <v>1353</v>
      </c>
      <c r="G166" s="177" t="s">
        <v>1351</v>
      </c>
      <c r="H166" s="205"/>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81</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482</v>
      </c>
    </row>
    <row r="167" spans="1:65" s="2" customFormat="1" ht="16.5" customHeight="1">
      <c r="A167" s="31"/>
      <c r="B167" s="142"/>
      <c r="C167" s="174" t="s">
        <v>356</v>
      </c>
      <c r="D167" s="174" t="s">
        <v>234</v>
      </c>
      <c r="E167" s="175" t="s">
        <v>1354</v>
      </c>
      <c r="F167" s="176" t="s">
        <v>1355</v>
      </c>
      <c r="G167" s="177" t="s">
        <v>1351</v>
      </c>
      <c r="H167" s="205"/>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81</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490</v>
      </c>
    </row>
    <row r="168" spans="1:65" s="2" customFormat="1" ht="24.2" customHeight="1">
      <c r="A168" s="31"/>
      <c r="B168" s="142"/>
      <c r="C168" s="174" t="s">
        <v>362</v>
      </c>
      <c r="D168" s="174" t="s">
        <v>234</v>
      </c>
      <c r="E168" s="175" t="s">
        <v>1356</v>
      </c>
      <c r="F168" s="176" t="s">
        <v>1357</v>
      </c>
      <c r="G168" s="177" t="s">
        <v>261</v>
      </c>
      <c r="H168" s="178">
        <v>8</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81</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463</v>
      </c>
    </row>
    <row r="169" spans="1:65" s="2" customFormat="1" ht="16.5" customHeight="1">
      <c r="A169" s="31"/>
      <c r="B169" s="142"/>
      <c r="C169" s="174" t="s">
        <v>366</v>
      </c>
      <c r="D169" s="174" t="s">
        <v>234</v>
      </c>
      <c r="E169" s="175" t="s">
        <v>1358</v>
      </c>
      <c r="F169" s="176" t="s">
        <v>1359</v>
      </c>
      <c r="G169" s="177" t="s">
        <v>394</v>
      </c>
      <c r="H169" s="178">
        <v>1</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81</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505</v>
      </c>
    </row>
    <row r="170" spans="1:65" s="2" customFormat="1" ht="16.5" customHeight="1">
      <c r="A170" s="31"/>
      <c r="B170" s="142"/>
      <c r="C170" s="174" t="s">
        <v>370</v>
      </c>
      <c r="D170" s="174" t="s">
        <v>234</v>
      </c>
      <c r="E170" s="175" t="s">
        <v>3156</v>
      </c>
      <c r="F170" s="176" t="s">
        <v>3157</v>
      </c>
      <c r="G170" s="177" t="s">
        <v>394</v>
      </c>
      <c r="H170" s="178">
        <v>1</v>
      </c>
      <c r="I170" s="179"/>
      <c r="J170" s="180">
        <f t="shared" si="5"/>
        <v>0</v>
      </c>
      <c r="K170" s="181"/>
      <c r="L170" s="32"/>
      <c r="M170" s="198" t="s">
        <v>1</v>
      </c>
      <c r="N170" s="199" t="s">
        <v>43</v>
      </c>
      <c r="O170" s="200"/>
      <c r="P170" s="201">
        <f t="shared" si="6"/>
        <v>0</v>
      </c>
      <c r="Q170" s="201">
        <v>0</v>
      </c>
      <c r="R170" s="201">
        <f t="shared" si="7"/>
        <v>0</v>
      </c>
      <c r="S170" s="201">
        <v>0</v>
      </c>
      <c r="T170" s="202">
        <f t="shared" si="8"/>
        <v>0</v>
      </c>
      <c r="U170" s="31"/>
      <c r="V170" s="31"/>
      <c r="W170" s="31"/>
      <c r="X170" s="31"/>
      <c r="Y170" s="31"/>
      <c r="Z170" s="31"/>
      <c r="AA170" s="31"/>
      <c r="AB170" s="31"/>
      <c r="AC170" s="31"/>
      <c r="AD170" s="31"/>
      <c r="AE170" s="31"/>
      <c r="AR170" s="186" t="s">
        <v>238</v>
      </c>
      <c r="AT170" s="186" t="s">
        <v>234</v>
      </c>
      <c r="AU170" s="186" t="s">
        <v>81</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513</v>
      </c>
    </row>
    <row r="171" spans="1:65" s="2" customFormat="1" ht="6.95" customHeight="1">
      <c r="A171" s="31"/>
      <c r="B171" s="49"/>
      <c r="C171" s="50"/>
      <c r="D171" s="50"/>
      <c r="E171" s="50"/>
      <c r="F171" s="50"/>
      <c r="G171" s="50"/>
      <c r="H171" s="50"/>
      <c r="I171" s="50"/>
      <c r="J171" s="50"/>
      <c r="K171" s="50"/>
      <c r="L171" s="32"/>
      <c r="M171" s="31"/>
      <c r="O171" s="31"/>
      <c r="P171" s="31"/>
      <c r="Q171" s="31"/>
      <c r="R171" s="31"/>
      <c r="S171" s="31"/>
      <c r="T171" s="31"/>
      <c r="U171" s="31"/>
      <c r="V171" s="31"/>
      <c r="W171" s="31"/>
      <c r="X171" s="31"/>
      <c r="Y171" s="31"/>
      <c r="Z171" s="31"/>
      <c r="AA171" s="31"/>
      <c r="AB171" s="31"/>
      <c r="AC171" s="31"/>
      <c r="AD171" s="31"/>
      <c r="AE171" s="31"/>
    </row>
  </sheetData>
  <autoFilter ref="C134:K17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1.xml><?xml version="1.0" encoding="utf-8"?>
<worksheet xmlns="http://schemas.openxmlformats.org/spreadsheetml/2006/main" xmlns:r="http://schemas.openxmlformats.org/officeDocument/2006/relationships">
  <sheetPr>
    <pageSetUpPr fitToPage="1"/>
  </sheetPr>
  <dimension ref="A2:BM17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164</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3115</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3158</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J104</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ROUND((SUM(BE104:BE111) + SUM(BE135:BE169)),  2)</f>
        <v>0</v>
      </c>
      <c r="G39" s="118"/>
      <c r="H39" s="118"/>
      <c r="I39" s="119">
        <v>0.23</v>
      </c>
      <c r="J39" s="117">
        <f>ROUND(((SUM(BE104:BE111) + SUM(BE135:BE169))*I39),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ROUND((SUM(BF104:BF111) + SUM(BF135:BF169)),  2)</f>
        <v>0</v>
      </c>
      <c r="G40" s="118"/>
      <c r="H40" s="118"/>
      <c r="I40" s="119">
        <v>0.23</v>
      </c>
      <c r="J40" s="117">
        <f>ROUND(((SUM(BF104:BF111) + SUM(BF135:BF169))*I40),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ROUND((SUM(BG104:BG111) + SUM(BG135:BG169)),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ROUND((SUM(BH104:BH111) + SUM(BH135:BH169)),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ROUND((SUM(BI104:BI111) + SUM(BI135:BI169)),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3115</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04.4 - Elektricka_pripojka k CS B4</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65"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2.9" customHeight="1">
      <c r="A100" s="31"/>
      <c r="B100" s="32"/>
      <c r="C100" s="131" t="s">
        <v>194</v>
      </c>
      <c r="D100" s="31"/>
      <c r="E100" s="31"/>
      <c r="F100" s="31"/>
      <c r="G100" s="31"/>
      <c r="H100" s="31"/>
      <c r="I100" s="31"/>
      <c r="J100" s="73">
        <f>J135</f>
        <v>0</v>
      </c>
      <c r="K100" s="31"/>
      <c r="L100" s="44"/>
      <c r="S100" s="31"/>
      <c r="T100" s="31"/>
      <c r="U100" s="31"/>
      <c r="V100" s="31"/>
      <c r="W100" s="31"/>
      <c r="X100" s="31"/>
      <c r="Y100" s="31"/>
      <c r="Z100" s="31"/>
      <c r="AA100" s="31"/>
      <c r="AB100" s="31"/>
      <c r="AC100" s="31"/>
      <c r="AD100" s="31"/>
      <c r="AE100" s="31"/>
      <c r="AU100" s="14" t="s">
        <v>195</v>
      </c>
    </row>
    <row r="101" spans="1:65" s="9" customFormat="1" ht="24.95" customHeight="1">
      <c r="B101" s="132"/>
      <c r="D101" s="133" t="s">
        <v>3117</v>
      </c>
      <c r="E101" s="134"/>
      <c r="F101" s="134"/>
      <c r="G101" s="134"/>
      <c r="H101" s="134"/>
      <c r="I101" s="134"/>
      <c r="J101" s="135">
        <f>J136</f>
        <v>0</v>
      </c>
      <c r="L101" s="132"/>
    </row>
    <row r="102" spans="1:65" s="2" customFormat="1" ht="21.75" customHeight="1">
      <c r="A102" s="31"/>
      <c r="B102" s="32"/>
      <c r="C102" s="31"/>
      <c r="D102" s="31"/>
      <c r="E102" s="31"/>
      <c r="F102" s="31"/>
      <c r="G102" s="31"/>
      <c r="H102" s="31"/>
      <c r="I102" s="31"/>
      <c r="J102" s="31"/>
      <c r="K102" s="31"/>
      <c r="L102" s="44"/>
      <c r="S102" s="31"/>
      <c r="T102" s="31"/>
      <c r="U102" s="31"/>
      <c r="V102" s="31"/>
      <c r="W102" s="31"/>
      <c r="X102" s="31"/>
      <c r="Y102" s="31"/>
      <c r="Z102" s="31"/>
      <c r="AA102" s="31"/>
      <c r="AB102" s="31"/>
      <c r="AC102" s="31"/>
      <c r="AD102" s="31"/>
      <c r="AE102" s="31"/>
    </row>
    <row r="103" spans="1:65" s="2" customFormat="1" ht="6.95" customHeight="1">
      <c r="A103" s="31"/>
      <c r="B103" s="32"/>
      <c r="C103" s="31"/>
      <c r="D103" s="31"/>
      <c r="E103" s="31"/>
      <c r="F103" s="31"/>
      <c r="G103" s="31"/>
      <c r="H103" s="31"/>
      <c r="I103" s="31"/>
      <c r="J103" s="31"/>
      <c r="K103" s="31"/>
      <c r="L103" s="44"/>
      <c r="S103" s="31"/>
      <c r="T103" s="31"/>
      <c r="U103" s="31"/>
      <c r="V103" s="31"/>
      <c r="W103" s="31"/>
      <c r="X103" s="31"/>
      <c r="Y103" s="31"/>
      <c r="Z103" s="31"/>
      <c r="AA103" s="31"/>
      <c r="AB103" s="31"/>
      <c r="AC103" s="31"/>
      <c r="AD103" s="31"/>
      <c r="AE103" s="31"/>
    </row>
    <row r="104" spans="1:65" s="2" customFormat="1" ht="29.25" customHeight="1">
      <c r="A104" s="31"/>
      <c r="B104" s="32"/>
      <c r="C104" s="131" t="s">
        <v>209</v>
      </c>
      <c r="D104" s="31"/>
      <c r="E104" s="31"/>
      <c r="F104" s="31"/>
      <c r="G104" s="31"/>
      <c r="H104" s="31"/>
      <c r="I104" s="31"/>
      <c r="J104" s="140">
        <f>ROUND(J105 + J106 + J107 + J108 + J109 + J110,2)</f>
        <v>0</v>
      </c>
      <c r="K104" s="31"/>
      <c r="L104" s="44"/>
      <c r="N104" s="141" t="s">
        <v>41</v>
      </c>
      <c r="S104" s="31"/>
      <c r="T104" s="31"/>
      <c r="U104" s="31"/>
      <c r="V104" s="31"/>
      <c r="W104" s="31"/>
      <c r="X104" s="31"/>
      <c r="Y104" s="31"/>
      <c r="Z104" s="31"/>
      <c r="AA104" s="31"/>
      <c r="AB104" s="31"/>
      <c r="AC104" s="31"/>
      <c r="AD104" s="31"/>
      <c r="AE104" s="31"/>
    </row>
    <row r="105" spans="1:65" s="2" customFormat="1" ht="18" customHeight="1">
      <c r="A105" s="31"/>
      <c r="B105" s="142"/>
      <c r="C105" s="143"/>
      <c r="D105" s="257" t="s">
        <v>210</v>
      </c>
      <c r="E105" s="263"/>
      <c r="F105" s="263"/>
      <c r="G105" s="143"/>
      <c r="H105" s="143"/>
      <c r="I105" s="143"/>
      <c r="J105" s="101">
        <v>0</v>
      </c>
      <c r="K105" s="143"/>
      <c r="L105" s="145"/>
      <c r="M105" s="146"/>
      <c r="N105" s="147" t="s">
        <v>43</v>
      </c>
      <c r="O105" s="146"/>
      <c r="P105" s="146"/>
      <c r="Q105" s="146"/>
      <c r="R105" s="146"/>
      <c r="S105" s="143"/>
      <c r="T105" s="143"/>
      <c r="U105" s="143"/>
      <c r="V105" s="143"/>
      <c r="W105" s="143"/>
      <c r="X105" s="143"/>
      <c r="Y105" s="143"/>
      <c r="Z105" s="143"/>
      <c r="AA105" s="143"/>
      <c r="AB105" s="143"/>
      <c r="AC105" s="143"/>
      <c r="AD105" s="143"/>
      <c r="AE105" s="143"/>
      <c r="AF105" s="146"/>
      <c r="AG105" s="146"/>
      <c r="AH105" s="146"/>
      <c r="AI105" s="146"/>
      <c r="AJ105" s="146"/>
      <c r="AK105" s="146"/>
      <c r="AL105" s="146"/>
      <c r="AM105" s="146"/>
      <c r="AN105" s="146"/>
      <c r="AO105" s="146"/>
      <c r="AP105" s="146"/>
      <c r="AQ105" s="146"/>
      <c r="AR105" s="146"/>
      <c r="AS105" s="146"/>
      <c r="AT105" s="146"/>
      <c r="AU105" s="146"/>
      <c r="AV105" s="146"/>
      <c r="AW105" s="146"/>
      <c r="AX105" s="146"/>
      <c r="AY105" s="148" t="s">
        <v>211</v>
      </c>
      <c r="AZ105" s="146"/>
      <c r="BA105" s="146"/>
      <c r="BB105" s="146"/>
      <c r="BC105" s="146"/>
      <c r="BD105" s="146"/>
      <c r="BE105" s="149">
        <f t="shared" ref="BE105:BE110" si="0">IF(N105="základná",J105,0)</f>
        <v>0</v>
      </c>
      <c r="BF105" s="149">
        <f t="shared" ref="BF105:BF110" si="1">IF(N105="znížená",J105,0)</f>
        <v>0</v>
      </c>
      <c r="BG105" s="149">
        <f t="shared" ref="BG105:BG110" si="2">IF(N105="zákl. prenesená",J105,0)</f>
        <v>0</v>
      </c>
      <c r="BH105" s="149">
        <f t="shared" ref="BH105:BH110" si="3">IF(N105="zníž. prenesená",J105,0)</f>
        <v>0</v>
      </c>
      <c r="BI105" s="149">
        <f t="shared" ref="BI105:BI110" si="4">IF(N105="nulová",J105,0)</f>
        <v>0</v>
      </c>
      <c r="BJ105" s="148" t="s">
        <v>88</v>
      </c>
      <c r="BK105" s="146"/>
      <c r="BL105" s="146"/>
      <c r="BM105" s="146"/>
    </row>
    <row r="106" spans="1:65" s="2" customFormat="1" ht="18" customHeight="1">
      <c r="A106" s="31"/>
      <c r="B106" s="142"/>
      <c r="C106" s="143"/>
      <c r="D106" s="257" t="s">
        <v>212</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si="0"/>
        <v>0</v>
      </c>
      <c r="BF106" s="149">
        <f t="shared" si="1"/>
        <v>0</v>
      </c>
      <c r="BG106" s="149">
        <f t="shared" si="2"/>
        <v>0</v>
      </c>
      <c r="BH106" s="149">
        <f t="shared" si="3"/>
        <v>0</v>
      </c>
      <c r="BI106" s="149">
        <f t="shared" si="4"/>
        <v>0</v>
      </c>
      <c r="BJ106" s="148" t="s">
        <v>88</v>
      </c>
      <c r="BK106" s="146"/>
      <c r="BL106" s="146"/>
      <c r="BM106" s="146"/>
    </row>
    <row r="107" spans="1:65" s="2" customFormat="1" ht="18" customHeight="1">
      <c r="A107" s="31"/>
      <c r="B107" s="142"/>
      <c r="C107" s="143"/>
      <c r="D107" s="257" t="s">
        <v>213</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214</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257" t="s">
        <v>215</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8" customHeight="1">
      <c r="A110" s="31"/>
      <c r="B110" s="142"/>
      <c r="C110" s="143"/>
      <c r="D110" s="144" t="s">
        <v>216</v>
      </c>
      <c r="E110" s="143"/>
      <c r="F110" s="143"/>
      <c r="G110" s="143"/>
      <c r="H110" s="143"/>
      <c r="I110" s="143"/>
      <c r="J110" s="101">
        <f>ROUND(J34*T110,2)</f>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217</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1.25">
      <c r="A111" s="31"/>
      <c r="B111" s="32"/>
      <c r="C111" s="31"/>
      <c r="D111" s="31"/>
      <c r="E111" s="31"/>
      <c r="F111" s="31"/>
      <c r="G111" s="31"/>
      <c r="H111" s="31"/>
      <c r="I111" s="31"/>
      <c r="J111" s="31"/>
      <c r="K111" s="31"/>
      <c r="L111" s="44"/>
      <c r="S111" s="31"/>
      <c r="T111" s="31"/>
      <c r="U111" s="31"/>
      <c r="V111" s="31"/>
      <c r="W111" s="31"/>
      <c r="X111" s="31"/>
      <c r="Y111" s="31"/>
      <c r="Z111" s="31"/>
      <c r="AA111" s="31"/>
      <c r="AB111" s="31"/>
      <c r="AC111" s="31"/>
      <c r="AD111" s="31"/>
      <c r="AE111" s="31"/>
    </row>
    <row r="112" spans="1:65" s="2" customFormat="1" ht="29.25" customHeight="1">
      <c r="A112" s="31"/>
      <c r="B112" s="32"/>
      <c r="C112" s="108" t="s">
        <v>182</v>
      </c>
      <c r="D112" s="109"/>
      <c r="E112" s="109"/>
      <c r="F112" s="109"/>
      <c r="G112" s="109"/>
      <c r="H112" s="109"/>
      <c r="I112" s="109"/>
      <c r="J112" s="110">
        <f>ROUND(J100+J104,2)</f>
        <v>0</v>
      </c>
      <c r="K112" s="109"/>
      <c r="L112" s="44"/>
      <c r="S112" s="31"/>
      <c r="T112" s="31"/>
      <c r="U112" s="31"/>
      <c r="V112" s="31"/>
      <c r="W112" s="31"/>
      <c r="X112" s="31"/>
      <c r="Y112" s="31"/>
      <c r="Z112" s="31"/>
      <c r="AA112" s="31"/>
      <c r="AB112" s="31"/>
      <c r="AC112" s="31"/>
      <c r="AD112" s="31"/>
      <c r="AE112" s="31"/>
    </row>
    <row r="113" spans="1:31" s="2" customFormat="1" ht="6.95" customHeight="1">
      <c r="A113" s="31"/>
      <c r="B113" s="49"/>
      <c r="C113" s="50"/>
      <c r="D113" s="50"/>
      <c r="E113" s="50"/>
      <c r="F113" s="50"/>
      <c r="G113" s="50"/>
      <c r="H113" s="50"/>
      <c r="I113" s="50"/>
      <c r="J113" s="50"/>
      <c r="K113" s="50"/>
      <c r="L113" s="44"/>
      <c r="S113" s="31"/>
      <c r="T113" s="31"/>
      <c r="U113" s="31"/>
      <c r="V113" s="31"/>
      <c r="W113" s="31"/>
      <c r="X113" s="31"/>
      <c r="Y113" s="31"/>
      <c r="Z113" s="31"/>
      <c r="AA113" s="31"/>
      <c r="AB113" s="31"/>
      <c r="AC113" s="31"/>
      <c r="AD113" s="31"/>
      <c r="AE113" s="31"/>
    </row>
    <row r="117" spans="1:31" s="2" customFormat="1" ht="6.95" customHeight="1">
      <c r="A117" s="31"/>
      <c r="B117" s="51"/>
      <c r="C117" s="52"/>
      <c r="D117" s="52"/>
      <c r="E117" s="52"/>
      <c r="F117" s="52"/>
      <c r="G117" s="52"/>
      <c r="H117" s="52"/>
      <c r="I117" s="52"/>
      <c r="J117" s="52"/>
      <c r="K117" s="52"/>
      <c r="L117" s="44"/>
      <c r="S117" s="31"/>
      <c r="T117" s="31"/>
      <c r="U117" s="31"/>
      <c r="V117" s="31"/>
      <c r="W117" s="31"/>
      <c r="X117" s="31"/>
      <c r="Y117" s="31"/>
      <c r="Z117" s="31"/>
      <c r="AA117" s="31"/>
      <c r="AB117" s="31"/>
      <c r="AC117" s="31"/>
      <c r="AD117" s="31"/>
      <c r="AE117" s="31"/>
    </row>
    <row r="118" spans="1:31" s="2" customFormat="1" ht="24.95" customHeight="1">
      <c r="A118" s="31"/>
      <c r="B118" s="32"/>
      <c r="C118" s="18" t="s">
        <v>218</v>
      </c>
      <c r="D118" s="31"/>
      <c r="E118" s="31"/>
      <c r="F118" s="31"/>
      <c r="G118" s="31"/>
      <c r="H118" s="31"/>
      <c r="I118" s="31"/>
      <c r="J118" s="31"/>
      <c r="K118" s="31"/>
      <c r="L118" s="44"/>
      <c r="S118" s="31"/>
      <c r="T118" s="31"/>
      <c r="U118" s="31"/>
      <c r="V118" s="31"/>
      <c r="W118" s="31"/>
      <c r="X118" s="31"/>
      <c r="Y118" s="31"/>
      <c r="Z118" s="31"/>
      <c r="AA118" s="31"/>
      <c r="AB118" s="31"/>
      <c r="AC118" s="31"/>
      <c r="AD118" s="31"/>
      <c r="AE118" s="31"/>
    </row>
    <row r="119" spans="1:31" s="2" customFormat="1" ht="6.95" customHeight="1">
      <c r="A119" s="31"/>
      <c r="B119" s="32"/>
      <c r="C119" s="31"/>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12" customHeight="1">
      <c r="A120" s="31"/>
      <c r="B120" s="32"/>
      <c r="C120" s="24" t="s">
        <v>15</v>
      </c>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31" s="2" customFormat="1" ht="16.5" customHeight="1">
      <c r="A121" s="31"/>
      <c r="B121" s="32"/>
      <c r="C121" s="31"/>
      <c r="D121" s="31"/>
      <c r="E121" s="258" t="str">
        <f>E7</f>
        <v>Kanalizácia a ČOV Nacina Ves</v>
      </c>
      <c r="F121" s="259"/>
      <c r="G121" s="259"/>
      <c r="H121" s="259"/>
      <c r="I121" s="31"/>
      <c r="J121" s="31"/>
      <c r="K121" s="31"/>
      <c r="L121" s="44"/>
      <c r="S121" s="31"/>
      <c r="T121" s="31"/>
      <c r="U121" s="31"/>
      <c r="V121" s="31"/>
      <c r="W121" s="31"/>
      <c r="X121" s="31"/>
      <c r="Y121" s="31"/>
      <c r="Z121" s="31"/>
      <c r="AA121" s="31"/>
      <c r="AB121" s="31"/>
      <c r="AC121" s="31"/>
      <c r="AD121" s="31"/>
      <c r="AE121" s="31"/>
    </row>
    <row r="122" spans="1:31" s="1" customFormat="1" ht="12" customHeight="1">
      <c r="B122" s="17"/>
      <c r="C122" s="24" t="s">
        <v>184</v>
      </c>
      <c r="L122" s="17"/>
    </row>
    <row r="123" spans="1:31" s="1" customFormat="1" ht="16.5" customHeight="1">
      <c r="B123" s="17"/>
      <c r="E123" s="258" t="s">
        <v>2354</v>
      </c>
      <c r="F123" s="210"/>
      <c r="G123" s="210"/>
      <c r="H123" s="210"/>
      <c r="L123" s="17"/>
    </row>
    <row r="124" spans="1:31" s="1" customFormat="1" ht="12" customHeight="1">
      <c r="B124" s="17"/>
      <c r="C124" s="24" t="s">
        <v>186</v>
      </c>
      <c r="L124" s="17"/>
    </row>
    <row r="125" spans="1:31" s="2" customFormat="1" ht="16.5" customHeight="1">
      <c r="A125" s="31"/>
      <c r="B125" s="32"/>
      <c r="C125" s="31"/>
      <c r="D125" s="31"/>
      <c r="E125" s="260" t="s">
        <v>3115</v>
      </c>
      <c r="F125" s="261"/>
      <c r="G125" s="261"/>
      <c r="H125" s="261"/>
      <c r="I125" s="31"/>
      <c r="J125" s="31"/>
      <c r="K125" s="31"/>
      <c r="L125" s="44"/>
      <c r="S125" s="31"/>
      <c r="T125" s="31"/>
      <c r="U125" s="31"/>
      <c r="V125" s="31"/>
      <c r="W125" s="31"/>
      <c r="X125" s="31"/>
      <c r="Y125" s="31"/>
      <c r="Z125" s="31"/>
      <c r="AA125" s="31"/>
      <c r="AB125" s="31"/>
      <c r="AC125" s="31"/>
      <c r="AD125" s="31"/>
      <c r="AE125" s="31"/>
    </row>
    <row r="126" spans="1:31" s="2" customFormat="1" ht="12" customHeight="1">
      <c r="A126" s="31"/>
      <c r="B126" s="32"/>
      <c r="C126" s="24" t="s">
        <v>188</v>
      </c>
      <c r="D126" s="31"/>
      <c r="E126" s="31"/>
      <c r="F126" s="31"/>
      <c r="G126" s="31"/>
      <c r="H126" s="31"/>
      <c r="I126" s="31"/>
      <c r="J126" s="31"/>
      <c r="K126" s="31"/>
      <c r="L126" s="44"/>
      <c r="S126" s="31"/>
      <c r="T126" s="31"/>
      <c r="U126" s="31"/>
      <c r="V126" s="31"/>
      <c r="W126" s="31"/>
      <c r="X126" s="31"/>
      <c r="Y126" s="31"/>
      <c r="Z126" s="31"/>
      <c r="AA126" s="31"/>
      <c r="AB126" s="31"/>
      <c r="AC126" s="31"/>
      <c r="AD126" s="31"/>
      <c r="AE126" s="31"/>
    </row>
    <row r="127" spans="1:31" s="2" customFormat="1" ht="16.5" customHeight="1">
      <c r="A127" s="31"/>
      <c r="B127" s="32"/>
      <c r="C127" s="31"/>
      <c r="D127" s="31"/>
      <c r="E127" s="239" t="str">
        <f>E13</f>
        <v>SO 04.4 - Elektricka_pripojka k CS B4</v>
      </c>
      <c r="F127" s="261"/>
      <c r="G127" s="261"/>
      <c r="H127" s="261"/>
      <c r="I127" s="31"/>
      <c r="J127" s="31"/>
      <c r="K127" s="31"/>
      <c r="L127" s="44"/>
      <c r="S127" s="31"/>
      <c r="T127" s="31"/>
      <c r="U127" s="31"/>
      <c r="V127" s="31"/>
      <c r="W127" s="31"/>
      <c r="X127" s="31"/>
      <c r="Y127" s="31"/>
      <c r="Z127" s="31"/>
      <c r="AA127" s="31"/>
      <c r="AB127" s="31"/>
      <c r="AC127" s="31"/>
      <c r="AD127" s="31"/>
      <c r="AE127" s="31"/>
    </row>
    <row r="128" spans="1:31" s="2" customFormat="1" ht="6.95" customHeight="1">
      <c r="A128" s="31"/>
      <c r="B128" s="32"/>
      <c r="C128" s="31"/>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5" s="2" customFormat="1" ht="12" customHeight="1">
      <c r="A129" s="31"/>
      <c r="B129" s="32"/>
      <c r="C129" s="24" t="s">
        <v>19</v>
      </c>
      <c r="D129" s="31"/>
      <c r="E129" s="31"/>
      <c r="F129" s="22" t="str">
        <f>F16</f>
        <v>Nacina Ves</v>
      </c>
      <c r="G129" s="31"/>
      <c r="H129" s="31"/>
      <c r="I129" s="24" t="s">
        <v>21</v>
      </c>
      <c r="J129" s="57" t="str">
        <f>IF(J16="","",J16)</f>
        <v>7. 4. 2025</v>
      </c>
      <c r="K129" s="31"/>
      <c r="L129" s="44"/>
      <c r="S129" s="31"/>
      <c r="T129" s="31"/>
      <c r="U129" s="31"/>
      <c r="V129" s="31"/>
      <c r="W129" s="31"/>
      <c r="X129" s="31"/>
      <c r="Y129" s="31"/>
      <c r="Z129" s="31"/>
      <c r="AA129" s="31"/>
      <c r="AB129" s="31"/>
      <c r="AC129" s="31"/>
      <c r="AD129" s="31"/>
      <c r="AE129" s="31"/>
    </row>
    <row r="130" spans="1:65" s="2" customFormat="1" ht="6.95" customHeight="1">
      <c r="A130" s="31"/>
      <c r="B130" s="32"/>
      <c r="C130" s="31"/>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65" s="2" customFormat="1" ht="15.2" customHeight="1">
      <c r="A131" s="31"/>
      <c r="B131" s="32"/>
      <c r="C131" s="24" t="s">
        <v>23</v>
      </c>
      <c r="D131" s="31"/>
      <c r="E131" s="31"/>
      <c r="F131" s="22" t="str">
        <f>E19</f>
        <v>Obec Nacina Ves</v>
      </c>
      <c r="G131" s="31"/>
      <c r="H131" s="31"/>
      <c r="I131" s="24" t="s">
        <v>29</v>
      </c>
      <c r="J131" s="27" t="str">
        <f>E25</f>
        <v>Ing. Štefan Čižmár</v>
      </c>
      <c r="K131" s="31"/>
      <c r="L131" s="44"/>
      <c r="S131" s="31"/>
      <c r="T131" s="31"/>
      <c r="U131" s="31"/>
      <c r="V131" s="31"/>
      <c r="W131" s="31"/>
      <c r="X131" s="31"/>
      <c r="Y131" s="31"/>
      <c r="Z131" s="31"/>
      <c r="AA131" s="31"/>
      <c r="AB131" s="31"/>
      <c r="AC131" s="31"/>
      <c r="AD131" s="31"/>
      <c r="AE131" s="31"/>
    </row>
    <row r="132" spans="1:65" s="2" customFormat="1" ht="15.2" customHeight="1">
      <c r="A132" s="31"/>
      <c r="B132" s="32"/>
      <c r="C132" s="24" t="s">
        <v>27</v>
      </c>
      <c r="D132" s="31"/>
      <c r="E132" s="31"/>
      <c r="F132" s="22" t="str">
        <f>IF(E22="","",E22)</f>
        <v>Vyplň údaj</v>
      </c>
      <c r="G132" s="31"/>
      <c r="H132" s="31"/>
      <c r="I132" s="24" t="s">
        <v>32</v>
      </c>
      <c r="J132" s="27" t="str">
        <f>E28</f>
        <v xml:space="preserve"> </v>
      </c>
      <c r="K132" s="31"/>
      <c r="L132" s="44"/>
      <c r="S132" s="31"/>
      <c r="T132" s="31"/>
      <c r="U132" s="31"/>
      <c r="V132" s="31"/>
      <c r="W132" s="31"/>
      <c r="X132" s="31"/>
      <c r="Y132" s="31"/>
      <c r="Z132" s="31"/>
      <c r="AA132" s="31"/>
      <c r="AB132" s="31"/>
      <c r="AC132" s="31"/>
      <c r="AD132" s="31"/>
      <c r="AE132" s="31"/>
    </row>
    <row r="133" spans="1:65" s="2" customFormat="1" ht="10.35" customHeight="1">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11" customFormat="1" ht="29.25" customHeight="1">
      <c r="A134" s="150"/>
      <c r="B134" s="151"/>
      <c r="C134" s="152" t="s">
        <v>219</v>
      </c>
      <c r="D134" s="153" t="s">
        <v>62</v>
      </c>
      <c r="E134" s="153" t="s">
        <v>58</v>
      </c>
      <c r="F134" s="153" t="s">
        <v>59</v>
      </c>
      <c r="G134" s="153" t="s">
        <v>220</v>
      </c>
      <c r="H134" s="153" t="s">
        <v>221</v>
      </c>
      <c r="I134" s="153" t="s">
        <v>222</v>
      </c>
      <c r="J134" s="154" t="s">
        <v>193</v>
      </c>
      <c r="K134" s="155" t="s">
        <v>223</v>
      </c>
      <c r="L134" s="156"/>
      <c r="M134" s="64" t="s">
        <v>1</v>
      </c>
      <c r="N134" s="65" t="s">
        <v>41</v>
      </c>
      <c r="O134" s="65" t="s">
        <v>224</v>
      </c>
      <c r="P134" s="65" t="s">
        <v>225</v>
      </c>
      <c r="Q134" s="65" t="s">
        <v>226</v>
      </c>
      <c r="R134" s="65" t="s">
        <v>227</v>
      </c>
      <c r="S134" s="65" t="s">
        <v>228</v>
      </c>
      <c r="T134" s="66" t="s">
        <v>229</v>
      </c>
      <c r="U134" s="150"/>
      <c r="V134" s="150"/>
      <c r="W134" s="150"/>
      <c r="X134" s="150"/>
      <c r="Y134" s="150"/>
      <c r="Z134" s="150"/>
      <c r="AA134" s="150"/>
      <c r="AB134" s="150"/>
      <c r="AC134" s="150"/>
      <c r="AD134" s="150"/>
      <c r="AE134" s="150"/>
    </row>
    <row r="135" spans="1:65" s="2" customFormat="1" ht="22.9" customHeight="1">
      <c r="A135" s="31"/>
      <c r="B135" s="32"/>
      <c r="C135" s="71" t="s">
        <v>190</v>
      </c>
      <c r="D135" s="31"/>
      <c r="E135" s="31"/>
      <c r="F135" s="31"/>
      <c r="G135" s="31"/>
      <c r="H135" s="31"/>
      <c r="I135" s="31"/>
      <c r="J135" s="157">
        <f>BK135</f>
        <v>0</v>
      </c>
      <c r="K135" s="31"/>
      <c r="L135" s="32"/>
      <c r="M135" s="67"/>
      <c r="N135" s="58"/>
      <c r="O135" s="68"/>
      <c r="P135" s="158">
        <f>P136</f>
        <v>0</v>
      </c>
      <c r="Q135" s="68"/>
      <c r="R135" s="158">
        <f>R136</f>
        <v>0</v>
      </c>
      <c r="S135" s="68"/>
      <c r="T135" s="159">
        <f>T136</f>
        <v>0</v>
      </c>
      <c r="U135" s="31"/>
      <c r="V135" s="31"/>
      <c r="W135" s="31"/>
      <c r="X135" s="31"/>
      <c r="Y135" s="31"/>
      <c r="Z135" s="31"/>
      <c r="AA135" s="31"/>
      <c r="AB135" s="31"/>
      <c r="AC135" s="31"/>
      <c r="AD135" s="31"/>
      <c r="AE135" s="31"/>
      <c r="AT135" s="14" t="s">
        <v>76</v>
      </c>
      <c r="AU135" s="14" t="s">
        <v>195</v>
      </c>
      <c r="BK135" s="160">
        <f>BK136</f>
        <v>0</v>
      </c>
    </row>
    <row r="136" spans="1:65" s="12" customFormat="1" ht="25.9" customHeight="1">
      <c r="B136" s="161"/>
      <c r="D136" s="162" t="s">
        <v>76</v>
      </c>
      <c r="E136" s="163" t="s">
        <v>897</v>
      </c>
      <c r="F136" s="163" t="s">
        <v>1287</v>
      </c>
      <c r="I136" s="164"/>
      <c r="J136" s="165">
        <f>BK136</f>
        <v>0</v>
      </c>
      <c r="L136" s="161"/>
      <c r="M136" s="166"/>
      <c r="N136" s="167"/>
      <c r="O136" s="167"/>
      <c r="P136" s="168">
        <f>SUM(P137:P169)</f>
        <v>0</v>
      </c>
      <c r="Q136" s="167"/>
      <c r="R136" s="168">
        <f>SUM(R137:R169)</f>
        <v>0</v>
      </c>
      <c r="S136" s="167"/>
      <c r="T136" s="169">
        <f>SUM(T137:T169)</f>
        <v>0</v>
      </c>
      <c r="AR136" s="162" t="s">
        <v>81</v>
      </c>
      <c r="AT136" s="170" t="s">
        <v>76</v>
      </c>
      <c r="AU136" s="170" t="s">
        <v>77</v>
      </c>
      <c r="AY136" s="162" t="s">
        <v>232</v>
      </c>
      <c r="BK136" s="171">
        <f>SUM(BK137:BK169)</f>
        <v>0</v>
      </c>
    </row>
    <row r="137" spans="1:65" s="2" customFormat="1" ht="16.5" customHeight="1">
      <c r="A137" s="31"/>
      <c r="B137" s="142"/>
      <c r="C137" s="174" t="s">
        <v>81</v>
      </c>
      <c r="D137" s="174" t="s">
        <v>234</v>
      </c>
      <c r="E137" s="175" t="s">
        <v>1288</v>
      </c>
      <c r="F137" s="176" t="s">
        <v>1289</v>
      </c>
      <c r="G137" s="177" t="s">
        <v>256</v>
      </c>
      <c r="H137" s="178">
        <v>100</v>
      </c>
      <c r="I137" s="179"/>
      <c r="J137" s="180">
        <f t="shared" ref="J137:J169" si="5">ROUND(I137*H137,2)</f>
        <v>0</v>
      </c>
      <c r="K137" s="181"/>
      <c r="L137" s="32"/>
      <c r="M137" s="182" t="s">
        <v>1</v>
      </c>
      <c r="N137" s="183" t="s">
        <v>43</v>
      </c>
      <c r="O137" s="60"/>
      <c r="P137" s="184">
        <f t="shared" ref="P137:P169" si="6">O137*H137</f>
        <v>0</v>
      </c>
      <c r="Q137" s="184">
        <v>0</v>
      </c>
      <c r="R137" s="184">
        <f t="shared" ref="R137:R169" si="7">Q137*H137</f>
        <v>0</v>
      </c>
      <c r="S137" s="184">
        <v>0</v>
      </c>
      <c r="T137" s="185">
        <f t="shared" ref="T137:T169" si="8">S137*H137</f>
        <v>0</v>
      </c>
      <c r="U137" s="31"/>
      <c r="V137" s="31"/>
      <c r="W137" s="31"/>
      <c r="X137" s="31"/>
      <c r="Y137" s="31"/>
      <c r="Z137" s="31"/>
      <c r="AA137" s="31"/>
      <c r="AB137" s="31"/>
      <c r="AC137" s="31"/>
      <c r="AD137" s="31"/>
      <c r="AE137" s="31"/>
      <c r="AR137" s="186" t="s">
        <v>238</v>
      </c>
      <c r="AT137" s="186" t="s">
        <v>234</v>
      </c>
      <c r="AU137" s="186" t="s">
        <v>81</v>
      </c>
      <c r="AY137" s="14" t="s">
        <v>232</v>
      </c>
      <c r="BE137" s="104">
        <f t="shared" ref="BE137:BE169" si="9">IF(N137="základná",J137,0)</f>
        <v>0</v>
      </c>
      <c r="BF137" s="104">
        <f t="shared" ref="BF137:BF169" si="10">IF(N137="znížená",J137,0)</f>
        <v>0</v>
      </c>
      <c r="BG137" s="104">
        <f t="shared" ref="BG137:BG169" si="11">IF(N137="zákl. prenesená",J137,0)</f>
        <v>0</v>
      </c>
      <c r="BH137" s="104">
        <f t="shared" ref="BH137:BH169" si="12">IF(N137="zníž. prenesená",J137,0)</f>
        <v>0</v>
      </c>
      <c r="BI137" s="104">
        <f t="shared" ref="BI137:BI169" si="13">IF(N137="nulová",J137,0)</f>
        <v>0</v>
      </c>
      <c r="BJ137" s="14" t="s">
        <v>88</v>
      </c>
      <c r="BK137" s="104">
        <f t="shared" ref="BK137:BK169" si="14">ROUND(I137*H137,2)</f>
        <v>0</v>
      </c>
      <c r="BL137" s="14" t="s">
        <v>238</v>
      </c>
      <c r="BM137" s="186" t="s">
        <v>88</v>
      </c>
    </row>
    <row r="138" spans="1:65" s="2" customFormat="1" ht="24.2" customHeight="1">
      <c r="A138" s="31"/>
      <c r="B138" s="142"/>
      <c r="C138" s="187" t="s">
        <v>88</v>
      </c>
      <c r="D138" s="187" t="s">
        <v>357</v>
      </c>
      <c r="E138" s="188" t="s">
        <v>1290</v>
      </c>
      <c r="F138" s="189" t="s">
        <v>1291</v>
      </c>
      <c r="G138" s="190" t="s">
        <v>256</v>
      </c>
      <c r="H138" s="191">
        <v>100</v>
      </c>
      <c r="I138" s="192"/>
      <c r="J138" s="193">
        <f t="shared" si="5"/>
        <v>0</v>
      </c>
      <c r="K138" s="194"/>
      <c r="L138" s="195"/>
      <c r="M138" s="196" t="s">
        <v>1</v>
      </c>
      <c r="N138" s="197" t="s">
        <v>43</v>
      </c>
      <c r="O138" s="60"/>
      <c r="P138" s="184">
        <f t="shared" si="6"/>
        <v>0</v>
      </c>
      <c r="Q138" s="184">
        <v>0</v>
      </c>
      <c r="R138" s="184">
        <f t="shared" si="7"/>
        <v>0</v>
      </c>
      <c r="S138" s="184">
        <v>0</v>
      </c>
      <c r="T138" s="185">
        <f t="shared" si="8"/>
        <v>0</v>
      </c>
      <c r="U138" s="31"/>
      <c r="V138" s="31"/>
      <c r="W138" s="31"/>
      <c r="X138" s="31"/>
      <c r="Y138" s="31"/>
      <c r="Z138" s="31"/>
      <c r="AA138" s="31"/>
      <c r="AB138" s="31"/>
      <c r="AC138" s="31"/>
      <c r="AD138" s="31"/>
      <c r="AE138" s="31"/>
      <c r="AR138" s="186" t="s">
        <v>263</v>
      </c>
      <c r="AT138" s="186" t="s">
        <v>357</v>
      </c>
      <c r="AU138" s="186" t="s">
        <v>81</v>
      </c>
      <c r="AY138" s="14" t="s">
        <v>232</v>
      </c>
      <c r="BE138" s="104">
        <f t="shared" si="9"/>
        <v>0</v>
      </c>
      <c r="BF138" s="104">
        <f t="shared" si="10"/>
        <v>0</v>
      </c>
      <c r="BG138" s="104">
        <f t="shared" si="11"/>
        <v>0</v>
      </c>
      <c r="BH138" s="104">
        <f t="shared" si="12"/>
        <v>0</v>
      </c>
      <c r="BI138" s="104">
        <f t="shared" si="13"/>
        <v>0</v>
      </c>
      <c r="BJ138" s="14" t="s">
        <v>88</v>
      </c>
      <c r="BK138" s="104">
        <f t="shared" si="14"/>
        <v>0</v>
      </c>
      <c r="BL138" s="14" t="s">
        <v>238</v>
      </c>
      <c r="BM138" s="186" t="s">
        <v>238</v>
      </c>
    </row>
    <row r="139" spans="1:65" s="2" customFormat="1" ht="21.75" customHeight="1">
      <c r="A139" s="31"/>
      <c r="B139" s="142"/>
      <c r="C139" s="174" t="s">
        <v>93</v>
      </c>
      <c r="D139" s="174" t="s">
        <v>234</v>
      </c>
      <c r="E139" s="175" t="s">
        <v>1293</v>
      </c>
      <c r="F139" s="176" t="s">
        <v>1294</v>
      </c>
      <c r="G139" s="177" t="s">
        <v>256</v>
      </c>
      <c r="H139" s="178">
        <v>2</v>
      </c>
      <c r="I139" s="179"/>
      <c r="J139" s="180">
        <f t="shared" si="5"/>
        <v>0</v>
      </c>
      <c r="K139" s="181"/>
      <c r="L139" s="32"/>
      <c r="M139" s="182" t="s">
        <v>1</v>
      </c>
      <c r="N139" s="183" t="s">
        <v>43</v>
      </c>
      <c r="O139" s="60"/>
      <c r="P139" s="184">
        <f t="shared" si="6"/>
        <v>0</v>
      </c>
      <c r="Q139" s="184">
        <v>0</v>
      </c>
      <c r="R139" s="184">
        <f t="shared" si="7"/>
        <v>0</v>
      </c>
      <c r="S139" s="184">
        <v>0</v>
      </c>
      <c r="T139" s="185">
        <f t="shared" si="8"/>
        <v>0</v>
      </c>
      <c r="U139" s="31"/>
      <c r="V139" s="31"/>
      <c r="W139" s="31"/>
      <c r="X139" s="31"/>
      <c r="Y139" s="31"/>
      <c r="Z139" s="31"/>
      <c r="AA139" s="31"/>
      <c r="AB139" s="31"/>
      <c r="AC139" s="31"/>
      <c r="AD139" s="31"/>
      <c r="AE139" s="31"/>
      <c r="AR139" s="186" t="s">
        <v>238</v>
      </c>
      <c r="AT139" s="186" t="s">
        <v>234</v>
      </c>
      <c r="AU139" s="186" t="s">
        <v>81</v>
      </c>
      <c r="AY139" s="14" t="s">
        <v>232</v>
      </c>
      <c r="BE139" s="104">
        <f t="shared" si="9"/>
        <v>0</v>
      </c>
      <c r="BF139" s="104">
        <f t="shared" si="10"/>
        <v>0</v>
      </c>
      <c r="BG139" s="104">
        <f t="shared" si="11"/>
        <v>0</v>
      </c>
      <c r="BH139" s="104">
        <f t="shared" si="12"/>
        <v>0</v>
      </c>
      <c r="BI139" s="104">
        <f t="shared" si="13"/>
        <v>0</v>
      </c>
      <c r="BJ139" s="14" t="s">
        <v>88</v>
      </c>
      <c r="BK139" s="104">
        <f t="shared" si="14"/>
        <v>0</v>
      </c>
      <c r="BL139" s="14" t="s">
        <v>238</v>
      </c>
      <c r="BM139" s="186" t="s">
        <v>253</v>
      </c>
    </row>
    <row r="140" spans="1:65" s="2" customFormat="1" ht="24.2" customHeight="1">
      <c r="A140" s="31"/>
      <c r="B140" s="142"/>
      <c r="C140" s="187" t="s">
        <v>238</v>
      </c>
      <c r="D140" s="187" t="s">
        <v>357</v>
      </c>
      <c r="E140" s="188" t="s">
        <v>1295</v>
      </c>
      <c r="F140" s="189" t="s">
        <v>1296</v>
      </c>
      <c r="G140" s="190" t="s">
        <v>256</v>
      </c>
      <c r="H140" s="191">
        <v>2</v>
      </c>
      <c r="I140" s="192"/>
      <c r="J140" s="193">
        <f t="shared" si="5"/>
        <v>0</v>
      </c>
      <c r="K140" s="194"/>
      <c r="L140" s="195"/>
      <c r="M140" s="196" t="s">
        <v>1</v>
      </c>
      <c r="N140" s="197"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263</v>
      </c>
      <c r="AT140" s="186" t="s">
        <v>357</v>
      </c>
      <c r="AU140" s="186" t="s">
        <v>81</v>
      </c>
      <c r="AY140" s="14" t="s">
        <v>232</v>
      </c>
      <c r="BE140" s="104">
        <f t="shared" si="9"/>
        <v>0</v>
      </c>
      <c r="BF140" s="104">
        <f t="shared" si="10"/>
        <v>0</v>
      </c>
      <c r="BG140" s="104">
        <f t="shared" si="11"/>
        <v>0</v>
      </c>
      <c r="BH140" s="104">
        <f t="shared" si="12"/>
        <v>0</v>
      </c>
      <c r="BI140" s="104">
        <f t="shared" si="13"/>
        <v>0</v>
      </c>
      <c r="BJ140" s="14" t="s">
        <v>88</v>
      </c>
      <c r="BK140" s="104">
        <f t="shared" si="14"/>
        <v>0</v>
      </c>
      <c r="BL140" s="14" t="s">
        <v>238</v>
      </c>
      <c r="BM140" s="186" t="s">
        <v>263</v>
      </c>
    </row>
    <row r="141" spans="1:65" s="2" customFormat="1" ht="16.5" customHeight="1">
      <c r="A141" s="31"/>
      <c r="B141" s="142"/>
      <c r="C141" s="174" t="s">
        <v>249</v>
      </c>
      <c r="D141" s="174" t="s">
        <v>234</v>
      </c>
      <c r="E141" s="175" t="s">
        <v>3149</v>
      </c>
      <c r="F141" s="176" t="s">
        <v>3150</v>
      </c>
      <c r="G141" s="177" t="s">
        <v>256</v>
      </c>
      <c r="H141" s="178">
        <v>100</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238</v>
      </c>
      <c r="AT141" s="186" t="s">
        <v>234</v>
      </c>
      <c r="AU141" s="186" t="s">
        <v>81</v>
      </c>
      <c r="AY141" s="14" t="s">
        <v>232</v>
      </c>
      <c r="BE141" s="104">
        <f t="shared" si="9"/>
        <v>0</v>
      </c>
      <c r="BF141" s="104">
        <f t="shared" si="10"/>
        <v>0</v>
      </c>
      <c r="BG141" s="104">
        <f t="shared" si="11"/>
        <v>0</v>
      </c>
      <c r="BH141" s="104">
        <f t="shared" si="12"/>
        <v>0</v>
      </c>
      <c r="BI141" s="104">
        <f t="shared" si="13"/>
        <v>0</v>
      </c>
      <c r="BJ141" s="14" t="s">
        <v>88</v>
      </c>
      <c r="BK141" s="104">
        <f t="shared" si="14"/>
        <v>0</v>
      </c>
      <c r="BL141" s="14" t="s">
        <v>238</v>
      </c>
      <c r="BM141" s="186" t="s">
        <v>272</v>
      </c>
    </row>
    <row r="142" spans="1:65" s="2" customFormat="1" ht="16.5" customHeight="1">
      <c r="A142" s="31"/>
      <c r="B142" s="142"/>
      <c r="C142" s="187" t="s">
        <v>253</v>
      </c>
      <c r="D142" s="187" t="s">
        <v>357</v>
      </c>
      <c r="E142" s="188" t="s">
        <v>3151</v>
      </c>
      <c r="F142" s="189" t="s">
        <v>3152</v>
      </c>
      <c r="G142" s="190" t="s">
        <v>256</v>
      </c>
      <c r="H142" s="191">
        <v>100</v>
      </c>
      <c r="I142" s="192"/>
      <c r="J142" s="193">
        <f t="shared" si="5"/>
        <v>0</v>
      </c>
      <c r="K142" s="194"/>
      <c r="L142" s="195"/>
      <c r="M142" s="196" t="s">
        <v>1</v>
      </c>
      <c r="N142" s="197" t="s">
        <v>43</v>
      </c>
      <c r="O142" s="60"/>
      <c r="P142" s="184">
        <f t="shared" si="6"/>
        <v>0</v>
      </c>
      <c r="Q142" s="184">
        <v>0</v>
      </c>
      <c r="R142" s="184">
        <f t="shared" si="7"/>
        <v>0</v>
      </c>
      <c r="S142" s="184">
        <v>0</v>
      </c>
      <c r="T142" s="185">
        <f t="shared" si="8"/>
        <v>0</v>
      </c>
      <c r="U142" s="31"/>
      <c r="V142" s="31"/>
      <c r="W142" s="31"/>
      <c r="X142" s="31"/>
      <c r="Y142" s="31"/>
      <c r="Z142" s="31"/>
      <c r="AA142" s="31"/>
      <c r="AB142" s="31"/>
      <c r="AC142" s="31"/>
      <c r="AD142" s="31"/>
      <c r="AE142" s="31"/>
      <c r="AR142" s="186" t="s">
        <v>263</v>
      </c>
      <c r="AT142" s="186" t="s">
        <v>357</v>
      </c>
      <c r="AU142" s="186" t="s">
        <v>81</v>
      </c>
      <c r="AY142" s="14" t="s">
        <v>232</v>
      </c>
      <c r="BE142" s="104">
        <f t="shared" si="9"/>
        <v>0</v>
      </c>
      <c r="BF142" s="104">
        <f t="shared" si="10"/>
        <v>0</v>
      </c>
      <c r="BG142" s="104">
        <f t="shared" si="11"/>
        <v>0</v>
      </c>
      <c r="BH142" s="104">
        <f t="shared" si="12"/>
        <v>0</v>
      </c>
      <c r="BI142" s="104">
        <f t="shared" si="13"/>
        <v>0</v>
      </c>
      <c r="BJ142" s="14" t="s">
        <v>88</v>
      </c>
      <c r="BK142" s="104">
        <f t="shared" si="14"/>
        <v>0</v>
      </c>
      <c r="BL142" s="14" t="s">
        <v>238</v>
      </c>
      <c r="BM142" s="186" t="s">
        <v>280</v>
      </c>
    </row>
    <row r="143" spans="1:65" s="2" customFormat="1" ht="24.2" customHeight="1">
      <c r="A143" s="31"/>
      <c r="B143" s="142"/>
      <c r="C143" s="174" t="s">
        <v>258</v>
      </c>
      <c r="D143" s="174" t="s">
        <v>234</v>
      </c>
      <c r="E143" s="175" t="s">
        <v>1305</v>
      </c>
      <c r="F143" s="176" t="s">
        <v>1306</v>
      </c>
      <c r="G143" s="177" t="s">
        <v>1307</v>
      </c>
      <c r="H143" s="178">
        <v>4</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238</v>
      </c>
      <c r="AT143" s="186" t="s">
        <v>234</v>
      </c>
      <c r="AU143" s="186" t="s">
        <v>81</v>
      </c>
      <c r="AY143" s="14" t="s">
        <v>232</v>
      </c>
      <c r="BE143" s="104">
        <f t="shared" si="9"/>
        <v>0</v>
      </c>
      <c r="BF143" s="104">
        <f t="shared" si="10"/>
        <v>0</v>
      </c>
      <c r="BG143" s="104">
        <f t="shared" si="11"/>
        <v>0</v>
      </c>
      <c r="BH143" s="104">
        <f t="shared" si="12"/>
        <v>0</v>
      </c>
      <c r="BI143" s="104">
        <f t="shared" si="13"/>
        <v>0</v>
      </c>
      <c r="BJ143" s="14" t="s">
        <v>88</v>
      </c>
      <c r="BK143" s="104">
        <f t="shared" si="14"/>
        <v>0</v>
      </c>
      <c r="BL143" s="14" t="s">
        <v>238</v>
      </c>
      <c r="BM143" s="186" t="s">
        <v>289</v>
      </c>
    </row>
    <row r="144" spans="1:65" s="2" customFormat="1" ht="24.2" customHeight="1">
      <c r="A144" s="31"/>
      <c r="B144" s="142"/>
      <c r="C144" s="187" t="s">
        <v>263</v>
      </c>
      <c r="D144" s="187" t="s">
        <v>357</v>
      </c>
      <c r="E144" s="188" t="s">
        <v>1308</v>
      </c>
      <c r="F144" s="189" t="s">
        <v>1309</v>
      </c>
      <c r="G144" s="190" t="s">
        <v>1307</v>
      </c>
      <c r="H144" s="191">
        <v>4</v>
      </c>
      <c r="I144" s="192"/>
      <c r="J144" s="193">
        <f t="shared" si="5"/>
        <v>0</v>
      </c>
      <c r="K144" s="194"/>
      <c r="L144" s="195"/>
      <c r="M144" s="196" t="s">
        <v>1</v>
      </c>
      <c r="N144" s="197"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263</v>
      </c>
      <c r="AT144" s="186" t="s">
        <v>357</v>
      </c>
      <c r="AU144" s="186" t="s">
        <v>81</v>
      </c>
      <c r="AY144" s="14" t="s">
        <v>232</v>
      </c>
      <c r="BE144" s="104">
        <f t="shared" si="9"/>
        <v>0</v>
      </c>
      <c r="BF144" s="104">
        <f t="shared" si="10"/>
        <v>0</v>
      </c>
      <c r="BG144" s="104">
        <f t="shared" si="11"/>
        <v>0</v>
      </c>
      <c r="BH144" s="104">
        <f t="shared" si="12"/>
        <v>0</v>
      </c>
      <c r="BI144" s="104">
        <f t="shared" si="13"/>
        <v>0</v>
      </c>
      <c r="BJ144" s="14" t="s">
        <v>88</v>
      </c>
      <c r="BK144" s="104">
        <f t="shared" si="14"/>
        <v>0</v>
      </c>
      <c r="BL144" s="14" t="s">
        <v>238</v>
      </c>
      <c r="BM144" s="186" t="s">
        <v>297</v>
      </c>
    </row>
    <row r="145" spans="1:65" s="2" customFormat="1" ht="21.75" customHeight="1">
      <c r="A145" s="31"/>
      <c r="B145" s="142"/>
      <c r="C145" s="174" t="s">
        <v>268</v>
      </c>
      <c r="D145" s="174" t="s">
        <v>234</v>
      </c>
      <c r="E145" s="175" t="s">
        <v>1310</v>
      </c>
      <c r="F145" s="176" t="s">
        <v>1311</v>
      </c>
      <c r="G145" s="177" t="s">
        <v>1307</v>
      </c>
      <c r="H145" s="178">
        <v>16</v>
      </c>
      <c r="I145" s="179"/>
      <c r="J145" s="180">
        <f t="shared" si="5"/>
        <v>0</v>
      </c>
      <c r="K145" s="181"/>
      <c r="L145" s="32"/>
      <c r="M145" s="182" t="s">
        <v>1</v>
      </c>
      <c r="N145" s="183"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238</v>
      </c>
      <c r="AT145" s="186" t="s">
        <v>234</v>
      </c>
      <c r="AU145" s="186" t="s">
        <v>81</v>
      </c>
      <c r="AY145" s="14" t="s">
        <v>232</v>
      </c>
      <c r="BE145" s="104">
        <f t="shared" si="9"/>
        <v>0</v>
      </c>
      <c r="BF145" s="104">
        <f t="shared" si="10"/>
        <v>0</v>
      </c>
      <c r="BG145" s="104">
        <f t="shared" si="11"/>
        <v>0</v>
      </c>
      <c r="BH145" s="104">
        <f t="shared" si="12"/>
        <v>0</v>
      </c>
      <c r="BI145" s="104">
        <f t="shared" si="13"/>
        <v>0</v>
      </c>
      <c r="BJ145" s="14" t="s">
        <v>88</v>
      </c>
      <c r="BK145" s="104">
        <f t="shared" si="14"/>
        <v>0</v>
      </c>
      <c r="BL145" s="14" t="s">
        <v>238</v>
      </c>
      <c r="BM145" s="186" t="s">
        <v>305</v>
      </c>
    </row>
    <row r="146" spans="1:65" s="2" customFormat="1" ht="16.5" customHeight="1">
      <c r="A146" s="31"/>
      <c r="B146" s="142"/>
      <c r="C146" s="174" t="s">
        <v>272</v>
      </c>
      <c r="D146" s="174" t="s">
        <v>234</v>
      </c>
      <c r="E146" s="175" t="s">
        <v>1312</v>
      </c>
      <c r="F146" s="176" t="s">
        <v>1313</v>
      </c>
      <c r="G146" s="177" t="s">
        <v>1307</v>
      </c>
      <c r="H146" s="178">
        <v>1</v>
      </c>
      <c r="I146" s="179"/>
      <c r="J146" s="180">
        <f t="shared" si="5"/>
        <v>0</v>
      </c>
      <c r="K146" s="181"/>
      <c r="L146" s="32"/>
      <c r="M146" s="182" t="s">
        <v>1</v>
      </c>
      <c r="N146" s="183"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238</v>
      </c>
      <c r="AT146" s="186" t="s">
        <v>234</v>
      </c>
      <c r="AU146" s="186" t="s">
        <v>81</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313</v>
      </c>
    </row>
    <row r="147" spans="1:65" s="2" customFormat="1" ht="16.5" customHeight="1">
      <c r="A147" s="31"/>
      <c r="B147" s="142"/>
      <c r="C147" s="174" t="s">
        <v>276</v>
      </c>
      <c r="D147" s="174" t="s">
        <v>234</v>
      </c>
      <c r="E147" s="175" t="s">
        <v>1314</v>
      </c>
      <c r="F147" s="176" t="s">
        <v>1315</v>
      </c>
      <c r="G147" s="177" t="s">
        <v>1307</v>
      </c>
      <c r="H147" s="178">
        <v>1</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238</v>
      </c>
      <c r="AT147" s="186" t="s">
        <v>234</v>
      </c>
      <c r="AU147" s="186" t="s">
        <v>81</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321</v>
      </c>
    </row>
    <row r="148" spans="1:65" s="2" customFormat="1" ht="24.2" customHeight="1">
      <c r="A148" s="31"/>
      <c r="B148" s="142"/>
      <c r="C148" s="187" t="s">
        <v>280</v>
      </c>
      <c r="D148" s="187" t="s">
        <v>357</v>
      </c>
      <c r="E148" s="188" t="s">
        <v>1316</v>
      </c>
      <c r="F148" s="189" t="s">
        <v>3126</v>
      </c>
      <c r="G148" s="190" t="s">
        <v>1307</v>
      </c>
      <c r="H148" s="191">
        <v>1</v>
      </c>
      <c r="I148" s="192"/>
      <c r="J148" s="193">
        <f t="shared" si="5"/>
        <v>0</v>
      </c>
      <c r="K148" s="194"/>
      <c r="L148" s="195"/>
      <c r="M148" s="196" t="s">
        <v>1</v>
      </c>
      <c r="N148" s="197"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263</v>
      </c>
      <c r="AT148" s="186" t="s">
        <v>357</v>
      </c>
      <c r="AU148" s="186" t="s">
        <v>81</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328</v>
      </c>
    </row>
    <row r="149" spans="1:65" s="2" customFormat="1" ht="21.75" customHeight="1">
      <c r="A149" s="31"/>
      <c r="B149" s="142"/>
      <c r="C149" s="174" t="s">
        <v>284</v>
      </c>
      <c r="D149" s="174" t="s">
        <v>234</v>
      </c>
      <c r="E149" s="175" t="s">
        <v>1318</v>
      </c>
      <c r="F149" s="176" t="s">
        <v>1319</v>
      </c>
      <c r="G149" s="177" t="s">
        <v>1320</v>
      </c>
      <c r="H149" s="178">
        <v>0.1</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81</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336</v>
      </c>
    </row>
    <row r="150" spans="1:65" s="2" customFormat="1" ht="16.5" customHeight="1">
      <c r="A150" s="31"/>
      <c r="B150" s="142"/>
      <c r="C150" s="174" t="s">
        <v>289</v>
      </c>
      <c r="D150" s="174" t="s">
        <v>234</v>
      </c>
      <c r="E150" s="175" t="s">
        <v>1321</v>
      </c>
      <c r="F150" s="176" t="s">
        <v>1322</v>
      </c>
      <c r="G150" s="177" t="s">
        <v>256</v>
      </c>
      <c r="H150" s="178">
        <v>60</v>
      </c>
      <c r="I150" s="179"/>
      <c r="J150" s="180">
        <f t="shared" si="5"/>
        <v>0</v>
      </c>
      <c r="K150" s="181"/>
      <c r="L150" s="32"/>
      <c r="M150" s="182" t="s">
        <v>1</v>
      </c>
      <c r="N150" s="183"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238</v>
      </c>
      <c r="AT150" s="186" t="s">
        <v>234</v>
      </c>
      <c r="AU150" s="186" t="s">
        <v>81</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344</v>
      </c>
    </row>
    <row r="151" spans="1:65" s="2" customFormat="1" ht="16.5" customHeight="1">
      <c r="A151" s="31"/>
      <c r="B151" s="142"/>
      <c r="C151" s="174" t="s">
        <v>293</v>
      </c>
      <c r="D151" s="174" t="s">
        <v>234</v>
      </c>
      <c r="E151" s="175" t="s">
        <v>1323</v>
      </c>
      <c r="F151" s="176" t="s">
        <v>1324</v>
      </c>
      <c r="G151" s="177" t="s">
        <v>256</v>
      </c>
      <c r="H151" s="178">
        <v>60</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81</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352</v>
      </c>
    </row>
    <row r="152" spans="1:65" s="2" customFormat="1" ht="16.5" customHeight="1">
      <c r="A152" s="31"/>
      <c r="B152" s="142"/>
      <c r="C152" s="174" t="s">
        <v>297</v>
      </c>
      <c r="D152" s="174" t="s">
        <v>234</v>
      </c>
      <c r="E152" s="175" t="s">
        <v>1325</v>
      </c>
      <c r="F152" s="176" t="s">
        <v>1326</v>
      </c>
      <c r="G152" s="177" t="s">
        <v>256</v>
      </c>
      <c r="H152" s="178">
        <v>60</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81</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362</v>
      </c>
    </row>
    <row r="153" spans="1:65" s="2" customFormat="1" ht="16.5" customHeight="1">
      <c r="A153" s="31"/>
      <c r="B153" s="142"/>
      <c r="C153" s="187" t="s">
        <v>301</v>
      </c>
      <c r="D153" s="187" t="s">
        <v>357</v>
      </c>
      <c r="E153" s="188" t="s">
        <v>1327</v>
      </c>
      <c r="F153" s="189" t="s">
        <v>3145</v>
      </c>
      <c r="G153" s="190" t="s">
        <v>256</v>
      </c>
      <c r="H153" s="191">
        <v>60</v>
      </c>
      <c r="I153" s="192"/>
      <c r="J153" s="193">
        <f t="shared" si="5"/>
        <v>0</v>
      </c>
      <c r="K153" s="194"/>
      <c r="L153" s="195"/>
      <c r="M153" s="196" t="s">
        <v>1</v>
      </c>
      <c r="N153" s="197"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263</v>
      </c>
      <c r="AT153" s="186" t="s">
        <v>357</v>
      </c>
      <c r="AU153" s="186" t="s">
        <v>81</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370</v>
      </c>
    </row>
    <row r="154" spans="1:65" s="2" customFormat="1" ht="16.5" customHeight="1">
      <c r="A154" s="31"/>
      <c r="B154" s="142"/>
      <c r="C154" s="174" t="s">
        <v>305</v>
      </c>
      <c r="D154" s="174" t="s">
        <v>234</v>
      </c>
      <c r="E154" s="175" t="s">
        <v>1329</v>
      </c>
      <c r="F154" s="176" t="s">
        <v>1330</v>
      </c>
      <c r="G154" s="177" t="s">
        <v>256</v>
      </c>
      <c r="H154" s="178">
        <v>60</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81</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378</v>
      </c>
    </row>
    <row r="155" spans="1:65" s="2" customFormat="1" ht="16.5" customHeight="1">
      <c r="A155" s="31"/>
      <c r="B155" s="142"/>
      <c r="C155" s="174" t="s">
        <v>309</v>
      </c>
      <c r="D155" s="174" t="s">
        <v>234</v>
      </c>
      <c r="E155" s="175" t="s">
        <v>1331</v>
      </c>
      <c r="F155" s="176" t="s">
        <v>1332</v>
      </c>
      <c r="G155" s="177" t="s">
        <v>237</v>
      </c>
      <c r="H155" s="178">
        <v>180</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238</v>
      </c>
      <c r="AT155" s="186" t="s">
        <v>234</v>
      </c>
      <c r="AU155" s="186" t="s">
        <v>81</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386</v>
      </c>
    </row>
    <row r="156" spans="1:65" s="2" customFormat="1" ht="16.5" customHeight="1">
      <c r="A156" s="31"/>
      <c r="B156" s="142"/>
      <c r="C156" s="174" t="s">
        <v>313</v>
      </c>
      <c r="D156" s="174" t="s">
        <v>234</v>
      </c>
      <c r="E156" s="175" t="s">
        <v>1333</v>
      </c>
      <c r="F156" s="176" t="s">
        <v>1334</v>
      </c>
      <c r="G156" s="177" t="s">
        <v>256</v>
      </c>
      <c r="H156" s="178">
        <v>30</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81</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396</v>
      </c>
    </row>
    <row r="157" spans="1:65" s="2" customFormat="1" ht="24.2" customHeight="1">
      <c r="A157" s="31"/>
      <c r="B157" s="142"/>
      <c r="C157" s="174" t="s">
        <v>317</v>
      </c>
      <c r="D157" s="174" t="s">
        <v>234</v>
      </c>
      <c r="E157" s="175" t="s">
        <v>1335</v>
      </c>
      <c r="F157" s="176" t="s">
        <v>1336</v>
      </c>
      <c r="G157" s="177" t="s">
        <v>256</v>
      </c>
      <c r="H157" s="178">
        <v>25</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81</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405</v>
      </c>
    </row>
    <row r="158" spans="1:65" s="2" customFormat="1" ht="16.5" customHeight="1">
      <c r="A158" s="31"/>
      <c r="B158" s="142"/>
      <c r="C158" s="187" t="s">
        <v>321</v>
      </c>
      <c r="D158" s="187" t="s">
        <v>357</v>
      </c>
      <c r="E158" s="188" t="s">
        <v>1337</v>
      </c>
      <c r="F158" s="189" t="s">
        <v>1338</v>
      </c>
      <c r="G158" s="190" t="s">
        <v>1139</v>
      </c>
      <c r="H158" s="191">
        <v>25</v>
      </c>
      <c r="I158" s="192"/>
      <c r="J158" s="193">
        <f t="shared" si="5"/>
        <v>0</v>
      </c>
      <c r="K158" s="194"/>
      <c r="L158" s="195"/>
      <c r="M158" s="196" t="s">
        <v>1</v>
      </c>
      <c r="N158" s="197"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263</v>
      </c>
      <c r="AT158" s="186" t="s">
        <v>357</v>
      </c>
      <c r="AU158" s="186" t="s">
        <v>81</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413</v>
      </c>
    </row>
    <row r="159" spans="1:65" s="2" customFormat="1" ht="16.5" customHeight="1">
      <c r="A159" s="31"/>
      <c r="B159" s="142"/>
      <c r="C159" s="174" t="s">
        <v>7</v>
      </c>
      <c r="D159" s="174" t="s">
        <v>234</v>
      </c>
      <c r="E159" s="175" t="s">
        <v>1339</v>
      </c>
      <c r="F159" s="176" t="s">
        <v>1340</v>
      </c>
      <c r="G159" s="177" t="s">
        <v>1307</v>
      </c>
      <c r="H159" s="178">
        <v>8</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238</v>
      </c>
      <c r="AT159" s="186" t="s">
        <v>234</v>
      </c>
      <c r="AU159" s="186" t="s">
        <v>81</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421</v>
      </c>
    </row>
    <row r="160" spans="1:65" s="2" customFormat="1" ht="21.75" customHeight="1">
      <c r="A160" s="31"/>
      <c r="B160" s="142"/>
      <c r="C160" s="187" t="s">
        <v>328</v>
      </c>
      <c r="D160" s="187" t="s">
        <v>357</v>
      </c>
      <c r="E160" s="188" t="s">
        <v>1341</v>
      </c>
      <c r="F160" s="189" t="s">
        <v>1342</v>
      </c>
      <c r="G160" s="190" t="s">
        <v>1307</v>
      </c>
      <c r="H160" s="191">
        <v>4</v>
      </c>
      <c r="I160" s="192"/>
      <c r="J160" s="193">
        <f t="shared" si="5"/>
        <v>0</v>
      </c>
      <c r="K160" s="194"/>
      <c r="L160" s="195"/>
      <c r="M160" s="196" t="s">
        <v>1</v>
      </c>
      <c r="N160" s="197"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263</v>
      </c>
      <c r="AT160" s="186" t="s">
        <v>357</v>
      </c>
      <c r="AU160" s="186" t="s">
        <v>81</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429</v>
      </c>
    </row>
    <row r="161" spans="1:65" s="2" customFormat="1" ht="24.2" customHeight="1">
      <c r="A161" s="31"/>
      <c r="B161" s="142"/>
      <c r="C161" s="187" t="s">
        <v>332</v>
      </c>
      <c r="D161" s="187" t="s">
        <v>357</v>
      </c>
      <c r="E161" s="188" t="s">
        <v>1343</v>
      </c>
      <c r="F161" s="189" t="s">
        <v>1344</v>
      </c>
      <c r="G161" s="190" t="s">
        <v>1307</v>
      </c>
      <c r="H161" s="191">
        <v>4</v>
      </c>
      <c r="I161" s="192"/>
      <c r="J161" s="193">
        <f t="shared" si="5"/>
        <v>0</v>
      </c>
      <c r="K161" s="194"/>
      <c r="L161" s="195"/>
      <c r="M161" s="196" t="s">
        <v>1</v>
      </c>
      <c r="N161" s="197"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263</v>
      </c>
      <c r="AT161" s="186" t="s">
        <v>357</v>
      </c>
      <c r="AU161" s="186" t="s">
        <v>81</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438</v>
      </c>
    </row>
    <row r="162" spans="1:65" s="2" customFormat="1" ht="24.2" customHeight="1">
      <c r="A162" s="31"/>
      <c r="B162" s="142"/>
      <c r="C162" s="174" t="s">
        <v>336</v>
      </c>
      <c r="D162" s="174" t="s">
        <v>234</v>
      </c>
      <c r="E162" s="175" t="s">
        <v>1345</v>
      </c>
      <c r="F162" s="176" t="s">
        <v>1346</v>
      </c>
      <c r="G162" s="177" t="s">
        <v>256</v>
      </c>
      <c r="H162" s="178">
        <v>6</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81</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446</v>
      </c>
    </row>
    <row r="163" spans="1:65" s="2" customFormat="1" ht="16.5" customHeight="1">
      <c r="A163" s="31"/>
      <c r="B163" s="142"/>
      <c r="C163" s="187" t="s">
        <v>340</v>
      </c>
      <c r="D163" s="187" t="s">
        <v>357</v>
      </c>
      <c r="E163" s="188" t="s">
        <v>1347</v>
      </c>
      <c r="F163" s="189" t="s">
        <v>1348</v>
      </c>
      <c r="G163" s="190" t="s">
        <v>1139</v>
      </c>
      <c r="H163" s="191">
        <v>4</v>
      </c>
      <c r="I163" s="192"/>
      <c r="J163" s="193">
        <f t="shared" si="5"/>
        <v>0</v>
      </c>
      <c r="K163" s="194"/>
      <c r="L163" s="195"/>
      <c r="M163" s="196" t="s">
        <v>1</v>
      </c>
      <c r="N163" s="197"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263</v>
      </c>
      <c r="AT163" s="186" t="s">
        <v>357</v>
      </c>
      <c r="AU163" s="186" t="s">
        <v>81</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455</v>
      </c>
    </row>
    <row r="164" spans="1:65" s="2" customFormat="1" ht="16.5" customHeight="1">
      <c r="A164" s="31"/>
      <c r="B164" s="142"/>
      <c r="C164" s="174" t="s">
        <v>344</v>
      </c>
      <c r="D164" s="174" t="s">
        <v>234</v>
      </c>
      <c r="E164" s="175" t="s">
        <v>1349</v>
      </c>
      <c r="F164" s="176" t="s">
        <v>1350</v>
      </c>
      <c r="G164" s="177" t="s">
        <v>1351</v>
      </c>
      <c r="H164" s="205"/>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81</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465</v>
      </c>
    </row>
    <row r="165" spans="1:65" s="2" customFormat="1" ht="16.5" customHeight="1">
      <c r="A165" s="31"/>
      <c r="B165" s="142"/>
      <c r="C165" s="174" t="s">
        <v>348</v>
      </c>
      <c r="D165" s="174" t="s">
        <v>234</v>
      </c>
      <c r="E165" s="175" t="s">
        <v>1352</v>
      </c>
      <c r="F165" s="176" t="s">
        <v>1353</v>
      </c>
      <c r="G165" s="177" t="s">
        <v>1351</v>
      </c>
      <c r="H165" s="205"/>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81</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474</v>
      </c>
    </row>
    <row r="166" spans="1:65" s="2" customFormat="1" ht="16.5" customHeight="1">
      <c r="A166" s="31"/>
      <c r="B166" s="142"/>
      <c r="C166" s="174" t="s">
        <v>352</v>
      </c>
      <c r="D166" s="174" t="s">
        <v>234</v>
      </c>
      <c r="E166" s="175" t="s">
        <v>1354</v>
      </c>
      <c r="F166" s="176" t="s">
        <v>1355</v>
      </c>
      <c r="G166" s="177" t="s">
        <v>1351</v>
      </c>
      <c r="H166" s="205"/>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81</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482</v>
      </c>
    </row>
    <row r="167" spans="1:65" s="2" customFormat="1" ht="24.2" customHeight="1">
      <c r="A167" s="31"/>
      <c r="B167" s="142"/>
      <c r="C167" s="174" t="s">
        <v>356</v>
      </c>
      <c r="D167" s="174" t="s">
        <v>234</v>
      </c>
      <c r="E167" s="175" t="s">
        <v>1356</v>
      </c>
      <c r="F167" s="176" t="s">
        <v>1357</v>
      </c>
      <c r="G167" s="177" t="s">
        <v>261</v>
      </c>
      <c r="H167" s="178">
        <v>8</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81</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490</v>
      </c>
    </row>
    <row r="168" spans="1:65" s="2" customFormat="1" ht="16.5" customHeight="1">
      <c r="A168" s="31"/>
      <c r="B168" s="142"/>
      <c r="C168" s="174" t="s">
        <v>362</v>
      </c>
      <c r="D168" s="174" t="s">
        <v>234</v>
      </c>
      <c r="E168" s="175" t="s">
        <v>1358</v>
      </c>
      <c r="F168" s="176" t="s">
        <v>1359</v>
      </c>
      <c r="G168" s="177" t="s">
        <v>394</v>
      </c>
      <c r="H168" s="178">
        <v>1</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81</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463</v>
      </c>
    </row>
    <row r="169" spans="1:65" s="2" customFormat="1" ht="16.5" customHeight="1">
      <c r="A169" s="31"/>
      <c r="B169" s="142"/>
      <c r="C169" s="174" t="s">
        <v>366</v>
      </c>
      <c r="D169" s="174" t="s">
        <v>234</v>
      </c>
      <c r="E169" s="175" t="s">
        <v>3156</v>
      </c>
      <c r="F169" s="176" t="s">
        <v>3157</v>
      </c>
      <c r="G169" s="177" t="s">
        <v>394</v>
      </c>
      <c r="H169" s="178">
        <v>1</v>
      </c>
      <c r="I169" s="179"/>
      <c r="J169" s="180">
        <f t="shared" si="5"/>
        <v>0</v>
      </c>
      <c r="K169" s="181"/>
      <c r="L169" s="32"/>
      <c r="M169" s="198" t="s">
        <v>1</v>
      </c>
      <c r="N169" s="199" t="s">
        <v>43</v>
      </c>
      <c r="O169" s="200"/>
      <c r="P169" s="201">
        <f t="shared" si="6"/>
        <v>0</v>
      </c>
      <c r="Q169" s="201">
        <v>0</v>
      </c>
      <c r="R169" s="201">
        <f t="shared" si="7"/>
        <v>0</v>
      </c>
      <c r="S169" s="201">
        <v>0</v>
      </c>
      <c r="T169" s="202">
        <f t="shared" si="8"/>
        <v>0</v>
      </c>
      <c r="U169" s="31"/>
      <c r="V169" s="31"/>
      <c r="W169" s="31"/>
      <c r="X169" s="31"/>
      <c r="Y169" s="31"/>
      <c r="Z169" s="31"/>
      <c r="AA169" s="31"/>
      <c r="AB169" s="31"/>
      <c r="AC169" s="31"/>
      <c r="AD169" s="31"/>
      <c r="AE169" s="31"/>
      <c r="AR169" s="186" t="s">
        <v>238</v>
      </c>
      <c r="AT169" s="186" t="s">
        <v>234</v>
      </c>
      <c r="AU169" s="186" t="s">
        <v>81</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505</v>
      </c>
    </row>
    <row r="170" spans="1:65" s="2" customFormat="1" ht="6.95" customHeight="1">
      <c r="A170" s="31"/>
      <c r="B170" s="49"/>
      <c r="C170" s="50"/>
      <c r="D170" s="50"/>
      <c r="E170" s="50"/>
      <c r="F170" s="50"/>
      <c r="G170" s="50"/>
      <c r="H170" s="50"/>
      <c r="I170" s="50"/>
      <c r="J170" s="50"/>
      <c r="K170" s="50"/>
      <c r="L170" s="32"/>
      <c r="M170" s="31"/>
      <c r="O170" s="31"/>
      <c r="P170" s="31"/>
      <c r="Q170" s="31"/>
      <c r="R170" s="31"/>
      <c r="S170" s="31"/>
      <c r="T170" s="31"/>
      <c r="U170" s="31"/>
      <c r="V170" s="31"/>
      <c r="W170" s="31"/>
      <c r="X170" s="31"/>
      <c r="Y170" s="31"/>
      <c r="Z170" s="31"/>
      <c r="AA170" s="31"/>
      <c r="AB170" s="31"/>
      <c r="AC170" s="31"/>
      <c r="AD170" s="31"/>
      <c r="AE170" s="31"/>
    </row>
  </sheetData>
  <autoFilter ref="C134:K169"/>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2.xml><?xml version="1.0" encoding="utf-8"?>
<worksheet xmlns="http://schemas.openxmlformats.org/spreadsheetml/2006/main" xmlns:r="http://schemas.openxmlformats.org/officeDocument/2006/relationships">
  <sheetPr>
    <pageSetUpPr fitToPage="1"/>
  </sheetPr>
  <dimension ref="A2:BM17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167</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2354</v>
      </c>
      <c r="F9" s="210"/>
      <c r="G9" s="210"/>
      <c r="H9" s="210"/>
      <c r="L9" s="17"/>
    </row>
    <row r="10" spans="1:46" s="1" customFormat="1" ht="12" customHeight="1">
      <c r="B10" s="17"/>
      <c r="D10" s="24" t="s">
        <v>186</v>
      </c>
      <c r="L10" s="17"/>
    </row>
    <row r="11" spans="1:46" s="2" customFormat="1" ht="16.5" customHeight="1">
      <c r="A11" s="31"/>
      <c r="B11" s="32"/>
      <c r="C11" s="31"/>
      <c r="D11" s="31"/>
      <c r="E11" s="260" t="s">
        <v>3115</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3159</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J104</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ROUND((SUM(BE104:BE111) + SUM(BE135:BE170)),  2)</f>
        <v>0</v>
      </c>
      <c r="G39" s="118"/>
      <c r="H39" s="118"/>
      <c r="I39" s="119">
        <v>0.23</v>
      </c>
      <c r="J39" s="117">
        <f>ROUND(((SUM(BE104:BE111) + SUM(BE135:BE170))*I39),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ROUND((SUM(BF104:BF111) + SUM(BF135:BF170)),  2)</f>
        <v>0</v>
      </c>
      <c r="G40" s="118"/>
      <c r="H40" s="118"/>
      <c r="I40" s="119">
        <v>0.23</v>
      </c>
      <c r="J40" s="117">
        <f>ROUND(((SUM(BF104:BF111) + SUM(BF135:BF170))*I40),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ROUND((SUM(BG104:BG111) + SUM(BG135:BG170)),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ROUND((SUM(BH104:BH111) + SUM(BH135:BH170)),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ROUND((SUM(BI104:BI111) + SUM(BI135:BI170)),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2354</v>
      </c>
      <c r="F87" s="210"/>
      <c r="G87" s="210"/>
      <c r="H87" s="210"/>
      <c r="L87" s="17"/>
    </row>
    <row r="88" spans="1:31" s="1" customFormat="1" ht="12" customHeight="1">
      <c r="B88" s="17"/>
      <c r="C88" s="24" t="s">
        <v>186</v>
      </c>
      <c r="L88" s="17"/>
    </row>
    <row r="89" spans="1:31" s="2" customFormat="1" ht="16.5" customHeight="1">
      <c r="A89" s="31"/>
      <c r="B89" s="32"/>
      <c r="C89" s="31"/>
      <c r="D89" s="31"/>
      <c r="E89" s="260" t="s">
        <v>3115</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04.5 - Elektricka_pripojka k CS B5</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65"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2.9" customHeight="1">
      <c r="A100" s="31"/>
      <c r="B100" s="32"/>
      <c r="C100" s="131" t="s">
        <v>194</v>
      </c>
      <c r="D100" s="31"/>
      <c r="E100" s="31"/>
      <c r="F100" s="31"/>
      <c r="G100" s="31"/>
      <c r="H100" s="31"/>
      <c r="I100" s="31"/>
      <c r="J100" s="73">
        <f>J135</f>
        <v>0</v>
      </c>
      <c r="K100" s="31"/>
      <c r="L100" s="44"/>
      <c r="S100" s="31"/>
      <c r="T100" s="31"/>
      <c r="U100" s="31"/>
      <c r="V100" s="31"/>
      <c r="W100" s="31"/>
      <c r="X100" s="31"/>
      <c r="Y100" s="31"/>
      <c r="Z100" s="31"/>
      <c r="AA100" s="31"/>
      <c r="AB100" s="31"/>
      <c r="AC100" s="31"/>
      <c r="AD100" s="31"/>
      <c r="AE100" s="31"/>
      <c r="AU100" s="14" t="s">
        <v>195</v>
      </c>
    </row>
    <row r="101" spans="1:65" s="9" customFormat="1" ht="24.95" customHeight="1">
      <c r="B101" s="132"/>
      <c r="D101" s="133" t="s">
        <v>3117</v>
      </c>
      <c r="E101" s="134"/>
      <c r="F101" s="134"/>
      <c r="G101" s="134"/>
      <c r="H101" s="134"/>
      <c r="I101" s="134"/>
      <c r="J101" s="135">
        <f>J136</f>
        <v>0</v>
      </c>
      <c r="L101" s="132"/>
    </row>
    <row r="102" spans="1:65" s="2" customFormat="1" ht="21.75" customHeight="1">
      <c r="A102" s="31"/>
      <c r="B102" s="32"/>
      <c r="C102" s="31"/>
      <c r="D102" s="31"/>
      <c r="E102" s="31"/>
      <c r="F102" s="31"/>
      <c r="G102" s="31"/>
      <c r="H102" s="31"/>
      <c r="I102" s="31"/>
      <c r="J102" s="31"/>
      <c r="K102" s="31"/>
      <c r="L102" s="44"/>
      <c r="S102" s="31"/>
      <c r="T102" s="31"/>
      <c r="U102" s="31"/>
      <c r="V102" s="31"/>
      <c r="W102" s="31"/>
      <c r="X102" s="31"/>
      <c r="Y102" s="31"/>
      <c r="Z102" s="31"/>
      <c r="AA102" s="31"/>
      <c r="AB102" s="31"/>
      <c r="AC102" s="31"/>
      <c r="AD102" s="31"/>
      <c r="AE102" s="31"/>
    </row>
    <row r="103" spans="1:65" s="2" customFormat="1" ht="6.95" customHeight="1">
      <c r="A103" s="31"/>
      <c r="B103" s="32"/>
      <c r="C103" s="31"/>
      <c r="D103" s="31"/>
      <c r="E103" s="31"/>
      <c r="F103" s="31"/>
      <c r="G103" s="31"/>
      <c r="H103" s="31"/>
      <c r="I103" s="31"/>
      <c r="J103" s="31"/>
      <c r="K103" s="31"/>
      <c r="L103" s="44"/>
      <c r="S103" s="31"/>
      <c r="T103" s="31"/>
      <c r="U103" s="31"/>
      <c r="V103" s="31"/>
      <c r="W103" s="31"/>
      <c r="X103" s="31"/>
      <c r="Y103" s="31"/>
      <c r="Z103" s="31"/>
      <c r="AA103" s="31"/>
      <c r="AB103" s="31"/>
      <c r="AC103" s="31"/>
      <c r="AD103" s="31"/>
      <c r="AE103" s="31"/>
    </row>
    <row r="104" spans="1:65" s="2" customFormat="1" ht="29.25" customHeight="1">
      <c r="A104" s="31"/>
      <c r="B104" s="32"/>
      <c r="C104" s="131" t="s">
        <v>209</v>
      </c>
      <c r="D104" s="31"/>
      <c r="E104" s="31"/>
      <c r="F104" s="31"/>
      <c r="G104" s="31"/>
      <c r="H104" s="31"/>
      <c r="I104" s="31"/>
      <c r="J104" s="140">
        <f>ROUND(J105 + J106 + J107 + J108 + J109 + J110,2)</f>
        <v>0</v>
      </c>
      <c r="K104" s="31"/>
      <c r="L104" s="44"/>
      <c r="N104" s="141" t="s">
        <v>41</v>
      </c>
      <c r="S104" s="31"/>
      <c r="T104" s="31"/>
      <c r="U104" s="31"/>
      <c r="V104" s="31"/>
      <c r="W104" s="31"/>
      <c r="X104" s="31"/>
      <c r="Y104" s="31"/>
      <c r="Z104" s="31"/>
      <c r="AA104" s="31"/>
      <c r="AB104" s="31"/>
      <c r="AC104" s="31"/>
      <c r="AD104" s="31"/>
      <c r="AE104" s="31"/>
    </row>
    <row r="105" spans="1:65" s="2" customFormat="1" ht="18" customHeight="1">
      <c r="A105" s="31"/>
      <c r="B105" s="142"/>
      <c r="C105" s="143"/>
      <c r="D105" s="257" t="s">
        <v>210</v>
      </c>
      <c r="E105" s="263"/>
      <c r="F105" s="263"/>
      <c r="G105" s="143"/>
      <c r="H105" s="143"/>
      <c r="I105" s="143"/>
      <c r="J105" s="101">
        <v>0</v>
      </c>
      <c r="K105" s="143"/>
      <c r="L105" s="145"/>
      <c r="M105" s="146"/>
      <c r="N105" s="147" t="s">
        <v>43</v>
      </c>
      <c r="O105" s="146"/>
      <c r="P105" s="146"/>
      <c r="Q105" s="146"/>
      <c r="R105" s="146"/>
      <c r="S105" s="143"/>
      <c r="T105" s="143"/>
      <c r="U105" s="143"/>
      <c r="V105" s="143"/>
      <c r="W105" s="143"/>
      <c r="X105" s="143"/>
      <c r="Y105" s="143"/>
      <c r="Z105" s="143"/>
      <c r="AA105" s="143"/>
      <c r="AB105" s="143"/>
      <c r="AC105" s="143"/>
      <c r="AD105" s="143"/>
      <c r="AE105" s="143"/>
      <c r="AF105" s="146"/>
      <c r="AG105" s="146"/>
      <c r="AH105" s="146"/>
      <c r="AI105" s="146"/>
      <c r="AJ105" s="146"/>
      <c r="AK105" s="146"/>
      <c r="AL105" s="146"/>
      <c r="AM105" s="146"/>
      <c r="AN105" s="146"/>
      <c r="AO105" s="146"/>
      <c r="AP105" s="146"/>
      <c r="AQ105" s="146"/>
      <c r="AR105" s="146"/>
      <c r="AS105" s="146"/>
      <c r="AT105" s="146"/>
      <c r="AU105" s="146"/>
      <c r="AV105" s="146"/>
      <c r="AW105" s="146"/>
      <c r="AX105" s="146"/>
      <c r="AY105" s="148" t="s">
        <v>211</v>
      </c>
      <c r="AZ105" s="146"/>
      <c r="BA105" s="146"/>
      <c r="BB105" s="146"/>
      <c r="BC105" s="146"/>
      <c r="BD105" s="146"/>
      <c r="BE105" s="149">
        <f t="shared" ref="BE105:BE110" si="0">IF(N105="základná",J105,0)</f>
        <v>0</v>
      </c>
      <c r="BF105" s="149">
        <f t="shared" ref="BF105:BF110" si="1">IF(N105="znížená",J105,0)</f>
        <v>0</v>
      </c>
      <c r="BG105" s="149">
        <f t="shared" ref="BG105:BG110" si="2">IF(N105="zákl. prenesená",J105,0)</f>
        <v>0</v>
      </c>
      <c r="BH105" s="149">
        <f t="shared" ref="BH105:BH110" si="3">IF(N105="zníž. prenesená",J105,0)</f>
        <v>0</v>
      </c>
      <c r="BI105" s="149">
        <f t="shared" ref="BI105:BI110" si="4">IF(N105="nulová",J105,0)</f>
        <v>0</v>
      </c>
      <c r="BJ105" s="148" t="s">
        <v>88</v>
      </c>
      <c r="BK105" s="146"/>
      <c r="BL105" s="146"/>
      <c r="BM105" s="146"/>
    </row>
    <row r="106" spans="1:65" s="2" customFormat="1" ht="18" customHeight="1">
      <c r="A106" s="31"/>
      <c r="B106" s="142"/>
      <c r="C106" s="143"/>
      <c r="D106" s="257" t="s">
        <v>212</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si="0"/>
        <v>0</v>
      </c>
      <c r="BF106" s="149">
        <f t="shared" si="1"/>
        <v>0</v>
      </c>
      <c r="BG106" s="149">
        <f t="shared" si="2"/>
        <v>0</v>
      </c>
      <c r="BH106" s="149">
        <f t="shared" si="3"/>
        <v>0</v>
      </c>
      <c r="BI106" s="149">
        <f t="shared" si="4"/>
        <v>0</v>
      </c>
      <c r="BJ106" s="148" t="s">
        <v>88</v>
      </c>
      <c r="BK106" s="146"/>
      <c r="BL106" s="146"/>
      <c r="BM106" s="146"/>
    </row>
    <row r="107" spans="1:65" s="2" customFormat="1" ht="18" customHeight="1">
      <c r="A107" s="31"/>
      <c r="B107" s="142"/>
      <c r="C107" s="143"/>
      <c r="D107" s="257" t="s">
        <v>213</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214</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257" t="s">
        <v>215</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8" customHeight="1">
      <c r="A110" s="31"/>
      <c r="B110" s="142"/>
      <c r="C110" s="143"/>
      <c r="D110" s="144" t="s">
        <v>216</v>
      </c>
      <c r="E110" s="143"/>
      <c r="F110" s="143"/>
      <c r="G110" s="143"/>
      <c r="H110" s="143"/>
      <c r="I110" s="143"/>
      <c r="J110" s="101">
        <f>ROUND(J34*T110,2)</f>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217</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1.25">
      <c r="A111" s="31"/>
      <c r="B111" s="32"/>
      <c r="C111" s="31"/>
      <c r="D111" s="31"/>
      <c r="E111" s="31"/>
      <c r="F111" s="31"/>
      <c r="G111" s="31"/>
      <c r="H111" s="31"/>
      <c r="I111" s="31"/>
      <c r="J111" s="31"/>
      <c r="K111" s="31"/>
      <c r="L111" s="44"/>
      <c r="S111" s="31"/>
      <c r="T111" s="31"/>
      <c r="U111" s="31"/>
      <c r="V111" s="31"/>
      <c r="W111" s="31"/>
      <c r="X111" s="31"/>
      <c r="Y111" s="31"/>
      <c r="Z111" s="31"/>
      <c r="AA111" s="31"/>
      <c r="AB111" s="31"/>
      <c r="AC111" s="31"/>
      <c r="AD111" s="31"/>
      <c r="AE111" s="31"/>
    </row>
    <row r="112" spans="1:65" s="2" customFormat="1" ht="29.25" customHeight="1">
      <c r="A112" s="31"/>
      <c r="B112" s="32"/>
      <c r="C112" s="108" t="s">
        <v>182</v>
      </c>
      <c r="D112" s="109"/>
      <c r="E112" s="109"/>
      <c r="F112" s="109"/>
      <c r="G112" s="109"/>
      <c r="H112" s="109"/>
      <c r="I112" s="109"/>
      <c r="J112" s="110">
        <f>ROUND(J100+J104,2)</f>
        <v>0</v>
      </c>
      <c r="K112" s="109"/>
      <c r="L112" s="44"/>
      <c r="S112" s="31"/>
      <c r="T112" s="31"/>
      <c r="U112" s="31"/>
      <c r="V112" s="31"/>
      <c r="W112" s="31"/>
      <c r="X112" s="31"/>
      <c r="Y112" s="31"/>
      <c r="Z112" s="31"/>
      <c r="AA112" s="31"/>
      <c r="AB112" s="31"/>
      <c r="AC112" s="31"/>
      <c r="AD112" s="31"/>
      <c r="AE112" s="31"/>
    </row>
    <row r="113" spans="1:31" s="2" customFormat="1" ht="6.95" customHeight="1">
      <c r="A113" s="31"/>
      <c r="B113" s="49"/>
      <c r="C113" s="50"/>
      <c r="D113" s="50"/>
      <c r="E113" s="50"/>
      <c r="F113" s="50"/>
      <c r="G113" s="50"/>
      <c r="H113" s="50"/>
      <c r="I113" s="50"/>
      <c r="J113" s="50"/>
      <c r="K113" s="50"/>
      <c r="L113" s="44"/>
      <c r="S113" s="31"/>
      <c r="T113" s="31"/>
      <c r="U113" s="31"/>
      <c r="V113" s="31"/>
      <c r="W113" s="31"/>
      <c r="X113" s="31"/>
      <c r="Y113" s="31"/>
      <c r="Z113" s="31"/>
      <c r="AA113" s="31"/>
      <c r="AB113" s="31"/>
      <c r="AC113" s="31"/>
      <c r="AD113" s="31"/>
      <c r="AE113" s="31"/>
    </row>
    <row r="117" spans="1:31" s="2" customFormat="1" ht="6.95" customHeight="1">
      <c r="A117" s="31"/>
      <c r="B117" s="51"/>
      <c r="C117" s="52"/>
      <c r="D117" s="52"/>
      <c r="E117" s="52"/>
      <c r="F117" s="52"/>
      <c r="G117" s="52"/>
      <c r="H117" s="52"/>
      <c r="I117" s="52"/>
      <c r="J117" s="52"/>
      <c r="K117" s="52"/>
      <c r="L117" s="44"/>
      <c r="S117" s="31"/>
      <c r="T117" s="31"/>
      <c r="U117" s="31"/>
      <c r="V117" s="31"/>
      <c r="W117" s="31"/>
      <c r="X117" s="31"/>
      <c r="Y117" s="31"/>
      <c r="Z117" s="31"/>
      <c r="AA117" s="31"/>
      <c r="AB117" s="31"/>
      <c r="AC117" s="31"/>
      <c r="AD117" s="31"/>
      <c r="AE117" s="31"/>
    </row>
    <row r="118" spans="1:31" s="2" customFormat="1" ht="24.95" customHeight="1">
      <c r="A118" s="31"/>
      <c r="B118" s="32"/>
      <c r="C118" s="18" t="s">
        <v>218</v>
      </c>
      <c r="D118" s="31"/>
      <c r="E118" s="31"/>
      <c r="F118" s="31"/>
      <c r="G118" s="31"/>
      <c r="H118" s="31"/>
      <c r="I118" s="31"/>
      <c r="J118" s="31"/>
      <c r="K118" s="31"/>
      <c r="L118" s="44"/>
      <c r="S118" s="31"/>
      <c r="T118" s="31"/>
      <c r="U118" s="31"/>
      <c r="V118" s="31"/>
      <c r="W118" s="31"/>
      <c r="X118" s="31"/>
      <c r="Y118" s="31"/>
      <c r="Z118" s="31"/>
      <c r="AA118" s="31"/>
      <c r="AB118" s="31"/>
      <c r="AC118" s="31"/>
      <c r="AD118" s="31"/>
      <c r="AE118" s="31"/>
    </row>
    <row r="119" spans="1:31" s="2" customFormat="1" ht="6.95" customHeight="1">
      <c r="A119" s="31"/>
      <c r="B119" s="32"/>
      <c r="C119" s="31"/>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12" customHeight="1">
      <c r="A120" s="31"/>
      <c r="B120" s="32"/>
      <c r="C120" s="24" t="s">
        <v>15</v>
      </c>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31" s="2" customFormat="1" ht="16.5" customHeight="1">
      <c r="A121" s="31"/>
      <c r="B121" s="32"/>
      <c r="C121" s="31"/>
      <c r="D121" s="31"/>
      <c r="E121" s="258" t="str">
        <f>E7</f>
        <v>Kanalizácia a ČOV Nacina Ves</v>
      </c>
      <c r="F121" s="259"/>
      <c r="G121" s="259"/>
      <c r="H121" s="259"/>
      <c r="I121" s="31"/>
      <c r="J121" s="31"/>
      <c r="K121" s="31"/>
      <c r="L121" s="44"/>
      <c r="S121" s="31"/>
      <c r="T121" s="31"/>
      <c r="U121" s="31"/>
      <c r="V121" s="31"/>
      <c r="W121" s="31"/>
      <c r="X121" s="31"/>
      <c r="Y121" s="31"/>
      <c r="Z121" s="31"/>
      <c r="AA121" s="31"/>
      <c r="AB121" s="31"/>
      <c r="AC121" s="31"/>
      <c r="AD121" s="31"/>
      <c r="AE121" s="31"/>
    </row>
    <row r="122" spans="1:31" s="1" customFormat="1" ht="12" customHeight="1">
      <c r="B122" s="17"/>
      <c r="C122" s="24" t="s">
        <v>184</v>
      </c>
      <c r="L122" s="17"/>
    </row>
    <row r="123" spans="1:31" s="1" customFormat="1" ht="16.5" customHeight="1">
      <c r="B123" s="17"/>
      <c r="E123" s="258" t="s">
        <v>2354</v>
      </c>
      <c r="F123" s="210"/>
      <c r="G123" s="210"/>
      <c r="H123" s="210"/>
      <c r="L123" s="17"/>
    </row>
    <row r="124" spans="1:31" s="1" customFormat="1" ht="12" customHeight="1">
      <c r="B124" s="17"/>
      <c r="C124" s="24" t="s">
        <v>186</v>
      </c>
      <c r="L124" s="17"/>
    </row>
    <row r="125" spans="1:31" s="2" customFormat="1" ht="16.5" customHeight="1">
      <c r="A125" s="31"/>
      <c r="B125" s="32"/>
      <c r="C125" s="31"/>
      <c r="D125" s="31"/>
      <c r="E125" s="260" t="s">
        <v>3115</v>
      </c>
      <c r="F125" s="261"/>
      <c r="G125" s="261"/>
      <c r="H125" s="261"/>
      <c r="I125" s="31"/>
      <c r="J125" s="31"/>
      <c r="K125" s="31"/>
      <c r="L125" s="44"/>
      <c r="S125" s="31"/>
      <c r="T125" s="31"/>
      <c r="U125" s="31"/>
      <c r="V125" s="31"/>
      <c r="W125" s="31"/>
      <c r="X125" s="31"/>
      <c r="Y125" s="31"/>
      <c r="Z125" s="31"/>
      <c r="AA125" s="31"/>
      <c r="AB125" s="31"/>
      <c r="AC125" s="31"/>
      <c r="AD125" s="31"/>
      <c r="AE125" s="31"/>
    </row>
    <row r="126" spans="1:31" s="2" customFormat="1" ht="12" customHeight="1">
      <c r="A126" s="31"/>
      <c r="B126" s="32"/>
      <c r="C126" s="24" t="s">
        <v>188</v>
      </c>
      <c r="D126" s="31"/>
      <c r="E126" s="31"/>
      <c r="F126" s="31"/>
      <c r="G126" s="31"/>
      <c r="H126" s="31"/>
      <c r="I126" s="31"/>
      <c r="J126" s="31"/>
      <c r="K126" s="31"/>
      <c r="L126" s="44"/>
      <c r="S126" s="31"/>
      <c r="T126" s="31"/>
      <c r="U126" s="31"/>
      <c r="V126" s="31"/>
      <c r="W126" s="31"/>
      <c r="X126" s="31"/>
      <c r="Y126" s="31"/>
      <c r="Z126" s="31"/>
      <c r="AA126" s="31"/>
      <c r="AB126" s="31"/>
      <c r="AC126" s="31"/>
      <c r="AD126" s="31"/>
      <c r="AE126" s="31"/>
    </row>
    <row r="127" spans="1:31" s="2" customFormat="1" ht="16.5" customHeight="1">
      <c r="A127" s="31"/>
      <c r="B127" s="32"/>
      <c r="C127" s="31"/>
      <c r="D127" s="31"/>
      <c r="E127" s="239" t="str">
        <f>E13</f>
        <v>SO 04.5 - Elektricka_pripojka k CS B5</v>
      </c>
      <c r="F127" s="261"/>
      <c r="G127" s="261"/>
      <c r="H127" s="261"/>
      <c r="I127" s="31"/>
      <c r="J127" s="31"/>
      <c r="K127" s="31"/>
      <c r="L127" s="44"/>
      <c r="S127" s="31"/>
      <c r="T127" s="31"/>
      <c r="U127" s="31"/>
      <c r="V127" s="31"/>
      <c r="W127" s="31"/>
      <c r="X127" s="31"/>
      <c r="Y127" s="31"/>
      <c r="Z127" s="31"/>
      <c r="AA127" s="31"/>
      <c r="AB127" s="31"/>
      <c r="AC127" s="31"/>
      <c r="AD127" s="31"/>
      <c r="AE127" s="31"/>
    </row>
    <row r="128" spans="1:31" s="2" customFormat="1" ht="6.95" customHeight="1">
      <c r="A128" s="31"/>
      <c r="B128" s="32"/>
      <c r="C128" s="31"/>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5" s="2" customFormat="1" ht="12" customHeight="1">
      <c r="A129" s="31"/>
      <c r="B129" s="32"/>
      <c r="C129" s="24" t="s">
        <v>19</v>
      </c>
      <c r="D129" s="31"/>
      <c r="E129" s="31"/>
      <c r="F129" s="22" t="str">
        <f>F16</f>
        <v>Nacina Ves</v>
      </c>
      <c r="G129" s="31"/>
      <c r="H129" s="31"/>
      <c r="I129" s="24" t="s">
        <v>21</v>
      </c>
      <c r="J129" s="57" t="str">
        <f>IF(J16="","",J16)</f>
        <v>7. 4. 2025</v>
      </c>
      <c r="K129" s="31"/>
      <c r="L129" s="44"/>
      <c r="S129" s="31"/>
      <c r="T129" s="31"/>
      <c r="U129" s="31"/>
      <c r="V129" s="31"/>
      <c r="W129" s="31"/>
      <c r="X129" s="31"/>
      <c r="Y129" s="31"/>
      <c r="Z129" s="31"/>
      <c r="AA129" s="31"/>
      <c r="AB129" s="31"/>
      <c r="AC129" s="31"/>
      <c r="AD129" s="31"/>
      <c r="AE129" s="31"/>
    </row>
    <row r="130" spans="1:65" s="2" customFormat="1" ht="6.95" customHeight="1">
      <c r="A130" s="31"/>
      <c r="B130" s="32"/>
      <c r="C130" s="31"/>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65" s="2" customFormat="1" ht="15.2" customHeight="1">
      <c r="A131" s="31"/>
      <c r="B131" s="32"/>
      <c r="C131" s="24" t="s">
        <v>23</v>
      </c>
      <c r="D131" s="31"/>
      <c r="E131" s="31"/>
      <c r="F131" s="22" t="str">
        <f>E19</f>
        <v>Obec Nacina Ves</v>
      </c>
      <c r="G131" s="31"/>
      <c r="H131" s="31"/>
      <c r="I131" s="24" t="s">
        <v>29</v>
      </c>
      <c r="J131" s="27" t="str">
        <f>E25</f>
        <v>Ing. Štefan Čižmár</v>
      </c>
      <c r="K131" s="31"/>
      <c r="L131" s="44"/>
      <c r="S131" s="31"/>
      <c r="T131" s="31"/>
      <c r="U131" s="31"/>
      <c r="V131" s="31"/>
      <c r="W131" s="31"/>
      <c r="X131" s="31"/>
      <c r="Y131" s="31"/>
      <c r="Z131" s="31"/>
      <c r="AA131" s="31"/>
      <c r="AB131" s="31"/>
      <c r="AC131" s="31"/>
      <c r="AD131" s="31"/>
      <c r="AE131" s="31"/>
    </row>
    <row r="132" spans="1:65" s="2" customFormat="1" ht="15.2" customHeight="1">
      <c r="A132" s="31"/>
      <c r="B132" s="32"/>
      <c r="C132" s="24" t="s">
        <v>27</v>
      </c>
      <c r="D132" s="31"/>
      <c r="E132" s="31"/>
      <c r="F132" s="22" t="str">
        <f>IF(E22="","",E22)</f>
        <v>Vyplň údaj</v>
      </c>
      <c r="G132" s="31"/>
      <c r="H132" s="31"/>
      <c r="I132" s="24" t="s">
        <v>32</v>
      </c>
      <c r="J132" s="27" t="str">
        <f>E28</f>
        <v xml:space="preserve"> </v>
      </c>
      <c r="K132" s="31"/>
      <c r="L132" s="44"/>
      <c r="S132" s="31"/>
      <c r="T132" s="31"/>
      <c r="U132" s="31"/>
      <c r="V132" s="31"/>
      <c r="W132" s="31"/>
      <c r="X132" s="31"/>
      <c r="Y132" s="31"/>
      <c r="Z132" s="31"/>
      <c r="AA132" s="31"/>
      <c r="AB132" s="31"/>
      <c r="AC132" s="31"/>
      <c r="AD132" s="31"/>
      <c r="AE132" s="31"/>
    </row>
    <row r="133" spans="1:65" s="2" customFormat="1" ht="10.35" customHeight="1">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65" s="11" customFormat="1" ht="29.25" customHeight="1">
      <c r="A134" s="150"/>
      <c r="B134" s="151"/>
      <c r="C134" s="152" t="s">
        <v>219</v>
      </c>
      <c r="D134" s="153" t="s">
        <v>62</v>
      </c>
      <c r="E134" s="153" t="s">
        <v>58</v>
      </c>
      <c r="F134" s="153" t="s">
        <v>59</v>
      </c>
      <c r="G134" s="153" t="s">
        <v>220</v>
      </c>
      <c r="H134" s="153" t="s">
        <v>221</v>
      </c>
      <c r="I134" s="153" t="s">
        <v>222</v>
      </c>
      <c r="J134" s="154" t="s">
        <v>193</v>
      </c>
      <c r="K134" s="155" t="s">
        <v>223</v>
      </c>
      <c r="L134" s="156"/>
      <c r="M134" s="64" t="s">
        <v>1</v>
      </c>
      <c r="N134" s="65" t="s">
        <v>41</v>
      </c>
      <c r="O134" s="65" t="s">
        <v>224</v>
      </c>
      <c r="P134" s="65" t="s">
        <v>225</v>
      </c>
      <c r="Q134" s="65" t="s">
        <v>226</v>
      </c>
      <c r="R134" s="65" t="s">
        <v>227</v>
      </c>
      <c r="S134" s="65" t="s">
        <v>228</v>
      </c>
      <c r="T134" s="66" t="s">
        <v>229</v>
      </c>
      <c r="U134" s="150"/>
      <c r="V134" s="150"/>
      <c r="W134" s="150"/>
      <c r="X134" s="150"/>
      <c r="Y134" s="150"/>
      <c r="Z134" s="150"/>
      <c r="AA134" s="150"/>
      <c r="AB134" s="150"/>
      <c r="AC134" s="150"/>
      <c r="AD134" s="150"/>
      <c r="AE134" s="150"/>
    </row>
    <row r="135" spans="1:65" s="2" customFormat="1" ht="22.9" customHeight="1">
      <c r="A135" s="31"/>
      <c r="B135" s="32"/>
      <c r="C135" s="71" t="s">
        <v>190</v>
      </c>
      <c r="D135" s="31"/>
      <c r="E135" s="31"/>
      <c r="F135" s="31"/>
      <c r="G135" s="31"/>
      <c r="H135" s="31"/>
      <c r="I135" s="31"/>
      <c r="J135" s="157">
        <f>BK135</f>
        <v>0</v>
      </c>
      <c r="K135" s="31"/>
      <c r="L135" s="32"/>
      <c r="M135" s="67"/>
      <c r="N135" s="58"/>
      <c r="O135" s="68"/>
      <c r="P135" s="158">
        <f>P136</f>
        <v>0</v>
      </c>
      <c r="Q135" s="68"/>
      <c r="R135" s="158">
        <f>R136</f>
        <v>0</v>
      </c>
      <c r="S135" s="68"/>
      <c r="T135" s="159">
        <f>T136</f>
        <v>0</v>
      </c>
      <c r="U135" s="31"/>
      <c r="V135" s="31"/>
      <c r="W135" s="31"/>
      <c r="X135" s="31"/>
      <c r="Y135" s="31"/>
      <c r="Z135" s="31"/>
      <c r="AA135" s="31"/>
      <c r="AB135" s="31"/>
      <c r="AC135" s="31"/>
      <c r="AD135" s="31"/>
      <c r="AE135" s="31"/>
      <c r="AT135" s="14" t="s">
        <v>76</v>
      </c>
      <c r="AU135" s="14" t="s">
        <v>195</v>
      </c>
      <c r="BK135" s="160">
        <f>BK136</f>
        <v>0</v>
      </c>
    </row>
    <row r="136" spans="1:65" s="12" customFormat="1" ht="25.9" customHeight="1">
      <c r="B136" s="161"/>
      <c r="D136" s="162" t="s">
        <v>76</v>
      </c>
      <c r="E136" s="163" t="s">
        <v>897</v>
      </c>
      <c r="F136" s="163" t="s">
        <v>1287</v>
      </c>
      <c r="I136" s="164"/>
      <c r="J136" s="165">
        <f>BK136</f>
        <v>0</v>
      </c>
      <c r="L136" s="161"/>
      <c r="M136" s="166"/>
      <c r="N136" s="167"/>
      <c r="O136" s="167"/>
      <c r="P136" s="168">
        <f>SUM(P137:P170)</f>
        <v>0</v>
      </c>
      <c r="Q136" s="167"/>
      <c r="R136" s="168">
        <f>SUM(R137:R170)</f>
        <v>0</v>
      </c>
      <c r="S136" s="167"/>
      <c r="T136" s="169">
        <f>SUM(T137:T170)</f>
        <v>0</v>
      </c>
      <c r="AR136" s="162" t="s">
        <v>81</v>
      </c>
      <c r="AT136" s="170" t="s">
        <v>76</v>
      </c>
      <c r="AU136" s="170" t="s">
        <v>77</v>
      </c>
      <c r="AY136" s="162" t="s">
        <v>232</v>
      </c>
      <c r="BK136" s="171">
        <f>SUM(BK137:BK170)</f>
        <v>0</v>
      </c>
    </row>
    <row r="137" spans="1:65" s="2" customFormat="1" ht="16.5" customHeight="1">
      <c r="A137" s="31"/>
      <c r="B137" s="142"/>
      <c r="C137" s="174" t="s">
        <v>81</v>
      </c>
      <c r="D137" s="174" t="s">
        <v>234</v>
      </c>
      <c r="E137" s="175" t="s">
        <v>1288</v>
      </c>
      <c r="F137" s="176" t="s">
        <v>1289</v>
      </c>
      <c r="G137" s="177" t="s">
        <v>256</v>
      </c>
      <c r="H137" s="178">
        <v>25</v>
      </c>
      <c r="I137" s="179"/>
      <c r="J137" s="180">
        <f t="shared" ref="J137:J170" si="5">ROUND(I137*H137,2)</f>
        <v>0</v>
      </c>
      <c r="K137" s="181"/>
      <c r="L137" s="32"/>
      <c r="M137" s="182" t="s">
        <v>1</v>
      </c>
      <c r="N137" s="183" t="s">
        <v>43</v>
      </c>
      <c r="O137" s="60"/>
      <c r="P137" s="184">
        <f t="shared" ref="P137:P170" si="6">O137*H137</f>
        <v>0</v>
      </c>
      <c r="Q137" s="184">
        <v>0</v>
      </c>
      <c r="R137" s="184">
        <f t="shared" ref="R137:R170" si="7">Q137*H137</f>
        <v>0</v>
      </c>
      <c r="S137" s="184">
        <v>0</v>
      </c>
      <c r="T137" s="185">
        <f t="shared" ref="T137:T170" si="8">S137*H137</f>
        <v>0</v>
      </c>
      <c r="U137" s="31"/>
      <c r="V137" s="31"/>
      <c r="W137" s="31"/>
      <c r="X137" s="31"/>
      <c r="Y137" s="31"/>
      <c r="Z137" s="31"/>
      <c r="AA137" s="31"/>
      <c r="AB137" s="31"/>
      <c r="AC137" s="31"/>
      <c r="AD137" s="31"/>
      <c r="AE137" s="31"/>
      <c r="AR137" s="186" t="s">
        <v>238</v>
      </c>
      <c r="AT137" s="186" t="s">
        <v>234</v>
      </c>
      <c r="AU137" s="186" t="s">
        <v>81</v>
      </c>
      <c r="AY137" s="14" t="s">
        <v>232</v>
      </c>
      <c r="BE137" s="104">
        <f t="shared" ref="BE137:BE170" si="9">IF(N137="základná",J137,0)</f>
        <v>0</v>
      </c>
      <c r="BF137" s="104">
        <f t="shared" ref="BF137:BF170" si="10">IF(N137="znížená",J137,0)</f>
        <v>0</v>
      </c>
      <c r="BG137" s="104">
        <f t="shared" ref="BG137:BG170" si="11">IF(N137="zákl. prenesená",J137,0)</f>
        <v>0</v>
      </c>
      <c r="BH137" s="104">
        <f t="shared" ref="BH137:BH170" si="12">IF(N137="zníž. prenesená",J137,0)</f>
        <v>0</v>
      </c>
      <c r="BI137" s="104">
        <f t="shared" ref="BI137:BI170" si="13">IF(N137="nulová",J137,0)</f>
        <v>0</v>
      </c>
      <c r="BJ137" s="14" t="s">
        <v>88</v>
      </c>
      <c r="BK137" s="104">
        <f t="shared" ref="BK137:BK170" si="14">ROUND(I137*H137,2)</f>
        <v>0</v>
      </c>
      <c r="BL137" s="14" t="s">
        <v>238</v>
      </c>
      <c r="BM137" s="186" t="s">
        <v>88</v>
      </c>
    </row>
    <row r="138" spans="1:65" s="2" customFormat="1" ht="24.2" customHeight="1">
      <c r="A138" s="31"/>
      <c r="B138" s="142"/>
      <c r="C138" s="187" t="s">
        <v>88</v>
      </c>
      <c r="D138" s="187" t="s">
        <v>357</v>
      </c>
      <c r="E138" s="188" t="s">
        <v>1290</v>
      </c>
      <c r="F138" s="189" t="s">
        <v>1291</v>
      </c>
      <c r="G138" s="190" t="s">
        <v>256</v>
      </c>
      <c r="H138" s="191">
        <v>25</v>
      </c>
      <c r="I138" s="192"/>
      <c r="J138" s="193">
        <f t="shared" si="5"/>
        <v>0</v>
      </c>
      <c r="K138" s="194"/>
      <c r="L138" s="195"/>
      <c r="M138" s="196" t="s">
        <v>1</v>
      </c>
      <c r="N138" s="197" t="s">
        <v>43</v>
      </c>
      <c r="O138" s="60"/>
      <c r="P138" s="184">
        <f t="shared" si="6"/>
        <v>0</v>
      </c>
      <c r="Q138" s="184">
        <v>0</v>
      </c>
      <c r="R138" s="184">
        <f t="shared" si="7"/>
        <v>0</v>
      </c>
      <c r="S138" s="184">
        <v>0</v>
      </c>
      <c r="T138" s="185">
        <f t="shared" si="8"/>
        <v>0</v>
      </c>
      <c r="U138" s="31"/>
      <c r="V138" s="31"/>
      <c r="W138" s="31"/>
      <c r="X138" s="31"/>
      <c r="Y138" s="31"/>
      <c r="Z138" s="31"/>
      <c r="AA138" s="31"/>
      <c r="AB138" s="31"/>
      <c r="AC138" s="31"/>
      <c r="AD138" s="31"/>
      <c r="AE138" s="31"/>
      <c r="AR138" s="186" t="s">
        <v>263</v>
      </c>
      <c r="AT138" s="186" t="s">
        <v>357</v>
      </c>
      <c r="AU138" s="186" t="s">
        <v>81</v>
      </c>
      <c r="AY138" s="14" t="s">
        <v>232</v>
      </c>
      <c r="BE138" s="104">
        <f t="shared" si="9"/>
        <v>0</v>
      </c>
      <c r="BF138" s="104">
        <f t="shared" si="10"/>
        <v>0</v>
      </c>
      <c r="BG138" s="104">
        <f t="shared" si="11"/>
        <v>0</v>
      </c>
      <c r="BH138" s="104">
        <f t="shared" si="12"/>
        <v>0</v>
      </c>
      <c r="BI138" s="104">
        <f t="shared" si="13"/>
        <v>0</v>
      </c>
      <c r="BJ138" s="14" t="s">
        <v>88</v>
      </c>
      <c r="BK138" s="104">
        <f t="shared" si="14"/>
        <v>0</v>
      </c>
      <c r="BL138" s="14" t="s">
        <v>238</v>
      </c>
      <c r="BM138" s="186" t="s">
        <v>238</v>
      </c>
    </row>
    <row r="139" spans="1:65" s="2" customFormat="1" ht="21.75" customHeight="1">
      <c r="A139" s="31"/>
      <c r="B139" s="142"/>
      <c r="C139" s="174" t="s">
        <v>93</v>
      </c>
      <c r="D139" s="174" t="s">
        <v>234</v>
      </c>
      <c r="E139" s="175" t="s">
        <v>1293</v>
      </c>
      <c r="F139" s="176" t="s">
        <v>1294</v>
      </c>
      <c r="G139" s="177" t="s">
        <v>256</v>
      </c>
      <c r="H139" s="178">
        <v>2</v>
      </c>
      <c r="I139" s="179"/>
      <c r="J139" s="180">
        <f t="shared" si="5"/>
        <v>0</v>
      </c>
      <c r="K139" s="181"/>
      <c r="L139" s="32"/>
      <c r="M139" s="182" t="s">
        <v>1</v>
      </c>
      <c r="N139" s="183" t="s">
        <v>43</v>
      </c>
      <c r="O139" s="60"/>
      <c r="P139" s="184">
        <f t="shared" si="6"/>
        <v>0</v>
      </c>
      <c r="Q139" s="184">
        <v>0</v>
      </c>
      <c r="R139" s="184">
        <f t="shared" si="7"/>
        <v>0</v>
      </c>
      <c r="S139" s="184">
        <v>0</v>
      </c>
      <c r="T139" s="185">
        <f t="shared" si="8"/>
        <v>0</v>
      </c>
      <c r="U139" s="31"/>
      <c r="V139" s="31"/>
      <c r="W139" s="31"/>
      <c r="X139" s="31"/>
      <c r="Y139" s="31"/>
      <c r="Z139" s="31"/>
      <c r="AA139" s="31"/>
      <c r="AB139" s="31"/>
      <c r="AC139" s="31"/>
      <c r="AD139" s="31"/>
      <c r="AE139" s="31"/>
      <c r="AR139" s="186" t="s">
        <v>238</v>
      </c>
      <c r="AT139" s="186" t="s">
        <v>234</v>
      </c>
      <c r="AU139" s="186" t="s">
        <v>81</v>
      </c>
      <c r="AY139" s="14" t="s">
        <v>232</v>
      </c>
      <c r="BE139" s="104">
        <f t="shared" si="9"/>
        <v>0</v>
      </c>
      <c r="BF139" s="104">
        <f t="shared" si="10"/>
        <v>0</v>
      </c>
      <c r="BG139" s="104">
        <f t="shared" si="11"/>
        <v>0</v>
      </c>
      <c r="BH139" s="104">
        <f t="shared" si="12"/>
        <v>0</v>
      </c>
      <c r="BI139" s="104">
        <f t="shared" si="13"/>
        <v>0</v>
      </c>
      <c r="BJ139" s="14" t="s">
        <v>88</v>
      </c>
      <c r="BK139" s="104">
        <f t="shared" si="14"/>
        <v>0</v>
      </c>
      <c r="BL139" s="14" t="s">
        <v>238</v>
      </c>
      <c r="BM139" s="186" t="s">
        <v>253</v>
      </c>
    </row>
    <row r="140" spans="1:65" s="2" customFormat="1" ht="24.2" customHeight="1">
      <c r="A140" s="31"/>
      <c r="B140" s="142"/>
      <c r="C140" s="187" t="s">
        <v>238</v>
      </c>
      <c r="D140" s="187" t="s">
        <v>357</v>
      </c>
      <c r="E140" s="188" t="s">
        <v>1295</v>
      </c>
      <c r="F140" s="189" t="s">
        <v>1296</v>
      </c>
      <c r="G140" s="190" t="s">
        <v>256</v>
      </c>
      <c r="H140" s="191">
        <v>2</v>
      </c>
      <c r="I140" s="192"/>
      <c r="J140" s="193">
        <f t="shared" si="5"/>
        <v>0</v>
      </c>
      <c r="K140" s="194"/>
      <c r="L140" s="195"/>
      <c r="M140" s="196" t="s">
        <v>1</v>
      </c>
      <c r="N140" s="197"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263</v>
      </c>
      <c r="AT140" s="186" t="s">
        <v>357</v>
      </c>
      <c r="AU140" s="186" t="s">
        <v>81</v>
      </c>
      <c r="AY140" s="14" t="s">
        <v>232</v>
      </c>
      <c r="BE140" s="104">
        <f t="shared" si="9"/>
        <v>0</v>
      </c>
      <c r="BF140" s="104">
        <f t="shared" si="10"/>
        <v>0</v>
      </c>
      <c r="BG140" s="104">
        <f t="shared" si="11"/>
        <v>0</v>
      </c>
      <c r="BH140" s="104">
        <f t="shared" si="12"/>
        <v>0</v>
      </c>
      <c r="BI140" s="104">
        <f t="shared" si="13"/>
        <v>0</v>
      </c>
      <c r="BJ140" s="14" t="s">
        <v>88</v>
      </c>
      <c r="BK140" s="104">
        <f t="shared" si="14"/>
        <v>0</v>
      </c>
      <c r="BL140" s="14" t="s">
        <v>238</v>
      </c>
      <c r="BM140" s="186" t="s">
        <v>263</v>
      </c>
    </row>
    <row r="141" spans="1:65" s="2" customFormat="1" ht="16.5" customHeight="1">
      <c r="A141" s="31"/>
      <c r="B141" s="142"/>
      <c r="C141" s="174" t="s">
        <v>249</v>
      </c>
      <c r="D141" s="174" t="s">
        <v>234</v>
      </c>
      <c r="E141" s="175" t="s">
        <v>3118</v>
      </c>
      <c r="F141" s="176" t="s">
        <v>3119</v>
      </c>
      <c r="G141" s="177" t="s">
        <v>256</v>
      </c>
      <c r="H141" s="178">
        <v>5</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238</v>
      </c>
      <c r="AT141" s="186" t="s">
        <v>234</v>
      </c>
      <c r="AU141" s="186" t="s">
        <v>81</v>
      </c>
      <c r="AY141" s="14" t="s">
        <v>232</v>
      </c>
      <c r="BE141" s="104">
        <f t="shared" si="9"/>
        <v>0</v>
      </c>
      <c r="BF141" s="104">
        <f t="shared" si="10"/>
        <v>0</v>
      </c>
      <c r="BG141" s="104">
        <f t="shared" si="11"/>
        <v>0</v>
      </c>
      <c r="BH141" s="104">
        <f t="shared" si="12"/>
        <v>0</v>
      </c>
      <c r="BI141" s="104">
        <f t="shared" si="13"/>
        <v>0</v>
      </c>
      <c r="BJ141" s="14" t="s">
        <v>88</v>
      </c>
      <c r="BK141" s="104">
        <f t="shared" si="14"/>
        <v>0</v>
      </c>
      <c r="BL141" s="14" t="s">
        <v>238</v>
      </c>
      <c r="BM141" s="186" t="s">
        <v>272</v>
      </c>
    </row>
    <row r="142" spans="1:65" s="2" customFormat="1" ht="16.5" customHeight="1">
      <c r="A142" s="31"/>
      <c r="B142" s="142"/>
      <c r="C142" s="187" t="s">
        <v>253</v>
      </c>
      <c r="D142" s="187" t="s">
        <v>357</v>
      </c>
      <c r="E142" s="188" t="s">
        <v>3120</v>
      </c>
      <c r="F142" s="189" t="s">
        <v>3121</v>
      </c>
      <c r="G142" s="190" t="s">
        <v>256</v>
      </c>
      <c r="H142" s="191">
        <v>5</v>
      </c>
      <c r="I142" s="192"/>
      <c r="J142" s="193">
        <f t="shared" si="5"/>
        <v>0</v>
      </c>
      <c r="K142" s="194"/>
      <c r="L142" s="195"/>
      <c r="M142" s="196" t="s">
        <v>1</v>
      </c>
      <c r="N142" s="197" t="s">
        <v>43</v>
      </c>
      <c r="O142" s="60"/>
      <c r="P142" s="184">
        <f t="shared" si="6"/>
        <v>0</v>
      </c>
      <c r="Q142" s="184">
        <v>0</v>
      </c>
      <c r="R142" s="184">
        <f t="shared" si="7"/>
        <v>0</v>
      </c>
      <c r="S142" s="184">
        <v>0</v>
      </c>
      <c r="T142" s="185">
        <f t="shared" si="8"/>
        <v>0</v>
      </c>
      <c r="U142" s="31"/>
      <c r="V142" s="31"/>
      <c r="W142" s="31"/>
      <c r="X142" s="31"/>
      <c r="Y142" s="31"/>
      <c r="Z142" s="31"/>
      <c r="AA142" s="31"/>
      <c r="AB142" s="31"/>
      <c r="AC142" s="31"/>
      <c r="AD142" s="31"/>
      <c r="AE142" s="31"/>
      <c r="AR142" s="186" t="s">
        <v>263</v>
      </c>
      <c r="AT142" s="186" t="s">
        <v>357</v>
      </c>
      <c r="AU142" s="186" t="s">
        <v>81</v>
      </c>
      <c r="AY142" s="14" t="s">
        <v>232</v>
      </c>
      <c r="BE142" s="104">
        <f t="shared" si="9"/>
        <v>0</v>
      </c>
      <c r="BF142" s="104">
        <f t="shared" si="10"/>
        <v>0</v>
      </c>
      <c r="BG142" s="104">
        <f t="shared" si="11"/>
        <v>0</v>
      </c>
      <c r="BH142" s="104">
        <f t="shared" si="12"/>
        <v>0</v>
      </c>
      <c r="BI142" s="104">
        <f t="shared" si="13"/>
        <v>0</v>
      </c>
      <c r="BJ142" s="14" t="s">
        <v>88</v>
      </c>
      <c r="BK142" s="104">
        <f t="shared" si="14"/>
        <v>0</v>
      </c>
      <c r="BL142" s="14" t="s">
        <v>238</v>
      </c>
      <c r="BM142" s="186" t="s">
        <v>280</v>
      </c>
    </row>
    <row r="143" spans="1:65" s="2" customFormat="1" ht="16.5" customHeight="1">
      <c r="A143" s="31"/>
      <c r="B143" s="142"/>
      <c r="C143" s="174" t="s">
        <v>258</v>
      </c>
      <c r="D143" s="174" t="s">
        <v>234</v>
      </c>
      <c r="E143" s="175" t="s">
        <v>3149</v>
      </c>
      <c r="F143" s="176" t="s">
        <v>3150</v>
      </c>
      <c r="G143" s="177" t="s">
        <v>256</v>
      </c>
      <c r="H143" s="178">
        <v>25</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238</v>
      </c>
      <c r="AT143" s="186" t="s">
        <v>234</v>
      </c>
      <c r="AU143" s="186" t="s">
        <v>81</v>
      </c>
      <c r="AY143" s="14" t="s">
        <v>232</v>
      </c>
      <c r="BE143" s="104">
        <f t="shared" si="9"/>
        <v>0</v>
      </c>
      <c r="BF143" s="104">
        <f t="shared" si="10"/>
        <v>0</v>
      </c>
      <c r="BG143" s="104">
        <f t="shared" si="11"/>
        <v>0</v>
      </c>
      <c r="BH143" s="104">
        <f t="shared" si="12"/>
        <v>0</v>
      </c>
      <c r="BI143" s="104">
        <f t="shared" si="13"/>
        <v>0</v>
      </c>
      <c r="BJ143" s="14" t="s">
        <v>88</v>
      </c>
      <c r="BK143" s="104">
        <f t="shared" si="14"/>
        <v>0</v>
      </c>
      <c r="BL143" s="14" t="s">
        <v>238</v>
      </c>
      <c r="BM143" s="186" t="s">
        <v>289</v>
      </c>
    </row>
    <row r="144" spans="1:65" s="2" customFormat="1" ht="16.5" customHeight="1">
      <c r="A144" s="31"/>
      <c r="B144" s="142"/>
      <c r="C144" s="187" t="s">
        <v>263</v>
      </c>
      <c r="D144" s="187" t="s">
        <v>357</v>
      </c>
      <c r="E144" s="188" t="s">
        <v>3151</v>
      </c>
      <c r="F144" s="189" t="s">
        <v>3152</v>
      </c>
      <c r="G144" s="190" t="s">
        <v>256</v>
      </c>
      <c r="H144" s="191">
        <v>25</v>
      </c>
      <c r="I144" s="192"/>
      <c r="J144" s="193">
        <f t="shared" si="5"/>
        <v>0</v>
      </c>
      <c r="K144" s="194"/>
      <c r="L144" s="195"/>
      <c r="M144" s="196" t="s">
        <v>1</v>
      </c>
      <c r="N144" s="197"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263</v>
      </c>
      <c r="AT144" s="186" t="s">
        <v>357</v>
      </c>
      <c r="AU144" s="186" t="s">
        <v>81</v>
      </c>
      <c r="AY144" s="14" t="s">
        <v>232</v>
      </c>
      <c r="BE144" s="104">
        <f t="shared" si="9"/>
        <v>0</v>
      </c>
      <c r="BF144" s="104">
        <f t="shared" si="10"/>
        <v>0</v>
      </c>
      <c r="BG144" s="104">
        <f t="shared" si="11"/>
        <v>0</v>
      </c>
      <c r="BH144" s="104">
        <f t="shared" si="12"/>
        <v>0</v>
      </c>
      <c r="BI144" s="104">
        <f t="shared" si="13"/>
        <v>0</v>
      </c>
      <c r="BJ144" s="14" t="s">
        <v>88</v>
      </c>
      <c r="BK144" s="104">
        <f t="shared" si="14"/>
        <v>0</v>
      </c>
      <c r="BL144" s="14" t="s">
        <v>238</v>
      </c>
      <c r="BM144" s="186" t="s">
        <v>297</v>
      </c>
    </row>
    <row r="145" spans="1:65" s="2" customFormat="1" ht="24.2" customHeight="1">
      <c r="A145" s="31"/>
      <c r="B145" s="142"/>
      <c r="C145" s="174" t="s">
        <v>268</v>
      </c>
      <c r="D145" s="174" t="s">
        <v>234</v>
      </c>
      <c r="E145" s="175" t="s">
        <v>1305</v>
      </c>
      <c r="F145" s="176" t="s">
        <v>1306</v>
      </c>
      <c r="G145" s="177" t="s">
        <v>1307</v>
      </c>
      <c r="H145" s="178">
        <v>4</v>
      </c>
      <c r="I145" s="179"/>
      <c r="J145" s="180">
        <f t="shared" si="5"/>
        <v>0</v>
      </c>
      <c r="K145" s="181"/>
      <c r="L145" s="32"/>
      <c r="M145" s="182" t="s">
        <v>1</v>
      </c>
      <c r="N145" s="183"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238</v>
      </c>
      <c r="AT145" s="186" t="s">
        <v>234</v>
      </c>
      <c r="AU145" s="186" t="s">
        <v>81</v>
      </c>
      <c r="AY145" s="14" t="s">
        <v>232</v>
      </c>
      <c r="BE145" s="104">
        <f t="shared" si="9"/>
        <v>0</v>
      </c>
      <c r="BF145" s="104">
        <f t="shared" si="10"/>
        <v>0</v>
      </c>
      <c r="BG145" s="104">
        <f t="shared" si="11"/>
        <v>0</v>
      </c>
      <c r="BH145" s="104">
        <f t="shared" si="12"/>
        <v>0</v>
      </c>
      <c r="BI145" s="104">
        <f t="shared" si="13"/>
        <v>0</v>
      </c>
      <c r="BJ145" s="14" t="s">
        <v>88</v>
      </c>
      <c r="BK145" s="104">
        <f t="shared" si="14"/>
        <v>0</v>
      </c>
      <c r="BL145" s="14" t="s">
        <v>238</v>
      </c>
      <c r="BM145" s="186" t="s">
        <v>305</v>
      </c>
    </row>
    <row r="146" spans="1:65" s="2" customFormat="1" ht="24.2" customHeight="1">
      <c r="A146" s="31"/>
      <c r="B146" s="142"/>
      <c r="C146" s="187" t="s">
        <v>272</v>
      </c>
      <c r="D146" s="187" t="s">
        <v>357</v>
      </c>
      <c r="E146" s="188" t="s">
        <v>1308</v>
      </c>
      <c r="F146" s="189" t="s">
        <v>1309</v>
      </c>
      <c r="G146" s="190" t="s">
        <v>1307</v>
      </c>
      <c r="H146" s="191">
        <v>4</v>
      </c>
      <c r="I146" s="192"/>
      <c r="J146" s="193">
        <f t="shared" si="5"/>
        <v>0</v>
      </c>
      <c r="K146" s="194"/>
      <c r="L146" s="195"/>
      <c r="M146" s="196" t="s">
        <v>1</v>
      </c>
      <c r="N146" s="197"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263</v>
      </c>
      <c r="AT146" s="186" t="s">
        <v>357</v>
      </c>
      <c r="AU146" s="186" t="s">
        <v>81</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313</v>
      </c>
    </row>
    <row r="147" spans="1:65" s="2" customFormat="1" ht="21.75" customHeight="1">
      <c r="A147" s="31"/>
      <c r="B147" s="142"/>
      <c r="C147" s="174" t="s">
        <v>276</v>
      </c>
      <c r="D147" s="174" t="s">
        <v>234</v>
      </c>
      <c r="E147" s="175" t="s">
        <v>1310</v>
      </c>
      <c r="F147" s="176" t="s">
        <v>1311</v>
      </c>
      <c r="G147" s="177" t="s">
        <v>1307</v>
      </c>
      <c r="H147" s="178">
        <v>16</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238</v>
      </c>
      <c r="AT147" s="186" t="s">
        <v>234</v>
      </c>
      <c r="AU147" s="186" t="s">
        <v>81</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321</v>
      </c>
    </row>
    <row r="148" spans="1:65" s="2" customFormat="1" ht="16.5" customHeight="1">
      <c r="A148" s="31"/>
      <c r="B148" s="142"/>
      <c r="C148" s="174" t="s">
        <v>280</v>
      </c>
      <c r="D148" s="174" t="s">
        <v>234</v>
      </c>
      <c r="E148" s="175" t="s">
        <v>1312</v>
      </c>
      <c r="F148" s="176" t="s">
        <v>1313</v>
      </c>
      <c r="G148" s="177" t="s">
        <v>1307</v>
      </c>
      <c r="H148" s="178">
        <v>1</v>
      </c>
      <c r="I148" s="179"/>
      <c r="J148" s="180">
        <f t="shared" si="5"/>
        <v>0</v>
      </c>
      <c r="K148" s="181"/>
      <c r="L148" s="32"/>
      <c r="M148" s="182" t="s">
        <v>1</v>
      </c>
      <c r="N148" s="183"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238</v>
      </c>
      <c r="AT148" s="186" t="s">
        <v>234</v>
      </c>
      <c r="AU148" s="186" t="s">
        <v>81</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328</v>
      </c>
    </row>
    <row r="149" spans="1:65" s="2" customFormat="1" ht="16.5" customHeight="1">
      <c r="A149" s="31"/>
      <c r="B149" s="142"/>
      <c r="C149" s="174" t="s">
        <v>284</v>
      </c>
      <c r="D149" s="174" t="s">
        <v>234</v>
      </c>
      <c r="E149" s="175" t="s">
        <v>1314</v>
      </c>
      <c r="F149" s="176" t="s">
        <v>1315</v>
      </c>
      <c r="G149" s="177" t="s">
        <v>1307</v>
      </c>
      <c r="H149" s="178">
        <v>1</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81</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336</v>
      </c>
    </row>
    <row r="150" spans="1:65" s="2" customFormat="1" ht="24.2" customHeight="1">
      <c r="A150" s="31"/>
      <c r="B150" s="142"/>
      <c r="C150" s="187" t="s">
        <v>289</v>
      </c>
      <c r="D150" s="187" t="s">
        <v>357</v>
      </c>
      <c r="E150" s="188" t="s">
        <v>1316</v>
      </c>
      <c r="F150" s="189" t="s">
        <v>3126</v>
      </c>
      <c r="G150" s="190" t="s">
        <v>1307</v>
      </c>
      <c r="H150" s="191">
        <v>1</v>
      </c>
      <c r="I150" s="192"/>
      <c r="J150" s="193">
        <f t="shared" si="5"/>
        <v>0</v>
      </c>
      <c r="K150" s="194"/>
      <c r="L150" s="195"/>
      <c r="M150" s="196" t="s">
        <v>1</v>
      </c>
      <c r="N150" s="197"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263</v>
      </c>
      <c r="AT150" s="186" t="s">
        <v>357</v>
      </c>
      <c r="AU150" s="186" t="s">
        <v>81</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344</v>
      </c>
    </row>
    <row r="151" spans="1:65" s="2" customFormat="1" ht="21.75" customHeight="1">
      <c r="A151" s="31"/>
      <c r="B151" s="142"/>
      <c r="C151" s="174" t="s">
        <v>293</v>
      </c>
      <c r="D151" s="174" t="s">
        <v>234</v>
      </c>
      <c r="E151" s="175" t="s">
        <v>1318</v>
      </c>
      <c r="F151" s="176" t="s">
        <v>1319</v>
      </c>
      <c r="G151" s="177" t="s">
        <v>1320</v>
      </c>
      <c r="H151" s="178">
        <v>0.1</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81</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352</v>
      </c>
    </row>
    <row r="152" spans="1:65" s="2" customFormat="1" ht="16.5" customHeight="1">
      <c r="A152" s="31"/>
      <c r="B152" s="142"/>
      <c r="C152" s="174" t="s">
        <v>297</v>
      </c>
      <c r="D152" s="174" t="s">
        <v>234</v>
      </c>
      <c r="E152" s="175" t="s">
        <v>1321</v>
      </c>
      <c r="F152" s="176" t="s">
        <v>1322</v>
      </c>
      <c r="G152" s="177" t="s">
        <v>256</v>
      </c>
      <c r="H152" s="178">
        <v>30</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81</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362</v>
      </c>
    </row>
    <row r="153" spans="1:65" s="2" customFormat="1" ht="16.5" customHeight="1">
      <c r="A153" s="31"/>
      <c r="B153" s="142"/>
      <c r="C153" s="174" t="s">
        <v>301</v>
      </c>
      <c r="D153" s="174" t="s">
        <v>234</v>
      </c>
      <c r="E153" s="175" t="s">
        <v>1323</v>
      </c>
      <c r="F153" s="176" t="s">
        <v>1324</v>
      </c>
      <c r="G153" s="177" t="s">
        <v>256</v>
      </c>
      <c r="H153" s="178">
        <v>30</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238</v>
      </c>
      <c r="AT153" s="186" t="s">
        <v>234</v>
      </c>
      <c r="AU153" s="186" t="s">
        <v>81</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370</v>
      </c>
    </row>
    <row r="154" spans="1:65" s="2" customFormat="1" ht="16.5" customHeight="1">
      <c r="A154" s="31"/>
      <c r="B154" s="142"/>
      <c r="C154" s="174" t="s">
        <v>305</v>
      </c>
      <c r="D154" s="174" t="s">
        <v>234</v>
      </c>
      <c r="E154" s="175" t="s">
        <v>1325</v>
      </c>
      <c r="F154" s="176" t="s">
        <v>1326</v>
      </c>
      <c r="G154" s="177" t="s">
        <v>256</v>
      </c>
      <c r="H154" s="178">
        <v>30</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81</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378</v>
      </c>
    </row>
    <row r="155" spans="1:65" s="2" customFormat="1" ht="16.5" customHeight="1">
      <c r="A155" s="31"/>
      <c r="B155" s="142"/>
      <c r="C155" s="187" t="s">
        <v>309</v>
      </c>
      <c r="D155" s="187" t="s">
        <v>357</v>
      </c>
      <c r="E155" s="188" t="s">
        <v>1327</v>
      </c>
      <c r="F155" s="189" t="s">
        <v>3145</v>
      </c>
      <c r="G155" s="190" t="s">
        <v>256</v>
      </c>
      <c r="H155" s="191">
        <v>30</v>
      </c>
      <c r="I155" s="192"/>
      <c r="J155" s="193">
        <f t="shared" si="5"/>
        <v>0</v>
      </c>
      <c r="K155" s="194"/>
      <c r="L155" s="195"/>
      <c r="M155" s="196" t="s">
        <v>1</v>
      </c>
      <c r="N155" s="197"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263</v>
      </c>
      <c r="AT155" s="186" t="s">
        <v>357</v>
      </c>
      <c r="AU155" s="186" t="s">
        <v>81</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386</v>
      </c>
    </row>
    <row r="156" spans="1:65" s="2" customFormat="1" ht="16.5" customHeight="1">
      <c r="A156" s="31"/>
      <c r="B156" s="142"/>
      <c r="C156" s="174" t="s">
        <v>313</v>
      </c>
      <c r="D156" s="174" t="s">
        <v>234</v>
      </c>
      <c r="E156" s="175" t="s">
        <v>1329</v>
      </c>
      <c r="F156" s="176" t="s">
        <v>1330</v>
      </c>
      <c r="G156" s="177" t="s">
        <v>256</v>
      </c>
      <c r="H156" s="178">
        <v>30</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81</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396</v>
      </c>
    </row>
    <row r="157" spans="1:65" s="2" customFormat="1" ht="16.5" customHeight="1">
      <c r="A157" s="31"/>
      <c r="B157" s="142"/>
      <c r="C157" s="174" t="s">
        <v>317</v>
      </c>
      <c r="D157" s="174" t="s">
        <v>234</v>
      </c>
      <c r="E157" s="175" t="s">
        <v>1331</v>
      </c>
      <c r="F157" s="176" t="s">
        <v>1332</v>
      </c>
      <c r="G157" s="177" t="s">
        <v>237</v>
      </c>
      <c r="H157" s="178">
        <v>90</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81</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405</v>
      </c>
    </row>
    <row r="158" spans="1:65" s="2" customFormat="1" ht="24.2" customHeight="1">
      <c r="A158" s="31"/>
      <c r="B158" s="142"/>
      <c r="C158" s="174" t="s">
        <v>321</v>
      </c>
      <c r="D158" s="174" t="s">
        <v>234</v>
      </c>
      <c r="E158" s="175" t="s">
        <v>1335</v>
      </c>
      <c r="F158" s="176" t="s">
        <v>1336</v>
      </c>
      <c r="G158" s="177" t="s">
        <v>256</v>
      </c>
      <c r="H158" s="178">
        <v>25</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81</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413</v>
      </c>
    </row>
    <row r="159" spans="1:65" s="2" customFormat="1" ht="16.5" customHeight="1">
      <c r="A159" s="31"/>
      <c r="B159" s="142"/>
      <c r="C159" s="187" t="s">
        <v>7</v>
      </c>
      <c r="D159" s="187" t="s">
        <v>357</v>
      </c>
      <c r="E159" s="188" t="s">
        <v>1337</v>
      </c>
      <c r="F159" s="189" t="s">
        <v>1338</v>
      </c>
      <c r="G159" s="190" t="s">
        <v>1139</v>
      </c>
      <c r="H159" s="191">
        <v>25</v>
      </c>
      <c r="I159" s="192"/>
      <c r="J159" s="193">
        <f t="shared" si="5"/>
        <v>0</v>
      </c>
      <c r="K159" s="194"/>
      <c r="L159" s="195"/>
      <c r="M159" s="196" t="s">
        <v>1</v>
      </c>
      <c r="N159" s="197"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263</v>
      </c>
      <c r="AT159" s="186" t="s">
        <v>357</v>
      </c>
      <c r="AU159" s="186" t="s">
        <v>81</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421</v>
      </c>
    </row>
    <row r="160" spans="1:65" s="2" customFormat="1" ht="16.5" customHeight="1">
      <c r="A160" s="31"/>
      <c r="B160" s="142"/>
      <c r="C160" s="174" t="s">
        <v>328</v>
      </c>
      <c r="D160" s="174" t="s">
        <v>234</v>
      </c>
      <c r="E160" s="175" t="s">
        <v>1339</v>
      </c>
      <c r="F160" s="176" t="s">
        <v>1340</v>
      </c>
      <c r="G160" s="177" t="s">
        <v>1307</v>
      </c>
      <c r="H160" s="178">
        <v>8</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81</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429</v>
      </c>
    </row>
    <row r="161" spans="1:65" s="2" customFormat="1" ht="21.75" customHeight="1">
      <c r="A161" s="31"/>
      <c r="B161" s="142"/>
      <c r="C161" s="187" t="s">
        <v>332</v>
      </c>
      <c r="D161" s="187" t="s">
        <v>357</v>
      </c>
      <c r="E161" s="188" t="s">
        <v>1341</v>
      </c>
      <c r="F161" s="189" t="s">
        <v>1342</v>
      </c>
      <c r="G161" s="190" t="s">
        <v>1307</v>
      </c>
      <c r="H161" s="191">
        <v>4</v>
      </c>
      <c r="I161" s="192"/>
      <c r="J161" s="193">
        <f t="shared" si="5"/>
        <v>0</v>
      </c>
      <c r="K161" s="194"/>
      <c r="L161" s="195"/>
      <c r="M161" s="196" t="s">
        <v>1</v>
      </c>
      <c r="N161" s="197"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263</v>
      </c>
      <c r="AT161" s="186" t="s">
        <v>357</v>
      </c>
      <c r="AU161" s="186" t="s">
        <v>81</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438</v>
      </c>
    </row>
    <row r="162" spans="1:65" s="2" customFormat="1" ht="24.2" customHeight="1">
      <c r="A162" s="31"/>
      <c r="B162" s="142"/>
      <c r="C162" s="187" t="s">
        <v>336</v>
      </c>
      <c r="D162" s="187" t="s">
        <v>357</v>
      </c>
      <c r="E162" s="188" t="s">
        <v>1343</v>
      </c>
      <c r="F162" s="189" t="s">
        <v>1344</v>
      </c>
      <c r="G162" s="190" t="s">
        <v>1307</v>
      </c>
      <c r="H162" s="191">
        <v>4</v>
      </c>
      <c r="I162" s="192"/>
      <c r="J162" s="193">
        <f t="shared" si="5"/>
        <v>0</v>
      </c>
      <c r="K162" s="194"/>
      <c r="L162" s="195"/>
      <c r="M162" s="196" t="s">
        <v>1</v>
      </c>
      <c r="N162" s="197"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263</v>
      </c>
      <c r="AT162" s="186" t="s">
        <v>357</v>
      </c>
      <c r="AU162" s="186" t="s">
        <v>81</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446</v>
      </c>
    </row>
    <row r="163" spans="1:65" s="2" customFormat="1" ht="24.2" customHeight="1">
      <c r="A163" s="31"/>
      <c r="B163" s="142"/>
      <c r="C163" s="174" t="s">
        <v>340</v>
      </c>
      <c r="D163" s="174" t="s">
        <v>234</v>
      </c>
      <c r="E163" s="175" t="s">
        <v>1345</v>
      </c>
      <c r="F163" s="176" t="s">
        <v>1346</v>
      </c>
      <c r="G163" s="177" t="s">
        <v>256</v>
      </c>
      <c r="H163" s="178">
        <v>6</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81</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455</v>
      </c>
    </row>
    <row r="164" spans="1:65" s="2" customFormat="1" ht="16.5" customHeight="1">
      <c r="A164" s="31"/>
      <c r="B164" s="142"/>
      <c r="C164" s="187" t="s">
        <v>344</v>
      </c>
      <c r="D164" s="187" t="s">
        <v>357</v>
      </c>
      <c r="E164" s="188" t="s">
        <v>1347</v>
      </c>
      <c r="F164" s="189" t="s">
        <v>1348</v>
      </c>
      <c r="G164" s="190" t="s">
        <v>1139</v>
      </c>
      <c r="H164" s="191">
        <v>4</v>
      </c>
      <c r="I164" s="192"/>
      <c r="J164" s="193">
        <f t="shared" si="5"/>
        <v>0</v>
      </c>
      <c r="K164" s="194"/>
      <c r="L164" s="195"/>
      <c r="M164" s="196" t="s">
        <v>1</v>
      </c>
      <c r="N164" s="197"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263</v>
      </c>
      <c r="AT164" s="186" t="s">
        <v>357</v>
      </c>
      <c r="AU164" s="186" t="s">
        <v>81</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465</v>
      </c>
    </row>
    <row r="165" spans="1:65" s="2" customFormat="1" ht="16.5" customHeight="1">
      <c r="A165" s="31"/>
      <c r="B165" s="142"/>
      <c r="C165" s="174" t="s">
        <v>348</v>
      </c>
      <c r="D165" s="174" t="s">
        <v>234</v>
      </c>
      <c r="E165" s="175" t="s">
        <v>1349</v>
      </c>
      <c r="F165" s="176" t="s">
        <v>1350</v>
      </c>
      <c r="G165" s="177" t="s">
        <v>1351</v>
      </c>
      <c r="H165" s="205"/>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81</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474</v>
      </c>
    </row>
    <row r="166" spans="1:65" s="2" customFormat="1" ht="16.5" customHeight="1">
      <c r="A166" s="31"/>
      <c r="B166" s="142"/>
      <c r="C166" s="174" t="s">
        <v>352</v>
      </c>
      <c r="D166" s="174" t="s">
        <v>234</v>
      </c>
      <c r="E166" s="175" t="s">
        <v>1352</v>
      </c>
      <c r="F166" s="176" t="s">
        <v>1353</v>
      </c>
      <c r="G166" s="177" t="s">
        <v>1351</v>
      </c>
      <c r="H166" s="205"/>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81</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482</v>
      </c>
    </row>
    <row r="167" spans="1:65" s="2" customFormat="1" ht="16.5" customHeight="1">
      <c r="A167" s="31"/>
      <c r="B167" s="142"/>
      <c r="C167" s="174" t="s">
        <v>356</v>
      </c>
      <c r="D167" s="174" t="s">
        <v>234</v>
      </c>
      <c r="E167" s="175" t="s">
        <v>1354</v>
      </c>
      <c r="F167" s="176" t="s">
        <v>1355</v>
      </c>
      <c r="G167" s="177" t="s">
        <v>1351</v>
      </c>
      <c r="H167" s="205"/>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81</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490</v>
      </c>
    </row>
    <row r="168" spans="1:65" s="2" customFormat="1" ht="24.2" customHeight="1">
      <c r="A168" s="31"/>
      <c r="B168" s="142"/>
      <c r="C168" s="174" t="s">
        <v>362</v>
      </c>
      <c r="D168" s="174" t="s">
        <v>234</v>
      </c>
      <c r="E168" s="175" t="s">
        <v>1356</v>
      </c>
      <c r="F168" s="176" t="s">
        <v>1357</v>
      </c>
      <c r="G168" s="177" t="s">
        <v>261</v>
      </c>
      <c r="H168" s="178">
        <v>8</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81</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463</v>
      </c>
    </row>
    <row r="169" spans="1:65" s="2" customFormat="1" ht="16.5" customHeight="1">
      <c r="A169" s="31"/>
      <c r="B169" s="142"/>
      <c r="C169" s="174" t="s">
        <v>366</v>
      </c>
      <c r="D169" s="174" t="s">
        <v>234</v>
      </c>
      <c r="E169" s="175" t="s">
        <v>1358</v>
      </c>
      <c r="F169" s="176" t="s">
        <v>1359</v>
      </c>
      <c r="G169" s="177" t="s">
        <v>394</v>
      </c>
      <c r="H169" s="178">
        <v>1</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81</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505</v>
      </c>
    </row>
    <row r="170" spans="1:65" s="2" customFormat="1" ht="16.5" customHeight="1">
      <c r="A170" s="31"/>
      <c r="B170" s="142"/>
      <c r="C170" s="174" t="s">
        <v>370</v>
      </c>
      <c r="D170" s="174" t="s">
        <v>234</v>
      </c>
      <c r="E170" s="175" t="s">
        <v>3156</v>
      </c>
      <c r="F170" s="176" t="s">
        <v>3157</v>
      </c>
      <c r="G170" s="177" t="s">
        <v>394</v>
      </c>
      <c r="H170" s="178">
        <v>1</v>
      </c>
      <c r="I170" s="179"/>
      <c r="J170" s="180">
        <f t="shared" si="5"/>
        <v>0</v>
      </c>
      <c r="K170" s="181"/>
      <c r="L170" s="32"/>
      <c r="M170" s="198" t="s">
        <v>1</v>
      </c>
      <c r="N170" s="199" t="s">
        <v>43</v>
      </c>
      <c r="O170" s="200"/>
      <c r="P170" s="201">
        <f t="shared" si="6"/>
        <v>0</v>
      </c>
      <c r="Q170" s="201">
        <v>0</v>
      </c>
      <c r="R170" s="201">
        <f t="shared" si="7"/>
        <v>0</v>
      </c>
      <c r="S170" s="201">
        <v>0</v>
      </c>
      <c r="T170" s="202">
        <f t="shared" si="8"/>
        <v>0</v>
      </c>
      <c r="U170" s="31"/>
      <c r="V170" s="31"/>
      <c r="W170" s="31"/>
      <c r="X170" s="31"/>
      <c r="Y170" s="31"/>
      <c r="Z170" s="31"/>
      <c r="AA170" s="31"/>
      <c r="AB170" s="31"/>
      <c r="AC170" s="31"/>
      <c r="AD170" s="31"/>
      <c r="AE170" s="31"/>
      <c r="AR170" s="186" t="s">
        <v>238</v>
      </c>
      <c r="AT170" s="186" t="s">
        <v>234</v>
      </c>
      <c r="AU170" s="186" t="s">
        <v>81</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513</v>
      </c>
    </row>
    <row r="171" spans="1:65" s="2" customFormat="1" ht="6.95" customHeight="1">
      <c r="A171" s="31"/>
      <c r="B171" s="49"/>
      <c r="C171" s="50"/>
      <c r="D171" s="50"/>
      <c r="E171" s="50"/>
      <c r="F171" s="50"/>
      <c r="G171" s="50"/>
      <c r="H171" s="50"/>
      <c r="I171" s="50"/>
      <c r="J171" s="50"/>
      <c r="K171" s="50"/>
      <c r="L171" s="32"/>
      <c r="M171" s="31"/>
      <c r="O171" s="31"/>
      <c r="P171" s="31"/>
      <c r="Q171" s="31"/>
      <c r="R171" s="31"/>
      <c r="S171" s="31"/>
      <c r="T171" s="31"/>
      <c r="U171" s="31"/>
      <c r="V171" s="31"/>
      <c r="W171" s="31"/>
      <c r="X171" s="31"/>
      <c r="Y171" s="31"/>
      <c r="Z171" s="31"/>
      <c r="AA171" s="31"/>
      <c r="AB171" s="31"/>
      <c r="AC171" s="31"/>
      <c r="AD171" s="31"/>
      <c r="AE171" s="31"/>
    </row>
  </sheetData>
  <autoFilter ref="C134:K170"/>
  <mergeCells count="20">
    <mergeCell ref="E121:H121"/>
    <mergeCell ref="E125:H125"/>
    <mergeCell ref="E123:H123"/>
    <mergeCell ref="E127:H127"/>
    <mergeCell ref="L2:V2"/>
    <mergeCell ref="D105:F105"/>
    <mergeCell ref="D106:F106"/>
    <mergeCell ref="D107:F107"/>
    <mergeCell ref="D108:F108"/>
    <mergeCell ref="D109:F10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3.xml><?xml version="1.0" encoding="utf-8"?>
<worksheet xmlns="http://schemas.openxmlformats.org/spreadsheetml/2006/main" xmlns:r="http://schemas.openxmlformats.org/officeDocument/2006/relationships">
  <sheetPr>
    <pageSetUpPr fitToPage="1"/>
  </sheetPr>
  <dimension ref="A2:BM13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170</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s="2" customFormat="1" ht="12" customHeight="1">
      <c r="A8" s="31"/>
      <c r="B8" s="32"/>
      <c r="C8" s="31"/>
      <c r="D8" s="24" t="s">
        <v>184</v>
      </c>
      <c r="E8" s="31"/>
      <c r="F8" s="31"/>
      <c r="G8" s="31"/>
      <c r="H8" s="31"/>
      <c r="I8" s="31"/>
      <c r="J8" s="31"/>
      <c r="K8" s="31"/>
      <c r="L8" s="44"/>
      <c r="S8" s="31"/>
      <c r="T8" s="31"/>
      <c r="U8" s="31"/>
      <c r="V8" s="31"/>
      <c r="W8" s="31"/>
      <c r="X8" s="31"/>
      <c r="Y8" s="31"/>
      <c r="Z8" s="31"/>
      <c r="AA8" s="31"/>
      <c r="AB8" s="31"/>
      <c r="AC8" s="31"/>
      <c r="AD8" s="31"/>
      <c r="AE8" s="31"/>
    </row>
    <row r="9" spans="1:46" s="2" customFormat="1" ht="16.5" customHeight="1">
      <c r="A9" s="31"/>
      <c r="B9" s="32"/>
      <c r="C9" s="31"/>
      <c r="D9" s="31"/>
      <c r="E9" s="239" t="s">
        <v>3160</v>
      </c>
      <c r="F9" s="261"/>
      <c r="G9" s="261"/>
      <c r="H9" s="261"/>
      <c r="I9" s="31"/>
      <c r="J9" s="31"/>
      <c r="K9" s="31"/>
      <c r="L9" s="44"/>
      <c r="S9" s="31"/>
      <c r="T9" s="31"/>
      <c r="U9" s="31"/>
      <c r="V9" s="31"/>
      <c r="W9" s="31"/>
      <c r="X9" s="31"/>
      <c r="Y9" s="31"/>
      <c r="Z9" s="31"/>
      <c r="AA9" s="31"/>
      <c r="AB9" s="31"/>
      <c r="AC9" s="31"/>
      <c r="AD9" s="31"/>
      <c r="AE9" s="31"/>
    </row>
    <row r="10" spans="1:46" s="2" customFormat="1" ht="11.25">
      <c r="A10" s="31"/>
      <c r="B10" s="32"/>
      <c r="C10" s="31"/>
      <c r="D10" s="31"/>
      <c r="E10" s="31"/>
      <c r="F10" s="31"/>
      <c r="G10" s="31"/>
      <c r="H10" s="31"/>
      <c r="I10" s="31"/>
      <c r="J10" s="31"/>
      <c r="K10" s="31"/>
      <c r="L10" s="44"/>
      <c r="S10" s="31"/>
      <c r="T10" s="31"/>
      <c r="U10" s="31"/>
      <c r="V10" s="31"/>
      <c r="W10" s="31"/>
      <c r="X10" s="31"/>
      <c r="Y10" s="31"/>
      <c r="Z10" s="31"/>
      <c r="AA10" s="31"/>
      <c r="AB10" s="31"/>
      <c r="AC10" s="31"/>
      <c r="AD10" s="31"/>
      <c r="AE10" s="31"/>
    </row>
    <row r="11" spans="1:46" s="2" customFormat="1" ht="12" customHeight="1">
      <c r="A11" s="31"/>
      <c r="B11" s="32"/>
      <c r="C11" s="31"/>
      <c r="D11" s="24" t="s">
        <v>17</v>
      </c>
      <c r="E11" s="31"/>
      <c r="F11" s="22" t="s">
        <v>1</v>
      </c>
      <c r="G11" s="31"/>
      <c r="H11" s="31"/>
      <c r="I11" s="24" t="s">
        <v>18</v>
      </c>
      <c r="J11" s="22" t="s">
        <v>1</v>
      </c>
      <c r="K11" s="31"/>
      <c r="L11" s="44"/>
      <c r="S11" s="31"/>
      <c r="T11" s="31"/>
      <c r="U11" s="31"/>
      <c r="V11" s="31"/>
      <c r="W11" s="31"/>
      <c r="X11" s="31"/>
      <c r="Y11" s="31"/>
      <c r="Z11" s="31"/>
      <c r="AA11" s="31"/>
      <c r="AB11" s="31"/>
      <c r="AC11" s="31"/>
      <c r="AD11" s="31"/>
      <c r="AE11" s="31"/>
    </row>
    <row r="12" spans="1:46" s="2" customFormat="1" ht="12" customHeight="1">
      <c r="A12" s="31"/>
      <c r="B12" s="32"/>
      <c r="C12" s="31"/>
      <c r="D12" s="24" t="s">
        <v>19</v>
      </c>
      <c r="E12" s="31"/>
      <c r="F12" s="22" t="s">
        <v>20</v>
      </c>
      <c r="G12" s="31"/>
      <c r="H12" s="31"/>
      <c r="I12" s="24" t="s">
        <v>21</v>
      </c>
      <c r="J12" s="57" t="str">
        <f>'Rekapitulácia stavby'!AN8</f>
        <v>7. 4. 2025</v>
      </c>
      <c r="K12" s="31"/>
      <c r="L12" s="44"/>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44"/>
      <c r="S13" s="31"/>
      <c r="T13" s="31"/>
      <c r="U13" s="31"/>
      <c r="V13" s="31"/>
      <c r="W13" s="31"/>
      <c r="X13" s="31"/>
      <c r="Y13" s="31"/>
      <c r="Z13" s="31"/>
      <c r="AA13" s="31"/>
      <c r="AB13" s="31"/>
      <c r="AC13" s="31"/>
      <c r="AD13" s="31"/>
      <c r="AE13" s="31"/>
    </row>
    <row r="14" spans="1:46" s="2" customFormat="1" ht="12" customHeight="1">
      <c r="A14" s="31"/>
      <c r="B14" s="32"/>
      <c r="C14" s="31"/>
      <c r="D14" s="24" t="s">
        <v>23</v>
      </c>
      <c r="E14" s="31"/>
      <c r="F14" s="31"/>
      <c r="G14" s="31"/>
      <c r="H14" s="31"/>
      <c r="I14" s="24" t="s">
        <v>24</v>
      </c>
      <c r="J14" s="22" t="s">
        <v>1</v>
      </c>
      <c r="K14" s="31"/>
      <c r="L14" s="44"/>
      <c r="S14" s="31"/>
      <c r="T14" s="31"/>
      <c r="U14" s="31"/>
      <c r="V14" s="31"/>
      <c r="W14" s="31"/>
      <c r="X14" s="31"/>
      <c r="Y14" s="31"/>
      <c r="Z14" s="31"/>
      <c r="AA14" s="31"/>
      <c r="AB14" s="31"/>
      <c r="AC14" s="31"/>
      <c r="AD14" s="31"/>
      <c r="AE14" s="31"/>
    </row>
    <row r="15" spans="1:46" s="2" customFormat="1" ht="18" customHeight="1">
      <c r="A15" s="31"/>
      <c r="B15" s="32"/>
      <c r="C15" s="31"/>
      <c r="D15" s="31"/>
      <c r="E15" s="22" t="s">
        <v>25</v>
      </c>
      <c r="F15" s="31"/>
      <c r="G15" s="31"/>
      <c r="H15" s="31"/>
      <c r="I15" s="24" t="s">
        <v>26</v>
      </c>
      <c r="J15" s="22" t="s">
        <v>1</v>
      </c>
      <c r="K15" s="31"/>
      <c r="L15" s="44"/>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44"/>
      <c r="S16" s="31"/>
      <c r="T16" s="31"/>
      <c r="U16" s="31"/>
      <c r="V16" s="31"/>
      <c r="W16" s="31"/>
      <c r="X16" s="31"/>
      <c r="Y16" s="31"/>
      <c r="Z16" s="31"/>
      <c r="AA16" s="31"/>
      <c r="AB16" s="31"/>
      <c r="AC16" s="31"/>
      <c r="AD16" s="31"/>
      <c r="AE16" s="31"/>
    </row>
    <row r="17" spans="1:31" s="2" customFormat="1" ht="12" customHeight="1">
      <c r="A17" s="31"/>
      <c r="B17" s="32"/>
      <c r="C17" s="31"/>
      <c r="D17" s="24" t="s">
        <v>27</v>
      </c>
      <c r="E17" s="31"/>
      <c r="F17" s="31"/>
      <c r="G17" s="31"/>
      <c r="H17" s="31"/>
      <c r="I17" s="24" t="s">
        <v>24</v>
      </c>
      <c r="J17" s="25" t="str">
        <f>'Rekapitulácia stavby'!AN13</f>
        <v>Vyplň údaj</v>
      </c>
      <c r="K17" s="31"/>
      <c r="L17" s="44"/>
      <c r="S17" s="31"/>
      <c r="T17" s="31"/>
      <c r="U17" s="31"/>
      <c r="V17" s="31"/>
      <c r="W17" s="31"/>
      <c r="X17" s="31"/>
      <c r="Y17" s="31"/>
      <c r="Z17" s="31"/>
      <c r="AA17" s="31"/>
      <c r="AB17" s="31"/>
      <c r="AC17" s="31"/>
      <c r="AD17" s="31"/>
      <c r="AE17" s="31"/>
    </row>
    <row r="18" spans="1:31" s="2" customFormat="1" ht="18" customHeight="1">
      <c r="A18" s="31"/>
      <c r="B18" s="32"/>
      <c r="C18" s="31"/>
      <c r="D18" s="31"/>
      <c r="E18" s="262" t="str">
        <f>'Rekapitulácia stavby'!E14</f>
        <v>Vyplň údaj</v>
      </c>
      <c r="F18" s="209"/>
      <c r="G18" s="209"/>
      <c r="H18" s="209"/>
      <c r="I18" s="24" t="s">
        <v>26</v>
      </c>
      <c r="J18" s="25" t="str">
        <f>'Rekapitulácia stavby'!AN14</f>
        <v>Vyplň údaj</v>
      </c>
      <c r="K18" s="31"/>
      <c r="L18" s="44"/>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44"/>
      <c r="S19" s="31"/>
      <c r="T19" s="31"/>
      <c r="U19" s="31"/>
      <c r="V19" s="31"/>
      <c r="W19" s="31"/>
      <c r="X19" s="31"/>
      <c r="Y19" s="31"/>
      <c r="Z19" s="31"/>
      <c r="AA19" s="31"/>
      <c r="AB19" s="31"/>
      <c r="AC19" s="31"/>
      <c r="AD19" s="31"/>
      <c r="AE19" s="31"/>
    </row>
    <row r="20" spans="1:31" s="2" customFormat="1" ht="12" customHeight="1">
      <c r="A20" s="31"/>
      <c r="B20" s="32"/>
      <c r="C20" s="31"/>
      <c r="D20" s="24" t="s">
        <v>29</v>
      </c>
      <c r="E20" s="31"/>
      <c r="F20" s="31"/>
      <c r="G20" s="31"/>
      <c r="H20" s="31"/>
      <c r="I20" s="24" t="s">
        <v>24</v>
      </c>
      <c r="J20" s="22" t="s">
        <v>1</v>
      </c>
      <c r="K20" s="31"/>
      <c r="L20" s="44"/>
      <c r="S20" s="31"/>
      <c r="T20" s="31"/>
      <c r="U20" s="31"/>
      <c r="V20" s="31"/>
      <c r="W20" s="31"/>
      <c r="X20" s="31"/>
      <c r="Y20" s="31"/>
      <c r="Z20" s="31"/>
      <c r="AA20" s="31"/>
      <c r="AB20" s="31"/>
      <c r="AC20" s="31"/>
      <c r="AD20" s="31"/>
      <c r="AE20" s="31"/>
    </row>
    <row r="21" spans="1:31" s="2" customFormat="1" ht="18" customHeight="1">
      <c r="A21" s="31"/>
      <c r="B21" s="32"/>
      <c r="C21" s="31"/>
      <c r="D21" s="31"/>
      <c r="E21" s="22" t="s">
        <v>30</v>
      </c>
      <c r="F21" s="31"/>
      <c r="G21" s="31"/>
      <c r="H21" s="31"/>
      <c r="I21" s="24" t="s">
        <v>26</v>
      </c>
      <c r="J21" s="22" t="s">
        <v>1</v>
      </c>
      <c r="K21" s="31"/>
      <c r="L21" s="44"/>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44"/>
      <c r="S22" s="31"/>
      <c r="T22" s="31"/>
      <c r="U22" s="31"/>
      <c r="V22" s="31"/>
      <c r="W22" s="31"/>
      <c r="X22" s="31"/>
      <c r="Y22" s="31"/>
      <c r="Z22" s="31"/>
      <c r="AA22" s="31"/>
      <c r="AB22" s="31"/>
      <c r="AC22" s="31"/>
      <c r="AD22" s="31"/>
      <c r="AE22" s="31"/>
    </row>
    <row r="23" spans="1:31" s="2" customFormat="1" ht="12" customHeight="1">
      <c r="A23" s="31"/>
      <c r="B23" s="32"/>
      <c r="C23" s="31"/>
      <c r="D23" s="24" t="s">
        <v>32</v>
      </c>
      <c r="E23" s="31"/>
      <c r="F23" s="31"/>
      <c r="G23" s="31"/>
      <c r="H23" s="31"/>
      <c r="I23" s="24" t="s">
        <v>24</v>
      </c>
      <c r="J23" s="22" t="str">
        <f>IF('Rekapitulácia stavby'!AN19="","",'Rekapitulácia stavby'!AN19)</f>
        <v/>
      </c>
      <c r="K23" s="31"/>
      <c r="L23" s="44"/>
      <c r="S23" s="31"/>
      <c r="T23" s="31"/>
      <c r="U23" s="31"/>
      <c r="V23" s="31"/>
      <c r="W23" s="31"/>
      <c r="X23" s="31"/>
      <c r="Y23" s="31"/>
      <c r="Z23" s="31"/>
      <c r="AA23" s="31"/>
      <c r="AB23" s="31"/>
      <c r="AC23" s="31"/>
      <c r="AD23" s="31"/>
      <c r="AE23" s="31"/>
    </row>
    <row r="24" spans="1:31" s="2" customFormat="1" ht="18" customHeight="1">
      <c r="A24" s="31"/>
      <c r="B24" s="32"/>
      <c r="C24" s="31"/>
      <c r="D24" s="31"/>
      <c r="E24" s="22" t="str">
        <f>IF('Rekapitulácia stavby'!E20="","",'Rekapitulácia stavby'!E20)</f>
        <v xml:space="preserve"> </v>
      </c>
      <c r="F24" s="31"/>
      <c r="G24" s="31"/>
      <c r="H24" s="31"/>
      <c r="I24" s="24" t="s">
        <v>26</v>
      </c>
      <c r="J24" s="22" t="str">
        <f>IF('Rekapitulácia stavby'!AN20="","",'Rekapitulácia stavby'!AN20)</f>
        <v/>
      </c>
      <c r="K24" s="31"/>
      <c r="L24" s="44"/>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44"/>
      <c r="S25" s="31"/>
      <c r="T25" s="31"/>
      <c r="U25" s="31"/>
      <c r="V25" s="31"/>
      <c r="W25" s="31"/>
      <c r="X25" s="31"/>
      <c r="Y25" s="31"/>
      <c r="Z25" s="31"/>
      <c r="AA25" s="31"/>
      <c r="AB25" s="31"/>
      <c r="AC25" s="31"/>
      <c r="AD25" s="31"/>
      <c r="AE25" s="31"/>
    </row>
    <row r="26" spans="1:31" s="2" customFormat="1" ht="12" customHeight="1">
      <c r="A26" s="31"/>
      <c r="B26" s="32"/>
      <c r="C26" s="31"/>
      <c r="D26" s="24" t="s">
        <v>34</v>
      </c>
      <c r="E26" s="31"/>
      <c r="F26" s="31"/>
      <c r="G26" s="31"/>
      <c r="H26" s="31"/>
      <c r="I26" s="31"/>
      <c r="J26" s="31"/>
      <c r="K26" s="31"/>
      <c r="L26" s="44"/>
      <c r="S26" s="31"/>
      <c r="T26" s="31"/>
      <c r="U26" s="31"/>
      <c r="V26" s="31"/>
      <c r="W26" s="31"/>
      <c r="X26" s="31"/>
      <c r="Y26" s="31"/>
      <c r="Z26" s="31"/>
      <c r="AA26" s="31"/>
      <c r="AB26" s="31"/>
      <c r="AC26" s="31"/>
      <c r="AD26" s="31"/>
      <c r="AE26" s="31"/>
    </row>
    <row r="27" spans="1:31" s="8" customFormat="1" ht="16.5" customHeight="1">
      <c r="A27" s="113"/>
      <c r="B27" s="114"/>
      <c r="C27" s="113"/>
      <c r="D27" s="113"/>
      <c r="E27" s="214" t="s">
        <v>1</v>
      </c>
      <c r="F27" s="214"/>
      <c r="G27" s="214"/>
      <c r="H27" s="214"/>
      <c r="I27" s="113"/>
      <c r="J27" s="113"/>
      <c r="K27" s="113"/>
      <c r="L27" s="115"/>
      <c r="S27" s="113"/>
      <c r="T27" s="113"/>
      <c r="U27" s="113"/>
      <c r="V27" s="113"/>
      <c r="W27" s="113"/>
      <c r="X27" s="113"/>
      <c r="Y27" s="113"/>
      <c r="Z27" s="113"/>
      <c r="AA27" s="113"/>
      <c r="AB27" s="113"/>
      <c r="AC27" s="113"/>
      <c r="AD27" s="113"/>
      <c r="AE27" s="113"/>
    </row>
    <row r="28" spans="1:31" s="2" customFormat="1" ht="6.95" customHeight="1">
      <c r="A28" s="31"/>
      <c r="B28" s="32"/>
      <c r="C28" s="31"/>
      <c r="D28" s="31"/>
      <c r="E28" s="31"/>
      <c r="F28" s="31"/>
      <c r="G28" s="31"/>
      <c r="H28" s="31"/>
      <c r="I28" s="31"/>
      <c r="J28" s="31"/>
      <c r="K28" s="31"/>
      <c r="L28" s="44"/>
      <c r="S28" s="31"/>
      <c r="T28" s="31"/>
      <c r="U28" s="31"/>
      <c r="V28" s="31"/>
      <c r="W28" s="31"/>
      <c r="X28" s="31"/>
      <c r="Y28" s="31"/>
      <c r="Z28" s="31"/>
      <c r="AA28" s="31"/>
      <c r="AB28" s="31"/>
      <c r="AC28" s="31"/>
      <c r="AD28" s="31"/>
      <c r="AE28" s="31"/>
    </row>
    <row r="29" spans="1:31" s="2" customFormat="1" ht="6.95" customHeight="1">
      <c r="A29" s="31"/>
      <c r="B29" s="32"/>
      <c r="C29" s="31"/>
      <c r="D29" s="68"/>
      <c r="E29" s="68"/>
      <c r="F29" s="68"/>
      <c r="G29" s="68"/>
      <c r="H29" s="68"/>
      <c r="I29" s="68"/>
      <c r="J29" s="68"/>
      <c r="K29" s="68"/>
      <c r="L29" s="44"/>
      <c r="S29" s="31"/>
      <c r="T29" s="31"/>
      <c r="U29" s="31"/>
      <c r="V29" s="31"/>
      <c r="W29" s="31"/>
      <c r="X29" s="31"/>
      <c r="Y29" s="31"/>
      <c r="Z29" s="31"/>
      <c r="AA29" s="31"/>
      <c r="AB29" s="31"/>
      <c r="AC29" s="31"/>
      <c r="AD29" s="31"/>
      <c r="AE29" s="31"/>
    </row>
    <row r="30" spans="1:31" s="2" customFormat="1" ht="14.45" customHeight="1">
      <c r="A30" s="31"/>
      <c r="B30" s="32"/>
      <c r="C30" s="31"/>
      <c r="D30" s="22" t="s">
        <v>190</v>
      </c>
      <c r="E30" s="31"/>
      <c r="F30" s="31"/>
      <c r="G30" s="31"/>
      <c r="H30" s="31"/>
      <c r="I30" s="31"/>
      <c r="J30" s="30">
        <f>J96</f>
        <v>0</v>
      </c>
      <c r="K30" s="31"/>
      <c r="L30" s="44"/>
      <c r="S30" s="31"/>
      <c r="T30" s="31"/>
      <c r="U30" s="31"/>
      <c r="V30" s="31"/>
      <c r="W30" s="31"/>
      <c r="X30" s="31"/>
      <c r="Y30" s="31"/>
      <c r="Z30" s="31"/>
      <c r="AA30" s="31"/>
      <c r="AB30" s="31"/>
      <c r="AC30" s="31"/>
      <c r="AD30" s="31"/>
      <c r="AE30" s="31"/>
    </row>
    <row r="31" spans="1:31" s="2" customFormat="1" ht="14.45" customHeight="1">
      <c r="A31" s="31"/>
      <c r="B31" s="32"/>
      <c r="C31" s="31"/>
      <c r="D31" s="29" t="s">
        <v>177</v>
      </c>
      <c r="E31" s="31"/>
      <c r="F31" s="31"/>
      <c r="G31" s="31"/>
      <c r="H31" s="31"/>
      <c r="I31" s="31"/>
      <c r="J31" s="30">
        <f>J100</f>
        <v>0</v>
      </c>
      <c r="K31" s="31"/>
      <c r="L31" s="44"/>
      <c r="S31" s="31"/>
      <c r="T31" s="31"/>
      <c r="U31" s="31"/>
      <c r="V31" s="31"/>
      <c r="W31" s="31"/>
      <c r="X31" s="31"/>
      <c r="Y31" s="31"/>
      <c r="Z31" s="31"/>
      <c r="AA31" s="31"/>
      <c r="AB31" s="31"/>
      <c r="AC31" s="31"/>
      <c r="AD31" s="31"/>
      <c r="AE31" s="31"/>
    </row>
    <row r="32" spans="1:31" s="2" customFormat="1" ht="25.35" customHeight="1">
      <c r="A32" s="31"/>
      <c r="B32" s="32"/>
      <c r="C32" s="31"/>
      <c r="D32" s="116" t="s">
        <v>37</v>
      </c>
      <c r="E32" s="31"/>
      <c r="F32" s="31"/>
      <c r="G32" s="31"/>
      <c r="H32" s="31"/>
      <c r="I32" s="31"/>
      <c r="J32" s="73">
        <f>ROUND(J30 + J31, 2)</f>
        <v>0</v>
      </c>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31"/>
      <c r="E34" s="31"/>
      <c r="F34" s="35" t="s">
        <v>39</v>
      </c>
      <c r="G34" s="31"/>
      <c r="H34" s="31"/>
      <c r="I34" s="35" t="s">
        <v>38</v>
      </c>
      <c r="J34" s="35" t="s">
        <v>40</v>
      </c>
      <c r="K34" s="31"/>
      <c r="L34" s="44"/>
      <c r="S34" s="31"/>
      <c r="T34" s="31"/>
      <c r="U34" s="31"/>
      <c r="V34" s="31"/>
      <c r="W34" s="31"/>
      <c r="X34" s="31"/>
      <c r="Y34" s="31"/>
      <c r="Z34" s="31"/>
      <c r="AA34" s="31"/>
      <c r="AB34" s="31"/>
      <c r="AC34" s="31"/>
      <c r="AD34" s="31"/>
      <c r="AE34" s="31"/>
    </row>
    <row r="35" spans="1:31" s="2" customFormat="1" ht="14.45" customHeight="1">
      <c r="A35" s="31"/>
      <c r="B35" s="32"/>
      <c r="C35" s="31"/>
      <c r="D35" s="112" t="s">
        <v>41</v>
      </c>
      <c r="E35" s="37" t="s">
        <v>42</v>
      </c>
      <c r="F35" s="117">
        <f>ROUND((SUM(BE100:BE107) + SUM(BE127:BE136)),  2)</f>
        <v>0</v>
      </c>
      <c r="G35" s="118"/>
      <c r="H35" s="118"/>
      <c r="I35" s="119">
        <v>0.23</v>
      </c>
      <c r="J35" s="117">
        <f>ROUND(((SUM(BE100:BE107) + SUM(BE127:BE136))*I35),  2)</f>
        <v>0</v>
      </c>
      <c r="K35" s="31"/>
      <c r="L35" s="44"/>
      <c r="S35" s="31"/>
      <c r="T35" s="31"/>
      <c r="U35" s="31"/>
      <c r="V35" s="31"/>
      <c r="W35" s="31"/>
      <c r="X35" s="31"/>
      <c r="Y35" s="31"/>
      <c r="Z35" s="31"/>
      <c r="AA35" s="31"/>
      <c r="AB35" s="31"/>
      <c r="AC35" s="31"/>
      <c r="AD35" s="31"/>
      <c r="AE35" s="31"/>
    </row>
    <row r="36" spans="1:31" s="2" customFormat="1" ht="14.45" customHeight="1">
      <c r="A36" s="31"/>
      <c r="B36" s="32"/>
      <c r="C36" s="31"/>
      <c r="D36" s="31"/>
      <c r="E36" s="37" t="s">
        <v>43</v>
      </c>
      <c r="F36" s="117">
        <f>ROUND((SUM(BF100:BF107) + SUM(BF127:BF136)),  2)</f>
        <v>0</v>
      </c>
      <c r="G36" s="118"/>
      <c r="H36" s="118"/>
      <c r="I36" s="119">
        <v>0.23</v>
      </c>
      <c r="J36" s="117">
        <f>ROUND(((SUM(BF100:BF107) + SUM(BF127:BF136))*I36),  2)</f>
        <v>0</v>
      </c>
      <c r="K36" s="31"/>
      <c r="L36" s="44"/>
      <c r="S36" s="31"/>
      <c r="T36" s="31"/>
      <c r="U36" s="31"/>
      <c r="V36" s="31"/>
      <c r="W36" s="31"/>
      <c r="X36" s="31"/>
      <c r="Y36" s="31"/>
      <c r="Z36" s="31"/>
      <c r="AA36" s="31"/>
      <c r="AB36" s="31"/>
      <c r="AC36" s="31"/>
      <c r="AD36" s="31"/>
      <c r="AE36" s="31"/>
    </row>
    <row r="37" spans="1:31" s="2" customFormat="1" ht="14.45" hidden="1" customHeight="1">
      <c r="A37" s="31"/>
      <c r="B37" s="32"/>
      <c r="C37" s="31"/>
      <c r="D37" s="31"/>
      <c r="E37" s="24" t="s">
        <v>44</v>
      </c>
      <c r="F37" s="120">
        <f>ROUND((SUM(BG100:BG107) + SUM(BG127:BG136)),  2)</f>
        <v>0</v>
      </c>
      <c r="G37" s="31"/>
      <c r="H37" s="31"/>
      <c r="I37" s="121">
        <v>0.23</v>
      </c>
      <c r="J37" s="120">
        <f>0</f>
        <v>0</v>
      </c>
      <c r="K37" s="31"/>
      <c r="L37" s="44"/>
      <c r="S37" s="31"/>
      <c r="T37" s="31"/>
      <c r="U37" s="31"/>
      <c r="V37" s="31"/>
      <c r="W37" s="31"/>
      <c r="X37" s="31"/>
      <c r="Y37" s="31"/>
      <c r="Z37" s="31"/>
      <c r="AA37" s="31"/>
      <c r="AB37" s="31"/>
      <c r="AC37" s="31"/>
      <c r="AD37" s="31"/>
      <c r="AE37" s="31"/>
    </row>
    <row r="38" spans="1:31" s="2" customFormat="1" ht="14.45" hidden="1" customHeight="1">
      <c r="A38" s="31"/>
      <c r="B38" s="32"/>
      <c r="C38" s="31"/>
      <c r="D38" s="31"/>
      <c r="E38" s="24" t="s">
        <v>45</v>
      </c>
      <c r="F38" s="120">
        <f>ROUND((SUM(BH100:BH107) + SUM(BH127:BH136)),  2)</f>
        <v>0</v>
      </c>
      <c r="G38" s="31"/>
      <c r="H38" s="31"/>
      <c r="I38" s="121">
        <v>0.23</v>
      </c>
      <c r="J38" s="120">
        <f>0</f>
        <v>0</v>
      </c>
      <c r="K38" s="31"/>
      <c r="L38" s="44"/>
      <c r="S38" s="31"/>
      <c r="T38" s="31"/>
      <c r="U38" s="31"/>
      <c r="V38" s="31"/>
      <c r="W38" s="31"/>
      <c r="X38" s="31"/>
      <c r="Y38" s="31"/>
      <c r="Z38" s="31"/>
      <c r="AA38" s="31"/>
      <c r="AB38" s="31"/>
      <c r="AC38" s="31"/>
      <c r="AD38" s="31"/>
      <c r="AE38" s="31"/>
    </row>
    <row r="39" spans="1:31" s="2" customFormat="1" ht="14.45" hidden="1" customHeight="1">
      <c r="A39" s="31"/>
      <c r="B39" s="32"/>
      <c r="C39" s="31"/>
      <c r="D39" s="31"/>
      <c r="E39" s="37" t="s">
        <v>46</v>
      </c>
      <c r="F39" s="117">
        <f>ROUND((SUM(BI100:BI107) + SUM(BI127:BI136)),  2)</f>
        <v>0</v>
      </c>
      <c r="G39" s="118"/>
      <c r="H39" s="118"/>
      <c r="I39" s="119">
        <v>0</v>
      </c>
      <c r="J39" s="117">
        <f>0</f>
        <v>0</v>
      </c>
      <c r="K39" s="31"/>
      <c r="L39" s="44"/>
      <c r="S39" s="31"/>
      <c r="T39" s="31"/>
      <c r="U39" s="31"/>
      <c r="V39" s="31"/>
      <c r="W39" s="31"/>
      <c r="X39" s="31"/>
      <c r="Y39" s="31"/>
      <c r="Z39" s="31"/>
      <c r="AA39" s="31"/>
      <c r="AB39" s="31"/>
      <c r="AC39" s="31"/>
      <c r="AD39" s="31"/>
      <c r="AE39" s="31"/>
    </row>
    <row r="40" spans="1:31" s="2" customFormat="1" ht="6.95" customHeight="1">
      <c r="A40" s="31"/>
      <c r="B40" s="32"/>
      <c r="C40" s="31"/>
      <c r="D40" s="31"/>
      <c r="E40" s="31"/>
      <c r="F40" s="31"/>
      <c r="G40" s="31"/>
      <c r="H40" s="31"/>
      <c r="I40" s="31"/>
      <c r="J40" s="31"/>
      <c r="K40" s="31"/>
      <c r="L40" s="44"/>
      <c r="S40" s="31"/>
      <c r="T40" s="31"/>
      <c r="U40" s="31"/>
      <c r="V40" s="31"/>
      <c r="W40" s="31"/>
      <c r="X40" s="31"/>
      <c r="Y40" s="31"/>
      <c r="Z40" s="31"/>
      <c r="AA40" s="31"/>
      <c r="AB40" s="31"/>
      <c r="AC40" s="31"/>
      <c r="AD40" s="31"/>
      <c r="AE40" s="31"/>
    </row>
    <row r="41" spans="1:31" s="2" customFormat="1" ht="25.35" customHeight="1">
      <c r="A41" s="31"/>
      <c r="B41" s="32"/>
      <c r="C41" s="109"/>
      <c r="D41" s="122" t="s">
        <v>47</v>
      </c>
      <c r="E41" s="62"/>
      <c r="F41" s="62"/>
      <c r="G41" s="123" t="s">
        <v>48</v>
      </c>
      <c r="H41" s="124" t="s">
        <v>49</v>
      </c>
      <c r="I41" s="62"/>
      <c r="J41" s="125">
        <f>SUM(J32:J39)</f>
        <v>0</v>
      </c>
      <c r="K41" s="126"/>
      <c r="L41" s="44"/>
      <c r="S41" s="31"/>
      <c r="T41" s="31"/>
      <c r="U41" s="31"/>
      <c r="V41" s="31"/>
      <c r="W41" s="31"/>
      <c r="X41" s="31"/>
      <c r="Y41" s="31"/>
      <c r="Z41" s="31"/>
      <c r="AA41" s="31"/>
      <c r="AB41" s="31"/>
      <c r="AC41" s="31"/>
      <c r="AD41" s="31"/>
      <c r="AE41" s="31"/>
    </row>
    <row r="42" spans="1:31" s="2" customFormat="1" ht="14.45" customHeight="1">
      <c r="A42" s="31"/>
      <c r="B42" s="32"/>
      <c r="C42" s="31"/>
      <c r="D42" s="31"/>
      <c r="E42" s="31"/>
      <c r="F42" s="31"/>
      <c r="G42" s="31"/>
      <c r="H42" s="31"/>
      <c r="I42" s="31"/>
      <c r="J42" s="31"/>
      <c r="K42" s="31"/>
      <c r="L42" s="44"/>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47"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47"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47"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47"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47" s="2" customFormat="1" ht="12" customHeight="1">
      <c r="A86" s="31"/>
      <c r="B86" s="32"/>
      <c r="C86" s="24" t="s">
        <v>184</v>
      </c>
      <c r="D86" s="31"/>
      <c r="E86" s="31"/>
      <c r="F86" s="31"/>
      <c r="G86" s="31"/>
      <c r="H86" s="31"/>
      <c r="I86" s="31"/>
      <c r="J86" s="31"/>
      <c r="K86" s="31"/>
      <c r="L86" s="44"/>
      <c r="S86" s="31"/>
      <c r="T86" s="31"/>
      <c r="U86" s="31"/>
      <c r="V86" s="31"/>
      <c r="W86" s="31"/>
      <c r="X86" s="31"/>
      <c r="Y86" s="31"/>
      <c r="Z86" s="31"/>
      <c r="AA86" s="31"/>
      <c r="AB86" s="31"/>
      <c r="AC86" s="31"/>
      <c r="AD86" s="31"/>
      <c r="AE86" s="31"/>
    </row>
    <row r="87" spans="1:47" s="2" customFormat="1" ht="16.5" customHeight="1">
      <c r="A87" s="31"/>
      <c r="B87" s="32"/>
      <c r="C87" s="31"/>
      <c r="D87" s="31"/>
      <c r="E87" s="239" t="str">
        <f>E9</f>
        <v>VP 01 - Všeobecné položky</v>
      </c>
      <c r="F87" s="261"/>
      <c r="G87" s="261"/>
      <c r="H87" s="261"/>
      <c r="I87" s="31"/>
      <c r="J87" s="31"/>
      <c r="K87" s="31"/>
      <c r="L87" s="44"/>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31"/>
      <c r="J88" s="31"/>
      <c r="K88" s="31"/>
      <c r="L88" s="44"/>
      <c r="S88" s="31"/>
      <c r="T88" s="31"/>
      <c r="U88" s="31"/>
      <c r="V88" s="31"/>
      <c r="W88" s="31"/>
      <c r="X88" s="31"/>
      <c r="Y88" s="31"/>
      <c r="Z88" s="31"/>
      <c r="AA88" s="31"/>
      <c r="AB88" s="31"/>
      <c r="AC88" s="31"/>
      <c r="AD88" s="31"/>
      <c r="AE88" s="31"/>
    </row>
    <row r="89" spans="1:47" s="2" customFormat="1" ht="12" customHeight="1">
      <c r="A89" s="31"/>
      <c r="B89" s="32"/>
      <c r="C89" s="24" t="s">
        <v>19</v>
      </c>
      <c r="D89" s="31"/>
      <c r="E89" s="31"/>
      <c r="F89" s="22" t="str">
        <f>F12</f>
        <v>Nacina Ves</v>
      </c>
      <c r="G89" s="31"/>
      <c r="H89" s="31"/>
      <c r="I89" s="24" t="s">
        <v>21</v>
      </c>
      <c r="J89" s="57" t="str">
        <f>IF(J12="","",J12)</f>
        <v>7. 4. 2025</v>
      </c>
      <c r="K89" s="31"/>
      <c r="L89" s="44"/>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31"/>
      <c r="J90" s="31"/>
      <c r="K90" s="31"/>
      <c r="L90" s="44"/>
      <c r="S90" s="31"/>
      <c r="T90" s="31"/>
      <c r="U90" s="31"/>
      <c r="V90" s="31"/>
      <c r="W90" s="31"/>
      <c r="X90" s="31"/>
      <c r="Y90" s="31"/>
      <c r="Z90" s="31"/>
      <c r="AA90" s="31"/>
      <c r="AB90" s="31"/>
      <c r="AC90" s="31"/>
      <c r="AD90" s="31"/>
      <c r="AE90" s="31"/>
    </row>
    <row r="91" spans="1:47" s="2" customFormat="1" ht="15.2" customHeight="1">
      <c r="A91" s="31"/>
      <c r="B91" s="32"/>
      <c r="C91" s="24" t="s">
        <v>23</v>
      </c>
      <c r="D91" s="31"/>
      <c r="E91" s="31"/>
      <c r="F91" s="22" t="str">
        <f>E15</f>
        <v>Obec Nacina Ves</v>
      </c>
      <c r="G91" s="31"/>
      <c r="H91" s="31"/>
      <c r="I91" s="24" t="s">
        <v>29</v>
      </c>
      <c r="J91" s="27" t="str">
        <f>E21</f>
        <v>Ing. Štefan Čižmár</v>
      </c>
      <c r="K91" s="31"/>
      <c r="L91" s="44"/>
      <c r="S91" s="31"/>
      <c r="T91" s="31"/>
      <c r="U91" s="31"/>
      <c r="V91" s="31"/>
      <c r="W91" s="31"/>
      <c r="X91" s="31"/>
      <c r="Y91" s="31"/>
      <c r="Z91" s="31"/>
      <c r="AA91" s="31"/>
      <c r="AB91" s="31"/>
      <c r="AC91" s="31"/>
      <c r="AD91" s="31"/>
      <c r="AE91" s="31"/>
    </row>
    <row r="92" spans="1:47" s="2" customFormat="1" ht="15.2" customHeight="1">
      <c r="A92" s="31"/>
      <c r="B92" s="32"/>
      <c r="C92" s="24" t="s">
        <v>27</v>
      </c>
      <c r="D92" s="31"/>
      <c r="E92" s="31"/>
      <c r="F92" s="22" t="str">
        <f>IF(E18="","",E18)</f>
        <v>Vyplň údaj</v>
      </c>
      <c r="G92" s="31"/>
      <c r="H92" s="31"/>
      <c r="I92" s="24" t="s">
        <v>32</v>
      </c>
      <c r="J92" s="27" t="str">
        <f>E24</f>
        <v xml:space="preserve"> </v>
      </c>
      <c r="K92" s="31"/>
      <c r="L92" s="44"/>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31"/>
      <c r="J93" s="31"/>
      <c r="K93" s="31"/>
      <c r="L93" s="44"/>
      <c r="S93" s="31"/>
      <c r="T93" s="31"/>
      <c r="U93" s="31"/>
      <c r="V93" s="31"/>
      <c r="W93" s="31"/>
      <c r="X93" s="31"/>
      <c r="Y93" s="31"/>
      <c r="Z93" s="31"/>
      <c r="AA93" s="31"/>
      <c r="AB93" s="31"/>
      <c r="AC93" s="31"/>
      <c r="AD93" s="31"/>
      <c r="AE93" s="31"/>
    </row>
    <row r="94" spans="1:47" s="2" customFormat="1" ht="29.25" customHeight="1">
      <c r="A94" s="31"/>
      <c r="B94" s="32"/>
      <c r="C94" s="129" t="s">
        <v>192</v>
      </c>
      <c r="D94" s="109"/>
      <c r="E94" s="109"/>
      <c r="F94" s="109"/>
      <c r="G94" s="109"/>
      <c r="H94" s="109"/>
      <c r="I94" s="109"/>
      <c r="J94" s="130" t="s">
        <v>193</v>
      </c>
      <c r="K94" s="109"/>
      <c r="L94" s="44"/>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31"/>
      <c r="J95" s="31"/>
      <c r="K95" s="31"/>
      <c r="L95" s="44"/>
      <c r="S95" s="31"/>
      <c r="T95" s="31"/>
      <c r="U95" s="31"/>
      <c r="V95" s="31"/>
      <c r="W95" s="31"/>
      <c r="X95" s="31"/>
      <c r="Y95" s="31"/>
      <c r="Z95" s="31"/>
      <c r="AA95" s="31"/>
      <c r="AB95" s="31"/>
      <c r="AC95" s="31"/>
      <c r="AD95" s="31"/>
      <c r="AE95" s="31"/>
    </row>
    <row r="96" spans="1:47" s="2" customFormat="1" ht="22.9" customHeight="1">
      <c r="A96" s="31"/>
      <c r="B96" s="32"/>
      <c r="C96" s="131" t="s">
        <v>194</v>
      </c>
      <c r="D96" s="31"/>
      <c r="E96" s="31"/>
      <c r="F96" s="31"/>
      <c r="G96" s="31"/>
      <c r="H96" s="31"/>
      <c r="I96" s="31"/>
      <c r="J96" s="73">
        <f>J127</f>
        <v>0</v>
      </c>
      <c r="K96" s="31"/>
      <c r="L96" s="44"/>
      <c r="S96" s="31"/>
      <c r="T96" s="31"/>
      <c r="U96" s="31"/>
      <c r="V96" s="31"/>
      <c r="W96" s="31"/>
      <c r="X96" s="31"/>
      <c r="Y96" s="31"/>
      <c r="Z96" s="31"/>
      <c r="AA96" s="31"/>
      <c r="AB96" s="31"/>
      <c r="AC96" s="31"/>
      <c r="AD96" s="31"/>
      <c r="AE96" s="31"/>
      <c r="AU96" s="14" t="s">
        <v>195</v>
      </c>
    </row>
    <row r="97" spans="1:65" s="9" customFormat="1" ht="24.95" customHeight="1">
      <c r="B97" s="132"/>
      <c r="D97" s="133" t="s">
        <v>3161</v>
      </c>
      <c r="E97" s="134"/>
      <c r="F97" s="134"/>
      <c r="G97" s="134"/>
      <c r="H97" s="134"/>
      <c r="I97" s="134"/>
      <c r="J97" s="135">
        <f>J128</f>
        <v>0</v>
      </c>
      <c r="L97" s="132"/>
    </row>
    <row r="98" spans="1:65" s="2" customFormat="1" ht="21.75" customHeight="1">
      <c r="A98" s="31"/>
      <c r="B98" s="32"/>
      <c r="C98" s="31"/>
      <c r="D98" s="31"/>
      <c r="E98" s="31"/>
      <c r="F98" s="31"/>
      <c r="G98" s="31"/>
      <c r="H98" s="31"/>
      <c r="I98" s="31"/>
      <c r="J98" s="31"/>
      <c r="K98" s="31"/>
      <c r="L98" s="44"/>
      <c r="S98" s="31"/>
      <c r="T98" s="31"/>
      <c r="U98" s="31"/>
      <c r="V98" s="31"/>
      <c r="W98" s="31"/>
      <c r="X98" s="31"/>
      <c r="Y98" s="31"/>
      <c r="Z98" s="31"/>
      <c r="AA98" s="31"/>
      <c r="AB98" s="31"/>
      <c r="AC98" s="31"/>
      <c r="AD98" s="31"/>
      <c r="AE98" s="31"/>
    </row>
    <row r="99" spans="1:65" s="2" customFormat="1" ht="6.9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9.25" customHeight="1">
      <c r="A100" s="31"/>
      <c r="B100" s="32"/>
      <c r="C100" s="131" t="s">
        <v>209</v>
      </c>
      <c r="D100" s="31"/>
      <c r="E100" s="31"/>
      <c r="F100" s="31"/>
      <c r="G100" s="31"/>
      <c r="H100" s="31"/>
      <c r="I100" s="31"/>
      <c r="J100" s="140">
        <f>ROUND(J101 + J102 + J103 + J104 + J105 + J106,2)</f>
        <v>0</v>
      </c>
      <c r="K100" s="31"/>
      <c r="L100" s="44"/>
      <c r="N100" s="141" t="s">
        <v>41</v>
      </c>
      <c r="S100" s="31"/>
      <c r="T100" s="31"/>
      <c r="U100" s="31"/>
      <c r="V100" s="31"/>
      <c r="W100" s="31"/>
      <c r="X100" s="31"/>
      <c r="Y100" s="31"/>
      <c r="Z100" s="31"/>
      <c r="AA100" s="31"/>
      <c r="AB100" s="31"/>
      <c r="AC100" s="31"/>
      <c r="AD100" s="31"/>
      <c r="AE100" s="31"/>
    </row>
    <row r="101" spans="1:65" s="2" customFormat="1" ht="18" customHeight="1">
      <c r="A101" s="31"/>
      <c r="B101" s="142"/>
      <c r="C101" s="143"/>
      <c r="D101" s="257" t="s">
        <v>210</v>
      </c>
      <c r="E101" s="263"/>
      <c r="F101" s="263"/>
      <c r="G101" s="143"/>
      <c r="H101" s="143"/>
      <c r="I101" s="143"/>
      <c r="J101" s="101">
        <v>0</v>
      </c>
      <c r="K101" s="143"/>
      <c r="L101" s="145"/>
      <c r="M101" s="146"/>
      <c r="N101" s="147" t="s">
        <v>43</v>
      </c>
      <c r="O101" s="146"/>
      <c r="P101" s="146"/>
      <c r="Q101" s="146"/>
      <c r="R101" s="146"/>
      <c r="S101" s="143"/>
      <c r="T101" s="143"/>
      <c r="U101" s="143"/>
      <c r="V101" s="143"/>
      <c r="W101" s="143"/>
      <c r="X101" s="143"/>
      <c r="Y101" s="143"/>
      <c r="Z101" s="143"/>
      <c r="AA101" s="143"/>
      <c r="AB101" s="143"/>
      <c r="AC101" s="143"/>
      <c r="AD101" s="143"/>
      <c r="AE101" s="143"/>
      <c r="AF101" s="146"/>
      <c r="AG101" s="146"/>
      <c r="AH101" s="146"/>
      <c r="AI101" s="146"/>
      <c r="AJ101" s="146"/>
      <c r="AK101" s="146"/>
      <c r="AL101" s="146"/>
      <c r="AM101" s="146"/>
      <c r="AN101" s="146"/>
      <c r="AO101" s="146"/>
      <c r="AP101" s="146"/>
      <c r="AQ101" s="146"/>
      <c r="AR101" s="146"/>
      <c r="AS101" s="146"/>
      <c r="AT101" s="146"/>
      <c r="AU101" s="146"/>
      <c r="AV101" s="146"/>
      <c r="AW101" s="146"/>
      <c r="AX101" s="146"/>
      <c r="AY101" s="148" t="s">
        <v>211</v>
      </c>
      <c r="AZ101" s="146"/>
      <c r="BA101" s="146"/>
      <c r="BB101" s="146"/>
      <c r="BC101" s="146"/>
      <c r="BD101" s="146"/>
      <c r="BE101" s="149">
        <f t="shared" ref="BE101:BE106" si="0">IF(N101="základná",J101,0)</f>
        <v>0</v>
      </c>
      <c r="BF101" s="149">
        <f t="shared" ref="BF101:BF106" si="1">IF(N101="znížená",J101,0)</f>
        <v>0</v>
      </c>
      <c r="BG101" s="149">
        <f t="shared" ref="BG101:BG106" si="2">IF(N101="zákl. prenesená",J101,0)</f>
        <v>0</v>
      </c>
      <c r="BH101" s="149">
        <f t="shared" ref="BH101:BH106" si="3">IF(N101="zníž. prenesená",J101,0)</f>
        <v>0</v>
      </c>
      <c r="BI101" s="149">
        <f t="shared" ref="BI101:BI106" si="4">IF(N101="nulová",J101,0)</f>
        <v>0</v>
      </c>
      <c r="BJ101" s="148" t="s">
        <v>88</v>
      </c>
      <c r="BK101" s="146"/>
      <c r="BL101" s="146"/>
      <c r="BM101" s="146"/>
    </row>
    <row r="102" spans="1:65" s="2" customFormat="1" ht="18" customHeight="1">
      <c r="A102" s="31"/>
      <c r="B102" s="142"/>
      <c r="C102" s="143"/>
      <c r="D102" s="257" t="s">
        <v>212</v>
      </c>
      <c r="E102" s="263"/>
      <c r="F102" s="263"/>
      <c r="G102" s="143"/>
      <c r="H102" s="143"/>
      <c r="I102" s="143"/>
      <c r="J102" s="101">
        <v>0</v>
      </c>
      <c r="K102" s="143"/>
      <c r="L102" s="145"/>
      <c r="M102" s="146"/>
      <c r="N102" s="147" t="s">
        <v>43</v>
      </c>
      <c r="O102" s="146"/>
      <c r="P102" s="146"/>
      <c r="Q102" s="146"/>
      <c r="R102" s="146"/>
      <c r="S102" s="143"/>
      <c r="T102" s="143"/>
      <c r="U102" s="143"/>
      <c r="V102" s="143"/>
      <c r="W102" s="143"/>
      <c r="X102" s="143"/>
      <c r="Y102" s="143"/>
      <c r="Z102" s="143"/>
      <c r="AA102" s="143"/>
      <c r="AB102" s="143"/>
      <c r="AC102" s="143"/>
      <c r="AD102" s="143"/>
      <c r="AE102" s="143"/>
      <c r="AF102" s="146"/>
      <c r="AG102" s="146"/>
      <c r="AH102" s="146"/>
      <c r="AI102" s="146"/>
      <c r="AJ102" s="146"/>
      <c r="AK102" s="146"/>
      <c r="AL102" s="146"/>
      <c r="AM102" s="146"/>
      <c r="AN102" s="146"/>
      <c r="AO102" s="146"/>
      <c r="AP102" s="146"/>
      <c r="AQ102" s="146"/>
      <c r="AR102" s="146"/>
      <c r="AS102" s="146"/>
      <c r="AT102" s="146"/>
      <c r="AU102" s="146"/>
      <c r="AV102" s="146"/>
      <c r="AW102" s="146"/>
      <c r="AX102" s="146"/>
      <c r="AY102" s="148" t="s">
        <v>211</v>
      </c>
      <c r="AZ102" s="146"/>
      <c r="BA102" s="146"/>
      <c r="BB102" s="146"/>
      <c r="BC102" s="146"/>
      <c r="BD102" s="146"/>
      <c r="BE102" s="149">
        <f t="shared" si="0"/>
        <v>0</v>
      </c>
      <c r="BF102" s="149">
        <f t="shared" si="1"/>
        <v>0</v>
      </c>
      <c r="BG102" s="149">
        <f t="shared" si="2"/>
        <v>0</v>
      </c>
      <c r="BH102" s="149">
        <f t="shared" si="3"/>
        <v>0</v>
      </c>
      <c r="BI102" s="149">
        <f t="shared" si="4"/>
        <v>0</v>
      </c>
      <c r="BJ102" s="148" t="s">
        <v>88</v>
      </c>
      <c r="BK102" s="146"/>
      <c r="BL102" s="146"/>
      <c r="BM102" s="146"/>
    </row>
    <row r="103" spans="1:65" s="2" customFormat="1" ht="18" customHeight="1">
      <c r="A103" s="31"/>
      <c r="B103" s="142"/>
      <c r="C103" s="143"/>
      <c r="D103" s="257" t="s">
        <v>213</v>
      </c>
      <c r="E103" s="263"/>
      <c r="F103" s="263"/>
      <c r="G103" s="143"/>
      <c r="H103" s="143"/>
      <c r="I103" s="143"/>
      <c r="J103" s="101">
        <v>0</v>
      </c>
      <c r="K103" s="143"/>
      <c r="L103" s="145"/>
      <c r="M103" s="146"/>
      <c r="N103" s="147" t="s">
        <v>43</v>
      </c>
      <c r="O103" s="146"/>
      <c r="P103" s="146"/>
      <c r="Q103" s="146"/>
      <c r="R103" s="146"/>
      <c r="S103" s="143"/>
      <c r="T103" s="143"/>
      <c r="U103" s="143"/>
      <c r="V103" s="143"/>
      <c r="W103" s="143"/>
      <c r="X103" s="143"/>
      <c r="Y103" s="143"/>
      <c r="Z103" s="143"/>
      <c r="AA103" s="143"/>
      <c r="AB103" s="143"/>
      <c r="AC103" s="143"/>
      <c r="AD103" s="143"/>
      <c r="AE103" s="143"/>
      <c r="AF103" s="146"/>
      <c r="AG103" s="146"/>
      <c r="AH103" s="146"/>
      <c r="AI103" s="146"/>
      <c r="AJ103" s="146"/>
      <c r="AK103" s="146"/>
      <c r="AL103" s="146"/>
      <c r="AM103" s="146"/>
      <c r="AN103" s="146"/>
      <c r="AO103" s="146"/>
      <c r="AP103" s="146"/>
      <c r="AQ103" s="146"/>
      <c r="AR103" s="146"/>
      <c r="AS103" s="146"/>
      <c r="AT103" s="146"/>
      <c r="AU103" s="146"/>
      <c r="AV103" s="146"/>
      <c r="AW103" s="146"/>
      <c r="AX103" s="146"/>
      <c r="AY103" s="148" t="s">
        <v>211</v>
      </c>
      <c r="AZ103" s="146"/>
      <c r="BA103" s="146"/>
      <c r="BB103" s="146"/>
      <c r="BC103" s="146"/>
      <c r="BD103" s="146"/>
      <c r="BE103" s="149">
        <f t="shared" si="0"/>
        <v>0</v>
      </c>
      <c r="BF103" s="149">
        <f t="shared" si="1"/>
        <v>0</v>
      </c>
      <c r="BG103" s="149">
        <f t="shared" si="2"/>
        <v>0</v>
      </c>
      <c r="BH103" s="149">
        <f t="shared" si="3"/>
        <v>0</v>
      </c>
      <c r="BI103" s="149">
        <f t="shared" si="4"/>
        <v>0</v>
      </c>
      <c r="BJ103" s="148" t="s">
        <v>88</v>
      </c>
      <c r="BK103" s="146"/>
      <c r="BL103" s="146"/>
      <c r="BM103" s="146"/>
    </row>
    <row r="104" spans="1:65" s="2" customFormat="1" ht="18" customHeight="1">
      <c r="A104" s="31"/>
      <c r="B104" s="142"/>
      <c r="C104" s="143"/>
      <c r="D104" s="257" t="s">
        <v>214</v>
      </c>
      <c r="E104" s="263"/>
      <c r="F104" s="263"/>
      <c r="G104" s="143"/>
      <c r="H104" s="143"/>
      <c r="I104" s="143"/>
      <c r="J104" s="101">
        <v>0</v>
      </c>
      <c r="K104" s="143"/>
      <c r="L104" s="145"/>
      <c r="M104" s="146"/>
      <c r="N104" s="147" t="s">
        <v>43</v>
      </c>
      <c r="O104" s="146"/>
      <c r="P104" s="146"/>
      <c r="Q104" s="146"/>
      <c r="R104" s="146"/>
      <c r="S104" s="143"/>
      <c r="T104" s="143"/>
      <c r="U104" s="143"/>
      <c r="V104" s="143"/>
      <c r="W104" s="143"/>
      <c r="X104" s="143"/>
      <c r="Y104" s="143"/>
      <c r="Z104" s="143"/>
      <c r="AA104" s="143"/>
      <c r="AB104" s="143"/>
      <c r="AC104" s="143"/>
      <c r="AD104" s="143"/>
      <c r="AE104" s="143"/>
      <c r="AF104" s="146"/>
      <c r="AG104" s="146"/>
      <c r="AH104" s="146"/>
      <c r="AI104" s="146"/>
      <c r="AJ104" s="146"/>
      <c r="AK104" s="146"/>
      <c r="AL104" s="146"/>
      <c r="AM104" s="146"/>
      <c r="AN104" s="146"/>
      <c r="AO104" s="146"/>
      <c r="AP104" s="146"/>
      <c r="AQ104" s="146"/>
      <c r="AR104" s="146"/>
      <c r="AS104" s="146"/>
      <c r="AT104" s="146"/>
      <c r="AU104" s="146"/>
      <c r="AV104" s="146"/>
      <c r="AW104" s="146"/>
      <c r="AX104" s="146"/>
      <c r="AY104" s="148" t="s">
        <v>211</v>
      </c>
      <c r="AZ104" s="146"/>
      <c r="BA104" s="146"/>
      <c r="BB104" s="146"/>
      <c r="BC104" s="146"/>
      <c r="BD104" s="146"/>
      <c r="BE104" s="149">
        <f t="shared" si="0"/>
        <v>0</v>
      </c>
      <c r="BF104" s="149">
        <f t="shared" si="1"/>
        <v>0</v>
      </c>
      <c r="BG104" s="149">
        <f t="shared" si="2"/>
        <v>0</v>
      </c>
      <c r="BH104" s="149">
        <f t="shared" si="3"/>
        <v>0</v>
      </c>
      <c r="BI104" s="149">
        <f t="shared" si="4"/>
        <v>0</v>
      </c>
      <c r="BJ104" s="148" t="s">
        <v>88</v>
      </c>
      <c r="BK104" s="146"/>
      <c r="BL104" s="146"/>
      <c r="BM104" s="146"/>
    </row>
    <row r="105" spans="1:65" s="2" customFormat="1" ht="18" customHeight="1">
      <c r="A105" s="31"/>
      <c r="B105" s="142"/>
      <c r="C105" s="143"/>
      <c r="D105" s="257" t="s">
        <v>215</v>
      </c>
      <c r="E105" s="263"/>
      <c r="F105" s="263"/>
      <c r="G105" s="143"/>
      <c r="H105" s="143"/>
      <c r="I105" s="143"/>
      <c r="J105" s="101">
        <v>0</v>
      </c>
      <c r="K105" s="143"/>
      <c r="L105" s="145"/>
      <c r="M105" s="146"/>
      <c r="N105" s="147" t="s">
        <v>43</v>
      </c>
      <c r="O105" s="146"/>
      <c r="P105" s="146"/>
      <c r="Q105" s="146"/>
      <c r="R105" s="146"/>
      <c r="S105" s="143"/>
      <c r="T105" s="143"/>
      <c r="U105" s="143"/>
      <c r="V105" s="143"/>
      <c r="W105" s="143"/>
      <c r="X105" s="143"/>
      <c r="Y105" s="143"/>
      <c r="Z105" s="143"/>
      <c r="AA105" s="143"/>
      <c r="AB105" s="143"/>
      <c r="AC105" s="143"/>
      <c r="AD105" s="143"/>
      <c r="AE105" s="143"/>
      <c r="AF105" s="146"/>
      <c r="AG105" s="146"/>
      <c r="AH105" s="146"/>
      <c r="AI105" s="146"/>
      <c r="AJ105" s="146"/>
      <c r="AK105" s="146"/>
      <c r="AL105" s="146"/>
      <c r="AM105" s="146"/>
      <c r="AN105" s="146"/>
      <c r="AO105" s="146"/>
      <c r="AP105" s="146"/>
      <c r="AQ105" s="146"/>
      <c r="AR105" s="146"/>
      <c r="AS105" s="146"/>
      <c r="AT105" s="146"/>
      <c r="AU105" s="146"/>
      <c r="AV105" s="146"/>
      <c r="AW105" s="146"/>
      <c r="AX105" s="146"/>
      <c r="AY105" s="148" t="s">
        <v>211</v>
      </c>
      <c r="AZ105" s="146"/>
      <c r="BA105" s="146"/>
      <c r="BB105" s="146"/>
      <c r="BC105" s="146"/>
      <c r="BD105" s="146"/>
      <c r="BE105" s="149">
        <f t="shared" si="0"/>
        <v>0</v>
      </c>
      <c r="BF105" s="149">
        <f t="shared" si="1"/>
        <v>0</v>
      </c>
      <c r="BG105" s="149">
        <f t="shared" si="2"/>
        <v>0</v>
      </c>
      <c r="BH105" s="149">
        <f t="shared" si="3"/>
        <v>0</v>
      </c>
      <c r="BI105" s="149">
        <f t="shared" si="4"/>
        <v>0</v>
      </c>
      <c r="BJ105" s="148" t="s">
        <v>88</v>
      </c>
      <c r="BK105" s="146"/>
      <c r="BL105" s="146"/>
      <c r="BM105" s="146"/>
    </row>
    <row r="106" spans="1:65" s="2" customFormat="1" ht="18" customHeight="1">
      <c r="A106" s="31"/>
      <c r="B106" s="142"/>
      <c r="C106" s="143"/>
      <c r="D106" s="144" t="s">
        <v>216</v>
      </c>
      <c r="E106" s="143"/>
      <c r="F106" s="143"/>
      <c r="G106" s="143"/>
      <c r="H106" s="143"/>
      <c r="I106" s="143"/>
      <c r="J106" s="101">
        <f>ROUND(J30*T106,2)</f>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217</v>
      </c>
      <c r="AZ106" s="146"/>
      <c r="BA106" s="146"/>
      <c r="BB106" s="146"/>
      <c r="BC106" s="146"/>
      <c r="BD106" s="146"/>
      <c r="BE106" s="149">
        <f t="shared" si="0"/>
        <v>0</v>
      </c>
      <c r="BF106" s="149">
        <f t="shared" si="1"/>
        <v>0</v>
      </c>
      <c r="BG106" s="149">
        <f t="shared" si="2"/>
        <v>0</v>
      </c>
      <c r="BH106" s="149">
        <f t="shared" si="3"/>
        <v>0</v>
      </c>
      <c r="BI106" s="149">
        <f t="shared" si="4"/>
        <v>0</v>
      </c>
      <c r="BJ106" s="148" t="s">
        <v>88</v>
      </c>
      <c r="BK106" s="146"/>
      <c r="BL106" s="146"/>
      <c r="BM106" s="146"/>
    </row>
    <row r="107" spans="1:65" s="2" customFormat="1" ht="11.25">
      <c r="A107" s="31"/>
      <c r="B107" s="32"/>
      <c r="C107" s="31"/>
      <c r="D107" s="31"/>
      <c r="E107" s="31"/>
      <c r="F107" s="31"/>
      <c r="G107" s="31"/>
      <c r="H107" s="31"/>
      <c r="I107" s="31"/>
      <c r="J107" s="31"/>
      <c r="K107" s="31"/>
      <c r="L107" s="44"/>
      <c r="S107" s="31"/>
      <c r="T107" s="31"/>
      <c r="U107" s="31"/>
      <c r="V107" s="31"/>
      <c r="W107" s="31"/>
      <c r="X107" s="31"/>
      <c r="Y107" s="31"/>
      <c r="Z107" s="31"/>
      <c r="AA107" s="31"/>
      <c r="AB107" s="31"/>
      <c r="AC107" s="31"/>
      <c r="AD107" s="31"/>
      <c r="AE107" s="31"/>
    </row>
    <row r="108" spans="1:65" s="2" customFormat="1" ht="29.25" customHeight="1">
      <c r="A108" s="31"/>
      <c r="B108" s="32"/>
      <c r="C108" s="108" t="s">
        <v>182</v>
      </c>
      <c r="D108" s="109"/>
      <c r="E108" s="109"/>
      <c r="F108" s="109"/>
      <c r="G108" s="109"/>
      <c r="H108" s="109"/>
      <c r="I108" s="109"/>
      <c r="J108" s="110">
        <f>ROUND(J96+J100,2)</f>
        <v>0</v>
      </c>
      <c r="K108" s="109"/>
      <c r="L108" s="44"/>
      <c r="S108" s="31"/>
      <c r="T108" s="31"/>
      <c r="U108" s="31"/>
      <c r="V108" s="31"/>
      <c r="W108" s="31"/>
      <c r="X108" s="31"/>
      <c r="Y108" s="31"/>
      <c r="Z108" s="31"/>
      <c r="AA108" s="31"/>
      <c r="AB108" s="31"/>
      <c r="AC108" s="31"/>
      <c r="AD108" s="31"/>
      <c r="AE108" s="31"/>
    </row>
    <row r="109" spans="1:65" s="2" customFormat="1" ht="6.95" customHeight="1">
      <c r="A109" s="31"/>
      <c r="B109" s="49"/>
      <c r="C109" s="50"/>
      <c r="D109" s="50"/>
      <c r="E109" s="50"/>
      <c r="F109" s="50"/>
      <c r="G109" s="50"/>
      <c r="H109" s="50"/>
      <c r="I109" s="50"/>
      <c r="J109" s="50"/>
      <c r="K109" s="50"/>
      <c r="L109" s="44"/>
      <c r="S109" s="31"/>
      <c r="T109" s="31"/>
      <c r="U109" s="31"/>
      <c r="V109" s="31"/>
      <c r="W109" s="31"/>
      <c r="X109" s="31"/>
      <c r="Y109" s="31"/>
      <c r="Z109" s="31"/>
      <c r="AA109" s="31"/>
      <c r="AB109" s="31"/>
      <c r="AC109" s="31"/>
      <c r="AD109" s="31"/>
      <c r="AE109" s="31"/>
    </row>
    <row r="113" spans="1:63" s="2" customFormat="1" ht="6.95" customHeight="1">
      <c r="A113" s="31"/>
      <c r="B113" s="51"/>
      <c r="C113" s="52"/>
      <c r="D113" s="52"/>
      <c r="E113" s="52"/>
      <c r="F113" s="52"/>
      <c r="G113" s="52"/>
      <c r="H113" s="52"/>
      <c r="I113" s="52"/>
      <c r="J113" s="52"/>
      <c r="K113" s="52"/>
      <c r="L113" s="44"/>
      <c r="S113" s="31"/>
      <c r="T113" s="31"/>
      <c r="U113" s="31"/>
      <c r="V113" s="31"/>
      <c r="W113" s="31"/>
      <c r="X113" s="31"/>
      <c r="Y113" s="31"/>
      <c r="Z113" s="31"/>
      <c r="AA113" s="31"/>
      <c r="AB113" s="31"/>
      <c r="AC113" s="31"/>
      <c r="AD113" s="31"/>
      <c r="AE113" s="31"/>
    </row>
    <row r="114" spans="1:63" s="2" customFormat="1" ht="24.95" customHeight="1">
      <c r="A114" s="31"/>
      <c r="B114" s="32"/>
      <c r="C114" s="18" t="s">
        <v>218</v>
      </c>
      <c r="D114" s="31"/>
      <c r="E114" s="31"/>
      <c r="F114" s="31"/>
      <c r="G114" s="31"/>
      <c r="H114" s="31"/>
      <c r="I114" s="31"/>
      <c r="J114" s="31"/>
      <c r="K114" s="31"/>
      <c r="L114" s="44"/>
      <c r="S114" s="31"/>
      <c r="T114" s="31"/>
      <c r="U114" s="31"/>
      <c r="V114" s="31"/>
      <c r="W114" s="31"/>
      <c r="X114" s="31"/>
      <c r="Y114" s="31"/>
      <c r="Z114" s="31"/>
      <c r="AA114" s="31"/>
      <c r="AB114" s="31"/>
      <c r="AC114" s="31"/>
      <c r="AD114" s="31"/>
      <c r="AE114" s="31"/>
    </row>
    <row r="115" spans="1:63" s="2" customFormat="1" ht="6.95" customHeight="1">
      <c r="A115" s="31"/>
      <c r="B115" s="32"/>
      <c r="C115" s="31"/>
      <c r="D115" s="31"/>
      <c r="E115" s="31"/>
      <c r="F115" s="31"/>
      <c r="G115" s="31"/>
      <c r="H115" s="31"/>
      <c r="I115" s="31"/>
      <c r="J115" s="31"/>
      <c r="K115" s="31"/>
      <c r="L115" s="44"/>
      <c r="S115" s="31"/>
      <c r="T115" s="31"/>
      <c r="U115" s="31"/>
      <c r="V115" s="31"/>
      <c r="W115" s="31"/>
      <c r="X115" s="31"/>
      <c r="Y115" s="31"/>
      <c r="Z115" s="31"/>
      <c r="AA115" s="31"/>
      <c r="AB115" s="31"/>
      <c r="AC115" s="31"/>
      <c r="AD115" s="31"/>
      <c r="AE115" s="31"/>
    </row>
    <row r="116" spans="1:63" s="2" customFormat="1" ht="12" customHeight="1">
      <c r="A116" s="31"/>
      <c r="B116" s="32"/>
      <c r="C116" s="24" t="s">
        <v>15</v>
      </c>
      <c r="D116" s="31"/>
      <c r="E116" s="31"/>
      <c r="F116" s="31"/>
      <c r="G116" s="31"/>
      <c r="H116" s="31"/>
      <c r="I116" s="31"/>
      <c r="J116" s="31"/>
      <c r="K116" s="31"/>
      <c r="L116" s="44"/>
      <c r="S116" s="31"/>
      <c r="T116" s="31"/>
      <c r="U116" s="31"/>
      <c r="V116" s="31"/>
      <c r="W116" s="31"/>
      <c r="X116" s="31"/>
      <c r="Y116" s="31"/>
      <c r="Z116" s="31"/>
      <c r="AA116" s="31"/>
      <c r="AB116" s="31"/>
      <c r="AC116" s="31"/>
      <c r="AD116" s="31"/>
      <c r="AE116" s="31"/>
    </row>
    <row r="117" spans="1:63" s="2" customFormat="1" ht="16.5" customHeight="1">
      <c r="A117" s="31"/>
      <c r="B117" s="32"/>
      <c r="C117" s="31"/>
      <c r="D117" s="31"/>
      <c r="E117" s="258" t="str">
        <f>E7</f>
        <v>Kanalizácia a ČOV Nacina Ves</v>
      </c>
      <c r="F117" s="259"/>
      <c r="G117" s="259"/>
      <c r="H117" s="259"/>
      <c r="I117" s="31"/>
      <c r="J117" s="31"/>
      <c r="K117" s="31"/>
      <c r="L117" s="44"/>
      <c r="S117" s="31"/>
      <c r="T117" s="31"/>
      <c r="U117" s="31"/>
      <c r="V117" s="31"/>
      <c r="W117" s="31"/>
      <c r="X117" s="31"/>
      <c r="Y117" s="31"/>
      <c r="Z117" s="31"/>
      <c r="AA117" s="31"/>
      <c r="AB117" s="31"/>
      <c r="AC117" s="31"/>
      <c r="AD117" s="31"/>
      <c r="AE117" s="31"/>
    </row>
    <row r="118" spans="1:63" s="2" customFormat="1" ht="12" customHeight="1">
      <c r="A118" s="31"/>
      <c r="B118" s="32"/>
      <c r="C118" s="24" t="s">
        <v>184</v>
      </c>
      <c r="D118" s="31"/>
      <c r="E118" s="31"/>
      <c r="F118" s="31"/>
      <c r="G118" s="31"/>
      <c r="H118" s="31"/>
      <c r="I118" s="31"/>
      <c r="J118" s="31"/>
      <c r="K118" s="31"/>
      <c r="L118" s="44"/>
      <c r="S118" s="31"/>
      <c r="T118" s="31"/>
      <c r="U118" s="31"/>
      <c r="V118" s="31"/>
      <c r="W118" s="31"/>
      <c r="X118" s="31"/>
      <c r="Y118" s="31"/>
      <c r="Z118" s="31"/>
      <c r="AA118" s="31"/>
      <c r="AB118" s="31"/>
      <c r="AC118" s="31"/>
      <c r="AD118" s="31"/>
      <c r="AE118" s="31"/>
    </row>
    <row r="119" spans="1:63" s="2" customFormat="1" ht="16.5" customHeight="1">
      <c r="A119" s="31"/>
      <c r="B119" s="32"/>
      <c r="C119" s="31"/>
      <c r="D119" s="31"/>
      <c r="E119" s="239" t="str">
        <f>E9</f>
        <v>VP 01 - Všeobecné položky</v>
      </c>
      <c r="F119" s="261"/>
      <c r="G119" s="261"/>
      <c r="H119" s="261"/>
      <c r="I119" s="31"/>
      <c r="J119" s="31"/>
      <c r="K119" s="31"/>
      <c r="L119" s="44"/>
      <c r="S119" s="31"/>
      <c r="T119" s="31"/>
      <c r="U119" s="31"/>
      <c r="V119" s="31"/>
      <c r="W119" s="31"/>
      <c r="X119" s="31"/>
      <c r="Y119" s="31"/>
      <c r="Z119" s="31"/>
      <c r="AA119" s="31"/>
      <c r="AB119" s="31"/>
      <c r="AC119" s="31"/>
      <c r="AD119" s="31"/>
      <c r="AE119" s="31"/>
    </row>
    <row r="120" spans="1:63" s="2" customFormat="1" ht="6.95" customHeight="1">
      <c r="A120" s="31"/>
      <c r="B120" s="32"/>
      <c r="C120" s="31"/>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63" s="2" customFormat="1" ht="12" customHeight="1">
      <c r="A121" s="31"/>
      <c r="B121" s="32"/>
      <c r="C121" s="24" t="s">
        <v>19</v>
      </c>
      <c r="D121" s="31"/>
      <c r="E121" s="31"/>
      <c r="F121" s="22" t="str">
        <f>F12</f>
        <v>Nacina Ves</v>
      </c>
      <c r="G121" s="31"/>
      <c r="H121" s="31"/>
      <c r="I121" s="24" t="s">
        <v>21</v>
      </c>
      <c r="J121" s="57" t="str">
        <f>IF(J12="","",J12)</f>
        <v>7. 4. 2025</v>
      </c>
      <c r="K121" s="31"/>
      <c r="L121" s="44"/>
      <c r="S121" s="31"/>
      <c r="T121" s="31"/>
      <c r="U121" s="31"/>
      <c r="V121" s="31"/>
      <c r="W121" s="31"/>
      <c r="X121" s="31"/>
      <c r="Y121" s="31"/>
      <c r="Z121" s="31"/>
      <c r="AA121" s="31"/>
      <c r="AB121" s="31"/>
      <c r="AC121" s="31"/>
      <c r="AD121" s="31"/>
      <c r="AE121" s="31"/>
    </row>
    <row r="122" spans="1:63" s="2" customFormat="1" ht="6.95" customHeight="1">
      <c r="A122" s="31"/>
      <c r="B122" s="32"/>
      <c r="C122" s="31"/>
      <c r="D122" s="31"/>
      <c r="E122" s="31"/>
      <c r="F122" s="31"/>
      <c r="G122" s="31"/>
      <c r="H122" s="31"/>
      <c r="I122" s="31"/>
      <c r="J122" s="31"/>
      <c r="K122" s="31"/>
      <c r="L122" s="44"/>
      <c r="S122" s="31"/>
      <c r="T122" s="31"/>
      <c r="U122" s="31"/>
      <c r="V122" s="31"/>
      <c r="W122" s="31"/>
      <c r="X122" s="31"/>
      <c r="Y122" s="31"/>
      <c r="Z122" s="31"/>
      <c r="AA122" s="31"/>
      <c r="AB122" s="31"/>
      <c r="AC122" s="31"/>
      <c r="AD122" s="31"/>
      <c r="AE122" s="31"/>
    </row>
    <row r="123" spans="1:63" s="2" customFormat="1" ht="15.2" customHeight="1">
      <c r="A123" s="31"/>
      <c r="B123" s="32"/>
      <c r="C123" s="24" t="s">
        <v>23</v>
      </c>
      <c r="D123" s="31"/>
      <c r="E123" s="31"/>
      <c r="F123" s="22" t="str">
        <f>E15</f>
        <v>Obec Nacina Ves</v>
      </c>
      <c r="G123" s="31"/>
      <c r="H123" s="31"/>
      <c r="I123" s="24" t="s">
        <v>29</v>
      </c>
      <c r="J123" s="27" t="str">
        <f>E21</f>
        <v>Ing. Štefan Čižmár</v>
      </c>
      <c r="K123" s="31"/>
      <c r="L123" s="44"/>
      <c r="S123" s="31"/>
      <c r="T123" s="31"/>
      <c r="U123" s="31"/>
      <c r="V123" s="31"/>
      <c r="W123" s="31"/>
      <c r="X123" s="31"/>
      <c r="Y123" s="31"/>
      <c r="Z123" s="31"/>
      <c r="AA123" s="31"/>
      <c r="AB123" s="31"/>
      <c r="AC123" s="31"/>
      <c r="AD123" s="31"/>
      <c r="AE123" s="31"/>
    </row>
    <row r="124" spans="1:63" s="2" customFormat="1" ht="15.2" customHeight="1">
      <c r="A124" s="31"/>
      <c r="B124" s="32"/>
      <c r="C124" s="24" t="s">
        <v>27</v>
      </c>
      <c r="D124" s="31"/>
      <c r="E124" s="31"/>
      <c r="F124" s="22" t="str">
        <f>IF(E18="","",E18)</f>
        <v>Vyplň údaj</v>
      </c>
      <c r="G124" s="31"/>
      <c r="H124" s="31"/>
      <c r="I124" s="24" t="s">
        <v>32</v>
      </c>
      <c r="J124" s="27" t="str">
        <f>E24</f>
        <v xml:space="preserve"> </v>
      </c>
      <c r="K124" s="31"/>
      <c r="L124" s="44"/>
      <c r="S124" s="31"/>
      <c r="T124" s="31"/>
      <c r="U124" s="31"/>
      <c r="V124" s="31"/>
      <c r="W124" s="31"/>
      <c r="X124" s="31"/>
      <c r="Y124" s="31"/>
      <c r="Z124" s="31"/>
      <c r="AA124" s="31"/>
      <c r="AB124" s="31"/>
      <c r="AC124" s="31"/>
      <c r="AD124" s="31"/>
      <c r="AE124" s="31"/>
    </row>
    <row r="125" spans="1:63" s="2" customFormat="1" ht="10.35" customHeight="1">
      <c r="A125" s="31"/>
      <c r="B125" s="32"/>
      <c r="C125" s="31"/>
      <c r="D125" s="31"/>
      <c r="E125" s="31"/>
      <c r="F125" s="31"/>
      <c r="G125" s="31"/>
      <c r="H125" s="31"/>
      <c r="I125" s="31"/>
      <c r="J125" s="31"/>
      <c r="K125" s="31"/>
      <c r="L125" s="44"/>
      <c r="S125" s="31"/>
      <c r="T125" s="31"/>
      <c r="U125" s="31"/>
      <c r="V125" s="31"/>
      <c r="W125" s="31"/>
      <c r="X125" s="31"/>
      <c r="Y125" s="31"/>
      <c r="Z125" s="31"/>
      <c r="AA125" s="31"/>
      <c r="AB125" s="31"/>
      <c r="AC125" s="31"/>
      <c r="AD125" s="31"/>
      <c r="AE125" s="31"/>
    </row>
    <row r="126" spans="1:63" s="11" customFormat="1" ht="29.25" customHeight="1">
      <c r="A126" s="150"/>
      <c r="B126" s="151"/>
      <c r="C126" s="152" t="s">
        <v>219</v>
      </c>
      <c r="D126" s="153" t="s">
        <v>62</v>
      </c>
      <c r="E126" s="153" t="s">
        <v>58</v>
      </c>
      <c r="F126" s="153" t="s">
        <v>59</v>
      </c>
      <c r="G126" s="153" t="s">
        <v>220</v>
      </c>
      <c r="H126" s="153" t="s">
        <v>221</v>
      </c>
      <c r="I126" s="153" t="s">
        <v>222</v>
      </c>
      <c r="J126" s="154" t="s">
        <v>193</v>
      </c>
      <c r="K126" s="155" t="s">
        <v>223</v>
      </c>
      <c r="L126" s="156"/>
      <c r="M126" s="64" t="s">
        <v>1</v>
      </c>
      <c r="N126" s="65" t="s">
        <v>41</v>
      </c>
      <c r="O126" s="65" t="s">
        <v>224</v>
      </c>
      <c r="P126" s="65" t="s">
        <v>225</v>
      </c>
      <c r="Q126" s="65" t="s">
        <v>226</v>
      </c>
      <c r="R126" s="65" t="s">
        <v>227</v>
      </c>
      <c r="S126" s="65" t="s">
        <v>228</v>
      </c>
      <c r="T126" s="66" t="s">
        <v>229</v>
      </c>
      <c r="U126" s="150"/>
      <c r="V126" s="150"/>
      <c r="W126" s="150"/>
      <c r="X126" s="150"/>
      <c r="Y126" s="150"/>
      <c r="Z126" s="150"/>
      <c r="AA126" s="150"/>
      <c r="AB126" s="150"/>
      <c r="AC126" s="150"/>
      <c r="AD126" s="150"/>
      <c r="AE126" s="150"/>
    </row>
    <row r="127" spans="1:63" s="2" customFormat="1" ht="22.9" customHeight="1">
      <c r="A127" s="31"/>
      <c r="B127" s="32"/>
      <c r="C127" s="71" t="s">
        <v>190</v>
      </c>
      <c r="D127" s="31"/>
      <c r="E127" s="31"/>
      <c r="F127" s="31"/>
      <c r="G127" s="31"/>
      <c r="H127" s="31"/>
      <c r="I127" s="31"/>
      <c r="J127" s="157">
        <f>BK127</f>
        <v>0</v>
      </c>
      <c r="K127" s="31"/>
      <c r="L127" s="32"/>
      <c r="M127" s="67"/>
      <c r="N127" s="58"/>
      <c r="O127" s="68"/>
      <c r="P127" s="158">
        <f>P128</f>
        <v>0</v>
      </c>
      <c r="Q127" s="68"/>
      <c r="R127" s="158">
        <f>R128</f>
        <v>0</v>
      </c>
      <c r="S127" s="68"/>
      <c r="T127" s="159">
        <f>T128</f>
        <v>0</v>
      </c>
      <c r="U127" s="31"/>
      <c r="V127" s="31"/>
      <c r="W127" s="31"/>
      <c r="X127" s="31"/>
      <c r="Y127" s="31"/>
      <c r="Z127" s="31"/>
      <c r="AA127" s="31"/>
      <c r="AB127" s="31"/>
      <c r="AC127" s="31"/>
      <c r="AD127" s="31"/>
      <c r="AE127" s="31"/>
      <c r="AT127" s="14" t="s">
        <v>76</v>
      </c>
      <c r="AU127" s="14" t="s">
        <v>195</v>
      </c>
      <c r="BK127" s="160">
        <f>BK128</f>
        <v>0</v>
      </c>
    </row>
    <row r="128" spans="1:63" s="12" customFormat="1" ht="25.9" customHeight="1">
      <c r="B128" s="161"/>
      <c r="D128" s="162" t="s">
        <v>76</v>
      </c>
      <c r="E128" s="163" t="s">
        <v>211</v>
      </c>
      <c r="F128" s="163" t="s">
        <v>3162</v>
      </c>
      <c r="I128" s="164"/>
      <c r="J128" s="165">
        <f>BK128</f>
        <v>0</v>
      </c>
      <c r="L128" s="161"/>
      <c r="M128" s="166"/>
      <c r="N128" s="167"/>
      <c r="O128" s="167"/>
      <c r="P128" s="168">
        <f>SUM(P129:P136)</f>
        <v>0</v>
      </c>
      <c r="Q128" s="167"/>
      <c r="R128" s="168">
        <f>SUM(R129:R136)</f>
        <v>0</v>
      </c>
      <c r="S128" s="167"/>
      <c r="T128" s="169">
        <f>SUM(T129:T136)</f>
        <v>0</v>
      </c>
      <c r="AR128" s="162" t="s">
        <v>249</v>
      </c>
      <c r="AT128" s="170" t="s">
        <v>76</v>
      </c>
      <c r="AU128" s="170" t="s">
        <v>77</v>
      </c>
      <c r="AY128" s="162" t="s">
        <v>232</v>
      </c>
      <c r="BK128" s="171">
        <f>SUM(BK129:BK136)</f>
        <v>0</v>
      </c>
    </row>
    <row r="129" spans="1:65" s="2" customFormat="1" ht="16.5" customHeight="1">
      <c r="A129" s="31"/>
      <c r="B129" s="142"/>
      <c r="C129" s="174" t="s">
        <v>81</v>
      </c>
      <c r="D129" s="174" t="s">
        <v>234</v>
      </c>
      <c r="E129" s="175" t="s">
        <v>3163</v>
      </c>
      <c r="F129" s="176" t="s">
        <v>3164</v>
      </c>
      <c r="G129" s="177" t="s">
        <v>3165</v>
      </c>
      <c r="H129" s="178">
        <v>1</v>
      </c>
      <c r="I129" s="179"/>
      <c r="J129" s="180">
        <f t="shared" ref="J129:J136" si="5">ROUND(I129*H129,2)</f>
        <v>0</v>
      </c>
      <c r="K129" s="181"/>
      <c r="L129" s="32"/>
      <c r="M129" s="182" t="s">
        <v>1</v>
      </c>
      <c r="N129" s="183" t="s">
        <v>43</v>
      </c>
      <c r="O129" s="60"/>
      <c r="P129" s="184">
        <f t="shared" ref="P129:P136" si="6">O129*H129</f>
        <v>0</v>
      </c>
      <c r="Q129" s="184">
        <v>0</v>
      </c>
      <c r="R129" s="184">
        <f t="shared" ref="R129:R136" si="7">Q129*H129</f>
        <v>0</v>
      </c>
      <c r="S129" s="184">
        <v>0</v>
      </c>
      <c r="T129" s="185">
        <f t="shared" ref="T129:T136" si="8">S129*H129</f>
        <v>0</v>
      </c>
      <c r="U129" s="31"/>
      <c r="V129" s="31"/>
      <c r="W129" s="31"/>
      <c r="X129" s="31"/>
      <c r="Y129" s="31"/>
      <c r="Z129" s="31"/>
      <c r="AA129" s="31"/>
      <c r="AB129" s="31"/>
      <c r="AC129" s="31"/>
      <c r="AD129" s="31"/>
      <c r="AE129" s="31"/>
      <c r="AR129" s="186" t="s">
        <v>3166</v>
      </c>
      <c r="AT129" s="186" t="s">
        <v>234</v>
      </c>
      <c r="AU129" s="186" t="s">
        <v>81</v>
      </c>
      <c r="AY129" s="14" t="s">
        <v>232</v>
      </c>
      <c r="BE129" s="104">
        <f t="shared" ref="BE129:BE136" si="9">IF(N129="základná",J129,0)</f>
        <v>0</v>
      </c>
      <c r="BF129" s="104">
        <f t="shared" ref="BF129:BF136" si="10">IF(N129="znížená",J129,0)</f>
        <v>0</v>
      </c>
      <c r="BG129" s="104">
        <f t="shared" ref="BG129:BG136" si="11">IF(N129="zákl. prenesená",J129,0)</f>
        <v>0</v>
      </c>
      <c r="BH129" s="104">
        <f t="shared" ref="BH129:BH136" si="12">IF(N129="zníž. prenesená",J129,0)</f>
        <v>0</v>
      </c>
      <c r="BI129" s="104">
        <f t="shared" ref="BI129:BI136" si="13">IF(N129="nulová",J129,0)</f>
        <v>0</v>
      </c>
      <c r="BJ129" s="14" t="s">
        <v>88</v>
      </c>
      <c r="BK129" s="104">
        <f t="shared" ref="BK129:BK136" si="14">ROUND(I129*H129,2)</f>
        <v>0</v>
      </c>
      <c r="BL129" s="14" t="s">
        <v>3166</v>
      </c>
      <c r="BM129" s="186" t="s">
        <v>3167</v>
      </c>
    </row>
    <row r="130" spans="1:65" s="2" customFormat="1" ht="16.5" customHeight="1">
      <c r="A130" s="31"/>
      <c r="B130" s="142"/>
      <c r="C130" s="174" t="s">
        <v>88</v>
      </c>
      <c r="D130" s="174" t="s">
        <v>234</v>
      </c>
      <c r="E130" s="175" t="s">
        <v>3168</v>
      </c>
      <c r="F130" s="176" t="s">
        <v>3169</v>
      </c>
      <c r="G130" s="177" t="s">
        <v>3165</v>
      </c>
      <c r="H130" s="178">
        <v>1</v>
      </c>
      <c r="I130" s="179"/>
      <c r="J130" s="180">
        <f t="shared" si="5"/>
        <v>0</v>
      </c>
      <c r="K130" s="181"/>
      <c r="L130" s="32"/>
      <c r="M130" s="182" t="s">
        <v>1</v>
      </c>
      <c r="N130" s="183" t="s">
        <v>43</v>
      </c>
      <c r="O130" s="60"/>
      <c r="P130" s="184">
        <f t="shared" si="6"/>
        <v>0</v>
      </c>
      <c r="Q130" s="184">
        <v>0</v>
      </c>
      <c r="R130" s="184">
        <f t="shared" si="7"/>
        <v>0</v>
      </c>
      <c r="S130" s="184">
        <v>0</v>
      </c>
      <c r="T130" s="185">
        <f t="shared" si="8"/>
        <v>0</v>
      </c>
      <c r="U130" s="31"/>
      <c r="V130" s="31"/>
      <c r="W130" s="31"/>
      <c r="X130" s="31"/>
      <c r="Y130" s="31"/>
      <c r="Z130" s="31"/>
      <c r="AA130" s="31"/>
      <c r="AB130" s="31"/>
      <c r="AC130" s="31"/>
      <c r="AD130" s="31"/>
      <c r="AE130" s="31"/>
      <c r="AR130" s="186" t="s">
        <v>238</v>
      </c>
      <c r="AT130" s="186" t="s">
        <v>234</v>
      </c>
      <c r="AU130" s="186" t="s">
        <v>81</v>
      </c>
      <c r="AY130" s="14" t="s">
        <v>232</v>
      </c>
      <c r="BE130" s="104">
        <f t="shared" si="9"/>
        <v>0</v>
      </c>
      <c r="BF130" s="104">
        <f t="shared" si="10"/>
        <v>0</v>
      </c>
      <c r="BG130" s="104">
        <f t="shared" si="11"/>
        <v>0</v>
      </c>
      <c r="BH130" s="104">
        <f t="shared" si="12"/>
        <v>0</v>
      </c>
      <c r="BI130" s="104">
        <f t="shared" si="13"/>
        <v>0</v>
      </c>
      <c r="BJ130" s="14" t="s">
        <v>88</v>
      </c>
      <c r="BK130" s="104">
        <f t="shared" si="14"/>
        <v>0</v>
      </c>
      <c r="BL130" s="14" t="s">
        <v>238</v>
      </c>
      <c r="BM130" s="186" t="s">
        <v>3170</v>
      </c>
    </row>
    <row r="131" spans="1:65" s="2" customFormat="1" ht="24.2" customHeight="1">
      <c r="A131" s="31"/>
      <c r="B131" s="142"/>
      <c r="C131" s="174" t="s">
        <v>93</v>
      </c>
      <c r="D131" s="174" t="s">
        <v>234</v>
      </c>
      <c r="E131" s="175" t="s">
        <v>3171</v>
      </c>
      <c r="F131" s="176" t="s">
        <v>3172</v>
      </c>
      <c r="G131" s="177" t="s">
        <v>3165</v>
      </c>
      <c r="H131" s="178">
        <v>1</v>
      </c>
      <c r="I131" s="179"/>
      <c r="J131" s="180">
        <f t="shared" si="5"/>
        <v>0</v>
      </c>
      <c r="K131" s="181"/>
      <c r="L131" s="32"/>
      <c r="M131" s="182" t="s">
        <v>1</v>
      </c>
      <c r="N131" s="183" t="s">
        <v>43</v>
      </c>
      <c r="O131" s="60"/>
      <c r="P131" s="184">
        <f t="shared" si="6"/>
        <v>0</v>
      </c>
      <c r="Q131" s="184">
        <v>0</v>
      </c>
      <c r="R131" s="184">
        <f t="shared" si="7"/>
        <v>0</v>
      </c>
      <c r="S131" s="184">
        <v>0</v>
      </c>
      <c r="T131" s="185">
        <f t="shared" si="8"/>
        <v>0</v>
      </c>
      <c r="U131" s="31"/>
      <c r="V131" s="31"/>
      <c r="W131" s="31"/>
      <c r="X131" s="31"/>
      <c r="Y131" s="31"/>
      <c r="Z131" s="31"/>
      <c r="AA131" s="31"/>
      <c r="AB131" s="31"/>
      <c r="AC131" s="31"/>
      <c r="AD131" s="31"/>
      <c r="AE131" s="31"/>
      <c r="AR131" s="186" t="s">
        <v>238</v>
      </c>
      <c r="AT131" s="186" t="s">
        <v>234</v>
      </c>
      <c r="AU131" s="186" t="s">
        <v>81</v>
      </c>
      <c r="AY131" s="14" t="s">
        <v>232</v>
      </c>
      <c r="BE131" s="104">
        <f t="shared" si="9"/>
        <v>0</v>
      </c>
      <c r="BF131" s="104">
        <f t="shared" si="10"/>
        <v>0</v>
      </c>
      <c r="BG131" s="104">
        <f t="shared" si="11"/>
        <v>0</v>
      </c>
      <c r="BH131" s="104">
        <f t="shared" si="12"/>
        <v>0</v>
      </c>
      <c r="BI131" s="104">
        <f t="shared" si="13"/>
        <v>0</v>
      </c>
      <c r="BJ131" s="14" t="s">
        <v>88</v>
      </c>
      <c r="BK131" s="104">
        <f t="shared" si="14"/>
        <v>0</v>
      </c>
      <c r="BL131" s="14" t="s">
        <v>238</v>
      </c>
      <c r="BM131" s="186" t="s">
        <v>3173</v>
      </c>
    </row>
    <row r="132" spans="1:65" s="2" customFormat="1" ht="33" customHeight="1">
      <c r="A132" s="31"/>
      <c r="B132" s="142"/>
      <c r="C132" s="174" t="s">
        <v>238</v>
      </c>
      <c r="D132" s="174" t="s">
        <v>234</v>
      </c>
      <c r="E132" s="175" t="s">
        <v>3174</v>
      </c>
      <c r="F132" s="176" t="s">
        <v>3175</v>
      </c>
      <c r="G132" s="177" t="s">
        <v>3165</v>
      </c>
      <c r="H132" s="178">
        <v>1</v>
      </c>
      <c r="I132" s="179"/>
      <c r="J132" s="180">
        <f t="shared" si="5"/>
        <v>0</v>
      </c>
      <c r="K132" s="181"/>
      <c r="L132" s="32"/>
      <c r="M132" s="182" t="s">
        <v>1</v>
      </c>
      <c r="N132" s="183" t="s">
        <v>43</v>
      </c>
      <c r="O132" s="60"/>
      <c r="P132" s="184">
        <f t="shared" si="6"/>
        <v>0</v>
      </c>
      <c r="Q132" s="184">
        <v>0</v>
      </c>
      <c r="R132" s="184">
        <f t="shared" si="7"/>
        <v>0</v>
      </c>
      <c r="S132" s="184">
        <v>0</v>
      </c>
      <c r="T132" s="185">
        <f t="shared" si="8"/>
        <v>0</v>
      </c>
      <c r="U132" s="31"/>
      <c r="V132" s="31"/>
      <c r="W132" s="31"/>
      <c r="X132" s="31"/>
      <c r="Y132" s="31"/>
      <c r="Z132" s="31"/>
      <c r="AA132" s="31"/>
      <c r="AB132" s="31"/>
      <c r="AC132" s="31"/>
      <c r="AD132" s="31"/>
      <c r="AE132" s="31"/>
      <c r="AR132" s="186" t="s">
        <v>238</v>
      </c>
      <c r="AT132" s="186" t="s">
        <v>234</v>
      </c>
      <c r="AU132" s="186" t="s">
        <v>81</v>
      </c>
      <c r="AY132" s="14" t="s">
        <v>232</v>
      </c>
      <c r="BE132" s="104">
        <f t="shared" si="9"/>
        <v>0</v>
      </c>
      <c r="BF132" s="104">
        <f t="shared" si="10"/>
        <v>0</v>
      </c>
      <c r="BG132" s="104">
        <f t="shared" si="11"/>
        <v>0</v>
      </c>
      <c r="BH132" s="104">
        <f t="shared" si="12"/>
        <v>0</v>
      </c>
      <c r="BI132" s="104">
        <f t="shared" si="13"/>
        <v>0</v>
      </c>
      <c r="BJ132" s="14" t="s">
        <v>88</v>
      </c>
      <c r="BK132" s="104">
        <f t="shared" si="14"/>
        <v>0</v>
      </c>
      <c r="BL132" s="14" t="s">
        <v>238</v>
      </c>
      <c r="BM132" s="186" t="s">
        <v>3176</v>
      </c>
    </row>
    <row r="133" spans="1:65" s="2" customFormat="1" ht="24.2" customHeight="1">
      <c r="A133" s="31"/>
      <c r="B133" s="142"/>
      <c r="C133" s="174" t="s">
        <v>249</v>
      </c>
      <c r="D133" s="174" t="s">
        <v>234</v>
      </c>
      <c r="E133" s="175" t="s">
        <v>3177</v>
      </c>
      <c r="F133" s="176" t="s">
        <v>3178</v>
      </c>
      <c r="G133" s="177" t="s">
        <v>3165</v>
      </c>
      <c r="H133" s="178">
        <v>1</v>
      </c>
      <c r="I133" s="179"/>
      <c r="J133" s="180">
        <f t="shared" si="5"/>
        <v>0</v>
      </c>
      <c r="K133" s="181"/>
      <c r="L133" s="32"/>
      <c r="M133" s="182" t="s">
        <v>1</v>
      </c>
      <c r="N133" s="183" t="s">
        <v>43</v>
      </c>
      <c r="O133" s="60"/>
      <c r="P133" s="184">
        <f t="shared" si="6"/>
        <v>0</v>
      </c>
      <c r="Q133" s="184">
        <v>0</v>
      </c>
      <c r="R133" s="184">
        <f t="shared" si="7"/>
        <v>0</v>
      </c>
      <c r="S133" s="184">
        <v>0</v>
      </c>
      <c r="T133" s="185">
        <f t="shared" si="8"/>
        <v>0</v>
      </c>
      <c r="U133" s="31"/>
      <c r="V133" s="31"/>
      <c r="W133" s="31"/>
      <c r="X133" s="31"/>
      <c r="Y133" s="31"/>
      <c r="Z133" s="31"/>
      <c r="AA133" s="31"/>
      <c r="AB133" s="31"/>
      <c r="AC133" s="31"/>
      <c r="AD133" s="31"/>
      <c r="AE133" s="31"/>
      <c r="AR133" s="186" t="s">
        <v>238</v>
      </c>
      <c r="AT133" s="186" t="s">
        <v>234</v>
      </c>
      <c r="AU133" s="186" t="s">
        <v>81</v>
      </c>
      <c r="AY133" s="14" t="s">
        <v>232</v>
      </c>
      <c r="BE133" s="104">
        <f t="shared" si="9"/>
        <v>0</v>
      </c>
      <c r="BF133" s="104">
        <f t="shared" si="10"/>
        <v>0</v>
      </c>
      <c r="BG133" s="104">
        <f t="shared" si="11"/>
        <v>0</v>
      </c>
      <c r="BH133" s="104">
        <f t="shared" si="12"/>
        <v>0</v>
      </c>
      <c r="BI133" s="104">
        <f t="shared" si="13"/>
        <v>0</v>
      </c>
      <c r="BJ133" s="14" t="s">
        <v>88</v>
      </c>
      <c r="BK133" s="104">
        <f t="shared" si="14"/>
        <v>0</v>
      </c>
      <c r="BL133" s="14" t="s">
        <v>238</v>
      </c>
      <c r="BM133" s="186" t="s">
        <v>3179</v>
      </c>
    </row>
    <row r="134" spans="1:65" s="2" customFormat="1" ht="16.5" customHeight="1">
      <c r="A134" s="31"/>
      <c r="B134" s="142"/>
      <c r="C134" s="174" t="s">
        <v>253</v>
      </c>
      <c r="D134" s="174" t="s">
        <v>234</v>
      </c>
      <c r="E134" s="175" t="s">
        <v>3180</v>
      </c>
      <c r="F134" s="176" t="s">
        <v>3181</v>
      </c>
      <c r="G134" s="177" t="s">
        <v>3165</v>
      </c>
      <c r="H134" s="178">
        <v>1</v>
      </c>
      <c r="I134" s="179"/>
      <c r="J134" s="180">
        <f t="shared" si="5"/>
        <v>0</v>
      </c>
      <c r="K134" s="181"/>
      <c r="L134" s="32"/>
      <c r="M134" s="182" t="s">
        <v>1</v>
      </c>
      <c r="N134" s="183" t="s">
        <v>43</v>
      </c>
      <c r="O134" s="60"/>
      <c r="P134" s="184">
        <f t="shared" si="6"/>
        <v>0</v>
      </c>
      <c r="Q134" s="184">
        <v>0</v>
      </c>
      <c r="R134" s="184">
        <f t="shared" si="7"/>
        <v>0</v>
      </c>
      <c r="S134" s="184">
        <v>0</v>
      </c>
      <c r="T134" s="185">
        <f t="shared" si="8"/>
        <v>0</v>
      </c>
      <c r="U134" s="31"/>
      <c r="V134" s="31"/>
      <c r="W134" s="31"/>
      <c r="X134" s="31"/>
      <c r="Y134" s="31"/>
      <c r="Z134" s="31"/>
      <c r="AA134" s="31"/>
      <c r="AB134" s="31"/>
      <c r="AC134" s="31"/>
      <c r="AD134" s="31"/>
      <c r="AE134" s="31"/>
      <c r="AR134" s="186" t="s">
        <v>238</v>
      </c>
      <c r="AT134" s="186" t="s">
        <v>234</v>
      </c>
      <c r="AU134" s="186" t="s">
        <v>81</v>
      </c>
      <c r="AY134" s="14" t="s">
        <v>232</v>
      </c>
      <c r="BE134" s="104">
        <f t="shared" si="9"/>
        <v>0</v>
      </c>
      <c r="BF134" s="104">
        <f t="shared" si="10"/>
        <v>0</v>
      </c>
      <c r="BG134" s="104">
        <f t="shared" si="11"/>
        <v>0</v>
      </c>
      <c r="BH134" s="104">
        <f t="shared" si="12"/>
        <v>0</v>
      </c>
      <c r="BI134" s="104">
        <f t="shared" si="13"/>
        <v>0</v>
      </c>
      <c r="BJ134" s="14" t="s">
        <v>88</v>
      </c>
      <c r="BK134" s="104">
        <f t="shared" si="14"/>
        <v>0</v>
      </c>
      <c r="BL134" s="14" t="s">
        <v>238</v>
      </c>
      <c r="BM134" s="186" t="s">
        <v>3182</v>
      </c>
    </row>
    <row r="135" spans="1:65" s="2" customFormat="1" ht="24.2" customHeight="1">
      <c r="A135" s="31"/>
      <c r="B135" s="142"/>
      <c r="C135" s="174" t="s">
        <v>258</v>
      </c>
      <c r="D135" s="174" t="s">
        <v>234</v>
      </c>
      <c r="E135" s="175" t="s">
        <v>3183</v>
      </c>
      <c r="F135" s="176" t="s">
        <v>3184</v>
      </c>
      <c r="G135" s="177" t="s">
        <v>3165</v>
      </c>
      <c r="H135" s="178">
        <v>1</v>
      </c>
      <c r="I135" s="179"/>
      <c r="J135" s="180">
        <f t="shared" si="5"/>
        <v>0</v>
      </c>
      <c r="K135" s="181"/>
      <c r="L135" s="32"/>
      <c r="M135" s="182" t="s">
        <v>1</v>
      </c>
      <c r="N135" s="183" t="s">
        <v>43</v>
      </c>
      <c r="O135" s="60"/>
      <c r="P135" s="184">
        <f t="shared" si="6"/>
        <v>0</v>
      </c>
      <c r="Q135" s="184">
        <v>0</v>
      </c>
      <c r="R135" s="184">
        <f t="shared" si="7"/>
        <v>0</v>
      </c>
      <c r="S135" s="184">
        <v>0</v>
      </c>
      <c r="T135" s="185">
        <f t="shared" si="8"/>
        <v>0</v>
      </c>
      <c r="U135" s="31"/>
      <c r="V135" s="31"/>
      <c r="W135" s="31"/>
      <c r="X135" s="31"/>
      <c r="Y135" s="31"/>
      <c r="Z135" s="31"/>
      <c r="AA135" s="31"/>
      <c r="AB135" s="31"/>
      <c r="AC135" s="31"/>
      <c r="AD135" s="31"/>
      <c r="AE135" s="31"/>
      <c r="AR135" s="186" t="s">
        <v>238</v>
      </c>
      <c r="AT135" s="186" t="s">
        <v>234</v>
      </c>
      <c r="AU135" s="186" t="s">
        <v>81</v>
      </c>
      <c r="AY135" s="14" t="s">
        <v>232</v>
      </c>
      <c r="BE135" s="104">
        <f t="shared" si="9"/>
        <v>0</v>
      </c>
      <c r="BF135" s="104">
        <f t="shared" si="10"/>
        <v>0</v>
      </c>
      <c r="BG135" s="104">
        <f t="shared" si="11"/>
        <v>0</v>
      </c>
      <c r="BH135" s="104">
        <f t="shared" si="12"/>
        <v>0</v>
      </c>
      <c r="BI135" s="104">
        <f t="shared" si="13"/>
        <v>0</v>
      </c>
      <c r="BJ135" s="14" t="s">
        <v>88</v>
      </c>
      <c r="BK135" s="104">
        <f t="shared" si="14"/>
        <v>0</v>
      </c>
      <c r="BL135" s="14" t="s">
        <v>238</v>
      </c>
      <c r="BM135" s="186" t="s">
        <v>3185</v>
      </c>
    </row>
    <row r="136" spans="1:65" s="2" customFormat="1" ht="55.5" customHeight="1">
      <c r="A136" s="31"/>
      <c r="B136" s="142"/>
      <c r="C136" s="174" t="s">
        <v>263</v>
      </c>
      <c r="D136" s="174" t="s">
        <v>234</v>
      </c>
      <c r="E136" s="175" t="s">
        <v>3186</v>
      </c>
      <c r="F136" s="176" t="s">
        <v>3187</v>
      </c>
      <c r="G136" s="177" t="s">
        <v>3165</v>
      </c>
      <c r="H136" s="178">
        <v>1</v>
      </c>
      <c r="I136" s="179"/>
      <c r="J136" s="180">
        <f t="shared" si="5"/>
        <v>0</v>
      </c>
      <c r="K136" s="181"/>
      <c r="L136" s="32"/>
      <c r="M136" s="198" t="s">
        <v>1</v>
      </c>
      <c r="N136" s="199" t="s">
        <v>43</v>
      </c>
      <c r="O136" s="200"/>
      <c r="P136" s="201">
        <f t="shared" si="6"/>
        <v>0</v>
      </c>
      <c r="Q136" s="201">
        <v>0</v>
      </c>
      <c r="R136" s="201">
        <f t="shared" si="7"/>
        <v>0</v>
      </c>
      <c r="S136" s="201">
        <v>0</v>
      </c>
      <c r="T136" s="202">
        <f t="shared" si="8"/>
        <v>0</v>
      </c>
      <c r="U136" s="31"/>
      <c r="V136" s="31"/>
      <c r="W136" s="31"/>
      <c r="X136" s="31"/>
      <c r="Y136" s="31"/>
      <c r="Z136" s="31"/>
      <c r="AA136" s="31"/>
      <c r="AB136" s="31"/>
      <c r="AC136" s="31"/>
      <c r="AD136" s="31"/>
      <c r="AE136" s="31"/>
      <c r="AR136" s="186" t="s">
        <v>238</v>
      </c>
      <c r="AT136" s="186" t="s">
        <v>234</v>
      </c>
      <c r="AU136" s="186" t="s">
        <v>81</v>
      </c>
      <c r="AY136" s="14" t="s">
        <v>232</v>
      </c>
      <c r="BE136" s="104">
        <f t="shared" si="9"/>
        <v>0</v>
      </c>
      <c r="BF136" s="104">
        <f t="shared" si="10"/>
        <v>0</v>
      </c>
      <c r="BG136" s="104">
        <f t="shared" si="11"/>
        <v>0</v>
      </c>
      <c r="BH136" s="104">
        <f t="shared" si="12"/>
        <v>0</v>
      </c>
      <c r="BI136" s="104">
        <f t="shared" si="13"/>
        <v>0</v>
      </c>
      <c r="BJ136" s="14" t="s">
        <v>88</v>
      </c>
      <c r="BK136" s="104">
        <f t="shared" si="14"/>
        <v>0</v>
      </c>
      <c r="BL136" s="14" t="s">
        <v>238</v>
      </c>
      <c r="BM136" s="186" t="s">
        <v>3188</v>
      </c>
    </row>
    <row r="137" spans="1:65" s="2" customFormat="1" ht="6.95" customHeight="1">
      <c r="A137" s="31"/>
      <c r="B137" s="49"/>
      <c r="C137" s="50"/>
      <c r="D137" s="50"/>
      <c r="E137" s="50"/>
      <c r="F137" s="50"/>
      <c r="G137" s="50"/>
      <c r="H137" s="50"/>
      <c r="I137" s="50"/>
      <c r="J137" s="50"/>
      <c r="K137" s="50"/>
      <c r="L137" s="32"/>
      <c r="M137" s="31"/>
      <c r="O137" s="31"/>
      <c r="P137" s="31"/>
      <c r="Q137" s="31"/>
      <c r="R137" s="31"/>
      <c r="S137" s="31"/>
      <c r="T137" s="31"/>
      <c r="U137" s="31"/>
      <c r="V137" s="31"/>
      <c r="W137" s="31"/>
      <c r="X137" s="31"/>
      <c r="Y137" s="31"/>
      <c r="Z137" s="31"/>
      <c r="AA137" s="31"/>
      <c r="AB137" s="31"/>
      <c r="AC137" s="31"/>
      <c r="AD137" s="31"/>
      <c r="AE137" s="31"/>
    </row>
  </sheetData>
  <autoFilter ref="C126:K136"/>
  <mergeCells count="14">
    <mergeCell ref="D105:F105"/>
    <mergeCell ref="E117:H117"/>
    <mergeCell ref="E119:H119"/>
    <mergeCell ref="L2:V2"/>
    <mergeCell ref="E87:H87"/>
    <mergeCell ref="D101:F101"/>
    <mergeCell ref="D102:F102"/>
    <mergeCell ref="D103:F103"/>
    <mergeCell ref="D104:F104"/>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4.xml><?xml version="1.0" encoding="utf-8"?>
<worksheet xmlns="http://schemas.openxmlformats.org/spreadsheetml/2006/main" xmlns:r="http://schemas.openxmlformats.org/officeDocument/2006/relationships">
  <sheetPr>
    <pageSetUpPr fitToPage="1"/>
  </sheetPr>
  <dimension ref="A2:BM15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173</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s="2" customFormat="1" ht="12" customHeight="1">
      <c r="A8" s="31"/>
      <c r="B8" s="32"/>
      <c r="C8" s="31"/>
      <c r="D8" s="24" t="s">
        <v>184</v>
      </c>
      <c r="E8" s="31"/>
      <c r="F8" s="31"/>
      <c r="G8" s="31"/>
      <c r="H8" s="31"/>
      <c r="I8" s="31"/>
      <c r="J8" s="31"/>
      <c r="K8" s="31"/>
      <c r="L8" s="44"/>
      <c r="S8" s="31"/>
      <c r="T8" s="31"/>
      <c r="U8" s="31"/>
      <c r="V8" s="31"/>
      <c r="W8" s="31"/>
      <c r="X8" s="31"/>
      <c r="Y8" s="31"/>
      <c r="Z8" s="31"/>
      <c r="AA8" s="31"/>
      <c r="AB8" s="31"/>
      <c r="AC8" s="31"/>
      <c r="AD8" s="31"/>
      <c r="AE8" s="31"/>
    </row>
    <row r="9" spans="1:46" s="2" customFormat="1" ht="16.5" customHeight="1">
      <c r="A9" s="31"/>
      <c r="B9" s="32"/>
      <c r="C9" s="31"/>
      <c r="D9" s="31"/>
      <c r="E9" s="239" t="s">
        <v>3189</v>
      </c>
      <c r="F9" s="261"/>
      <c r="G9" s="261"/>
      <c r="H9" s="261"/>
      <c r="I9" s="31"/>
      <c r="J9" s="31"/>
      <c r="K9" s="31"/>
      <c r="L9" s="44"/>
      <c r="S9" s="31"/>
      <c r="T9" s="31"/>
      <c r="U9" s="31"/>
      <c r="V9" s="31"/>
      <c r="W9" s="31"/>
      <c r="X9" s="31"/>
      <c r="Y9" s="31"/>
      <c r="Z9" s="31"/>
      <c r="AA9" s="31"/>
      <c r="AB9" s="31"/>
      <c r="AC9" s="31"/>
      <c r="AD9" s="31"/>
      <c r="AE9" s="31"/>
    </row>
    <row r="10" spans="1:46" s="2" customFormat="1" ht="11.25">
      <c r="A10" s="31"/>
      <c r="B10" s="32"/>
      <c r="C10" s="31"/>
      <c r="D10" s="31"/>
      <c r="E10" s="31"/>
      <c r="F10" s="31"/>
      <c r="G10" s="31"/>
      <c r="H10" s="31"/>
      <c r="I10" s="31"/>
      <c r="J10" s="31"/>
      <c r="K10" s="31"/>
      <c r="L10" s="44"/>
      <c r="S10" s="31"/>
      <c r="T10" s="31"/>
      <c r="U10" s="31"/>
      <c r="V10" s="31"/>
      <c r="W10" s="31"/>
      <c r="X10" s="31"/>
      <c r="Y10" s="31"/>
      <c r="Z10" s="31"/>
      <c r="AA10" s="31"/>
      <c r="AB10" s="31"/>
      <c r="AC10" s="31"/>
      <c r="AD10" s="31"/>
      <c r="AE10" s="31"/>
    </row>
    <row r="11" spans="1:46" s="2" customFormat="1" ht="12" customHeight="1">
      <c r="A11" s="31"/>
      <c r="B11" s="32"/>
      <c r="C11" s="31"/>
      <c r="D11" s="24" t="s">
        <v>17</v>
      </c>
      <c r="E11" s="31"/>
      <c r="F11" s="22" t="s">
        <v>1</v>
      </c>
      <c r="G11" s="31"/>
      <c r="H11" s="31"/>
      <c r="I11" s="24" t="s">
        <v>18</v>
      </c>
      <c r="J11" s="22" t="s">
        <v>1</v>
      </c>
      <c r="K11" s="31"/>
      <c r="L11" s="44"/>
      <c r="S11" s="31"/>
      <c r="T11" s="31"/>
      <c r="U11" s="31"/>
      <c r="V11" s="31"/>
      <c r="W11" s="31"/>
      <c r="X11" s="31"/>
      <c r="Y11" s="31"/>
      <c r="Z11" s="31"/>
      <c r="AA11" s="31"/>
      <c r="AB11" s="31"/>
      <c r="AC11" s="31"/>
      <c r="AD11" s="31"/>
      <c r="AE11" s="31"/>
    </row>
    <row r="12" spans="1:46" s="2" customFormat="1" ht="12" customHeight="1">
      <c r="A12" s="31"/>
      <c r="B12" s="32"/>
      <c r="C12" s="31"/>
      <c r="D12" s="24" t="s">
        <v>19</v>
      </c>
      <c r="E12" s="31"/>
      <c r="F12" s="22" t="s">
        <v>20</v>
      </c>
      <c r="G12" s="31"/>
      <c r="H12" s="31"/>
      <c r="I12" s="24" t="s">
        <v>21</v>
      </c>
      <c r="J12" s="57" t="str">
        <f>'Rekapitulácia stavby'!AN8</f>
        <v>7. 4. 2025</v>
      </c>
      <c r="K12" s="31"/>
      <c r="L12" s="44"/>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44"/>
      <c r="S13" s="31"/>
      <c r="T13" s="31"/>
      <c r="U13" s="31"/>
      <c r="V13" s="31"/>
      <c r="W13" s="31"/>
      <c r="X13" s="31"/>
      <c r="Y13" s="31"/>
      <c r="Z13" s="31"/>
      <c r="AA13" s="31"/>
      <c r="AB13" s="31"/>
      <c r="AC13" s="31"/>
      <c r="AD13" s="31"/>
      <c r="AE13" s="31"/>
    </row>
    <row r="14" spans="1:46" s="2" customFormat="1" ht="12" customHeight="1">
      <c r="A14" s="31"/>
      <c r="B14" s="32"/>
      <c r="C14" s="31"/>
      <c r="D14" s="24" t="s">
        <v>23</v>
      </c>
      <c r="E14" s="31"/>
      <c r="F14" s="31"/>
      <c r="G14" s="31"/>
      <c r="H14" s="31"/>
      <c r="I14" s="24" t="s">
        <v>24</v>
      </c>
      <c r="J14" s="22" t="s">
        <v>1</v>
      </c>
      <c r="K14" s="31"/>
      <c r="L14" s="44"/>
      <c r="S14" s="31"/>
      <c r="T14" s="31"/>
      <c r="U14" s="31"/>
      <c r="V14" s="31"/>
      <c r="W14" s="31"/>
      <c r="X14" s="31"/>
      <c r="Y14" s="31"/>
      <c r="Z14" s="31"/>
      <c r="AA14" s="31"/>
      <c r="AB14" s="31"/>
      <c r="AC14" s="31"/>
      <c r="AD14" s="31"/>
      <c r="AE14" s="31"/>
    </row>
    <row r="15" spans="1:46" s="2" customFormat="1" ht="18" customHeight="1">
      <c r="A15" s="31"/>
      <c r="B15" s="32"/>
      <c r="C15" s="31"/>
      <c r="D15" s="31"/>
      <c r="E15" s="22" t="s">
        <v>25</v>
      </c>
      <c r="F15" s="31"/>
      <c r="G15" s="31"/>
      <c r="H15" s="31"/>
      <c r="I15" s="24" t="s">
        <v>26</v>
      </c>
      <c r="J15" s="22" t="s">
        <v>1</v>
      </c>
      <c r="K15" s="31"/>
      <c r="L15" s="44"/>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44"/>
      <c r="S16" s="31"/>
      <c r="T16" s="31"/>
      <c r="U16" s="31"/>
      <c r="V16" s="31"/>
      <c r="W16" s="31"/>
      <c r="X16" s="31"/>
      <c r="Y16" s="31"/>
      <c r="Z16" s="31"/>
      <c r="AA16" s="31"/>
      <c r="AB16" s="31"/>
      <c r="AC16" s="31"/>
      <c r="AD16" s="31"/>
      <c r="AE16" s="31"/>
    </row>
    <row r="17" spans="1:31" s="2" customFormat="1" ht="12" customHeight="1">
      <c r="A17" s="31"/>
      <c r="B17" s="32"/>
      <c r="C17" s="31"/>
      <c r="D17" s="24" t="s">
        <v>27</v>
      </c>
      <c r="E17" s="31"/>
      <c r="F17" s="31"/>
      <c r="G17" s="31"/>
      <c r="H17" s="31"/>
      <c r="I17" s="24" t="s">
        <v>24</v>
      </c>
      <c r="J17" s="25" t="str">
        <f>'Rekapitulácia stavby'!AN13</f>
        <v>Vyplň údaj</v>
      </c>
      <c r="K17" s="31"/>
      <c r="L17" s="44"/>
      <c r="S17" s="31"/>
      <c r="T17" s="31"/>
      <c r="U17" s="31"/>
      <c r="V17" s="31"/>
      <c r="W17" s="31"/>
      <c r="X17" s="31"/>
      <c r="Y17" s="31"/>
      <c r="Z17" s="31"/>
      <c r="AA17" s="31"/>
      <c r="AB17" s="31"/>
      <c r="AC17" s="31"/>
      <c r="AD17" s="31"/>
      <c r="AE17" s="31"/>
    </row>
    <row r="18" spans="1:31" s="2" customFormat="1" ht="18" customHeight="1">
      <c r="A18" s="31"/>
      <c r="B18" s="32"/>
      <c r="C18" s="31"/>
      <c r="D18" s="31"/>
      <c r="E18" s="262" t="str">
        <f>'Rekapitulácia stavby'!E14</f>
        <v>Vyplň údaj</v>
      </c>
      <c r="F18" s="209"/>
      <c r="G18" s="209"/>
      <c r="H18" s="209"/>
      <c r="I18" s="24" t="s">
        <v>26</v>
      </c>
      <c r="J18" s="25" t="str">
        <f>'Rekapitulácia stavby'!AN14</f>
        <v>Vyplň údaj</v>
      </c>
      <c r="K18" s="31"/>
      <c r="L18" s="44"/>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44"/>
      <c r="S19" s="31"/>
      <c r="T19" s="31"/>
      <c r="U19" s="31"/>
      <c r="V19" s="31"/>
      <c r="W19" s="31"/>
      <c r="X19" s="31"/>
      <c r="Y19" s="31"/>
      <c r="Z19" s="31"/>
      <c r="AA19" s="31"/>
      <c r="AB19" s="31"/>
      <c r="AC19" s="31"/>
      <c r="AD19" s="31"/>
      <c r="AE19" s="31"/>
    </row>
    <row r="20" spans="1:31" s="2" customFormat="1" ht="12" customHeight="1">
      <c r="A20" s="31"/>
      <c r="B20" s="32"/>
      <c r="C20" s="31"/>
      <c r="D20" s="24" t="s">
        <v>29</v>
      </c>
      <c r="E20" s="31"/>
      <c r="F20" s="31"/>
      <c r="G20" s="31"/>
      <c r="H20" s="31"/>
      <c r="I20" s="24" t="s">
        <v>24</v>
      </c>
      <c r="J20" s="22" t="s">
        <v>1</v>
      </c>
      <c r="K20" s="31"/>
      <c r="L20" s="44"/>
      <c r="S20" s="31"/>
      <c r="T20" s="31"/>
      <c r="U20" s="31"/>
      <c r="V20" s="31"/>
      <c r="W20" s="31"/>
      <c r="X20" s="31"/>
      <c r="Y20" s="31"/>
      <c r="Z20" s="31"/>
      <c r="AA20" s="31"/>
      <c r="AB20" s="31"/>
      <c r="AC20" s="31"/>
      <c r="AD20" s="31"/>
      <c r="AE20" s="31"/>
    </row>
    <row r="21" spans="1:31" s="2" customFormat="1" ht="18" customHeight="1">
      <c r="A21" s="31"/>
      <c r="B21" s="32"/>
      <c r="C21" s="31"/>
      <c r="D21" s="31"/>
      <c r="E21" s="22" t="s">
        <v>30</v>
      </c>
      <c r="F21" s="31"/>
      <c r="G21" s="31"/>
      <c r="H21" s="31"/>
      <c r="I21" s="24" t="s">
        <v>26</v>
      </c>
      <c r="J21" s="22" t="s">
        <v>1</v>
      </c>
      <c r="K21" s="31"/>
      <c r="L21" s="44"/>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44"/>
      <c r="S22" s="31"/>
      <c r="T22" s="31"/>
      <c r="U22" s="31"/>
      <c r="V22" s="31"/>
      <c r="W22" s="31"/>
      <c r="X22" s="31"/>
      <c r="Y22" s="31"/>
      <c r="Z22" s="31"/>
      <c r="AA22" s="31"/>
      <c r="AB22" s="31"/>
      <c r="AC22" s="31"/>
      <c r="AD22" s="31"/>
      <c r="AE22" s="31"/>
    </row>
    <row r="23" spans="1:31" s="2" customFormat="1" ht="12" customHeight="1">
      <c r="A23" s="31"/>
      <c r="B23" s="32"/>
      <c r="C23" s="31"/>
      <c r="D23" s="24" t="s">
        <v>32</v>
      </c>
      <c r="E23" s="31"/>
      <c r="F23" s="31"/>
      <c r="G23" s="31"/>
      <c r="H23" s="31"/>
      <c r="I23" s="24" t="s">
        <v>24</v>
      </c>
      <c r="J23" s="22" t="str">
        <f>IF('Rekapitulácia stavby'!AN19="","",'Rekapitulácia stavby'!AN19)</f>
        <v/>
      </c>
      <c r="K23" s="31"/>
      <c r="L23" s="44"/>
      <c r="S23" s="31"/>
      <c r="T23" s="31"/>
      <c r="U23" s="31"/>
      <c r="V23" s="31"/>
      <c r="W23" s="31"/>
      <c r="X23" s="31"/>
      <c r="Y23" s="31"/>
      <c r="Z23" s="31"/>
      <c r="AA23" s="31"/>
      <c r="AB23" s="31"/>
      <c r="AC23" s="31"/>
      <c r="AD23" s="31"/>
      <c r="AE23" s="31"/>
    </row>
    <row r="24" spans="1:31" s="2" customFormat="1" ht="18" customHeight="1">
      <c r="A24" s="31"/>
      <c r="B24" s="32"/>
      <c r="C24" s="31"/>
      <c r="D24" s="31"/>
      <c r="E24" s="22" t="str">
        <f>IF('Rekapitulácia stavby'!E20="","",'Rekapitulácia stavby'!E20)</f>
        <v xml:space="preserve"> </v>
      </c>
      <c r="F24" s="31"/>
      <c r="G24" s="31"/>
      <c r="H24" s="31"/>
      <c r="I24" s="24" t="s">
        <v>26</v>
      </c>
      <c r="J24" s="22" t="str">
        <f>IF('Rekapitulácia stavby'!AN20="","",'Rekapitulácia stavby'!AN20)</f>
        <v/>
      </c>
      <c r="K24" s="31"/>
      <c r="L24" s="44"/>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44"/>
      <c r="S25" s="31"/>
      <c r="T25" s="31"/>
      <c r="U25" s="31"/>
      <c r="V25" s="31"/>
      <c r="W25" s="31"/>
      <c r="X25" s="31"/>
      <c r="Y25" s="31"/>
      <c r="Z25" s="31"/>
      <c r="AA25" s="31"/>
      <c r="AB25" s="31"/>
      <c r="AC25" s="31"/>
      <c r="AD25" s="31"/>
      <c r="AE25" s="31"/>
    </row>
    <row r="26" spans="1:31" s="2" customFormat="1" ht="12" customHeight="1">
      <c r="A26" s="31"/>
      <c r="B26" s="32"/>
      <c r="C26" s="31"/>
      <c r="D26" s="24" t="s">
        <v>34</v>
      </c>
      <c r="E26" s="31"/>
      <c r="F26" s="31"/>
      <c r="G26" s="31"/>
      <c r="H26" s="31"/>
      <c r="I26" s="31"/>
      <c r="J26" s="31"/>
      <c r="K26" s="31"/>
      <c r="L26" s="44"/>
      <c r="S26" s="31"/>
      <c r="T26" s="31"/>
      <c r="U26" s="31"/>
      <c r="V26" s="31"/>
      <c r="W26" s="31"/>
      <c r="X26" s="31"/>
      <c r="Y26" s="31"/>
      <c r="Z26" s="31"/>
      <c r="AA26" s="31"/>
      <c r="AB26" s="31"/>
      <c r="AC26" s="31"/>
      <c r="AD26" s="31"/>
      <c r="AE26" s="31"/>
    </row>
    <row r="27" spans="1:31" s="8" customFormat="1" ht="16.5" customHeight="1">
      <c r="A27" s="113"/>
      <c r="B27" s="114"/>
      <c r="C27" s="113"/>
      <c r="D27" s="113"/>
      <c r="E27" s="214" t="s">
        <v>1</v>
      </c>
      <c r="F27" s="214"/>
      <c r="G27" s="214"/>
      <c r="H27" s="214"/>
      <c r="I27" s="113"/>
      <c r="J27" s="113"/>
      <c r="K27" s="113"/>
      <c r="L27" s="115"/>
      <c r="S27" s="113"/>
      <c r="T27" s="113"/>
      <c r="U27" s="113"/>
      <c r="V27" s="113"/>
      <c r="W27" s="113"/>
      <c r="X27" s="113"/>
      <c r="Y27" s="113"/>
      <c r="Z27" s="113"/>
      <c r="AA27" s="113"/>
      <c r="AB27" s="113"/>
      <c r="AC27" s="113"/>
      <c r="AD27" s="113"/>
      <c r="AE27" s="113"/>
    </row>
    <row r="28" spans="1:31" s="2" customFormat="1" ht="6.95" customHeight="1">
      <c r="A28" s="31"/>
      <c r="B28" s="32"/>
      <c r="C28" s="31"/>
      <c r="D28" s="31"/>
      <c r="E28" s="31"/>
      <c r="F28" s="31"/>
      <c r="G28" s="31"/>
      <c r="H28" s="31"/>
      <c r="I28" s="31"/>
      <c r="J28" s="31"/>
      <c r="K28" s="31"/>
      <c r="L28" s="44"/>
      <c r="S28" s="31"/>
      <c r="T28" s="31"/>
      <c r="U28" s="31"/>
      <c r="V28" s="31"/>
      <c r="W28" s="31"/>
      <c r="X28" s="31"/>
      <c r="Y28" s="31"/>
      <c r="Z28" s="31"/>
      <c r="AA28" s="31"/>
      <c r="AB28" s="31"/>
      <c r="AC28" s="31"/>
      <c r="AD28" s="31"/>
      <c r="AE28" s="31"/>
    </row>
    <row r="29" spans="1:31" s="2" customFormat="1" ht="6.95" customHeight="1">
      <c r="A29" s="31"/>
      <c r="B29" s="32"/>
      <c r="C29" s="31"/>
      <c r="D29" s="68"/>
      <c r="E29" s="68"/>
      <c r="F29" s="68"/>
      <c r="G29" s="68"/>
      <c r="H29" s="68"/>
      <c r="I29" s="68"/>
      <c r="J29" s="68"/>
      <c r="K29" s="68"/>
      <c r="L29" s="44"/>
      <c r="S29" s="31"/>
      <c r="T29" s="31"/>
      <c r="U29" s="31"/>
      <c r="V29" s="31"/>
      <c r="W29" s="31"/>
      <c r="X29" s="31"/>
      <c r="Y29" s="31"/>
      <c r="Z29" s="31"/>
      <c r="AA29" s="31"/>
      <c r="AB29" s="31"/>
      <c r="AC29" s="31"/>
      <c r="AD29" s="31"/>
      <c r="AE29" s="31"/>
    </row>
    <row r="30" spans="1:31" s="2" customFormat="1" ht="14.45" customHeight="1">
      <c r="A30" s="31"/>
      <c r="B30" s="32"/>
      <c r="C30" s="31"/>
      <c r="D30" s="22" t="s">
        <v>190</v>
      </c>
      <c r="E30" s="31"/>
      <c r="F30" s="31"/>
      <c r="G30" s="31"/>
      <c r="H30" s="31"/>
      <c r="I30" s="31"/>
      <c r="J30" s="30">
        <f>J96</f>
        <v>0</v>
      </c>
      <c r="K30" s="31"/>
      <c r="L30" s="44"/>
      <c r="S30" s="31"/>
      <c r="T30" s="31"/>
      <c r="U30" s="31"/>
      <c r="V30" s="31"/>
      <c r="W30" s="31"/>
      <c r="X30" s="31"/>
      <c r="Y30" s="31"/>
      <c r="Z30" s="31"/>
      <c r="AA30" s="31"/>
      <c r="AB30" s="31"/>
      <c r="AC30" s="31"/>
      <c r="AD30" s="31"/>
      <c r="AE30" s="31"/>
    </row>
    <row r="31" spans="1:31" s="2" customFormat="1" ht="14.45" customHeight="1">
      <c r="A31" s="31"/>
      <c r="B31" s="32"/>
      <c r="C31" s="31"/>
      <c r="D31" s="29" t="s">
        <v>177</v>
      </c>
      <c r="E31" s="31"/>
      <c r="F31" s="31"/>
      <c r="G31" s="31"/>
      <c r="H31" s="31"/>
      <c r="I31" s="31"/>
      <c r="J31" s="30">
        <f>J103</f>
        <v>0</v>
      </c>
      <c r="K31" s="31"/>
      <c r="L31" s="44"/>
      <c r="S31" s="31"/>
      <c r="T31" s="31"/>
      <c r="U31" s="31"/>
      <c r="V31" s="31"/>
      <c r="W31" s="31"/>
      <c r="X31" s="31"/>
      <c r="Y31" s="31"/>
      <c r="Z31" s="31"/>
      <c r="AA31" s="31"/>
      <c r="AB31" s="31"/>
      <c r="AC31" s="31"/>
      <c r="AD31" s="31"/>
      <c r="AE31" s="31"/>
    </row>
    <row r="32" spans="1:31" s="2" customFormat="1" ht="25.35" customHeight="1">
      <c r="A32" s="31"/>
      <c r="B32" s="32"/>
      <c r="C32" s="31"/>
      <c r="D32" s="116" t="s">
        <v>37</v>
      </c>
      <c r="E32" s="31"/>
      <c r="F32" s="31"/>
      <c r="G32" s="31"/>
      <c r="H32" s="31"/>
      <c r="I32" s="31"/>
      <c r="J32" s="73">
        <f>ROUND(J30 + J31, 2)</f>
        <v>0</v>
      </c>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31"/>
      <c r="E34" s="31"/>
      <c r="F34" s="35" t="s">
        <v>39</v>
      </c>
      <c r="G34" s="31"/>
      <c r="H34" s="31"/>
      <c r="I34" s="35" t="s">
        <v>38</v>
      </c>
      <c r="J34" s="35" t="s">
        <v>40</v>
      </c>
      <c r="K34" s="31"/>
      <c r="L34" s="44"/>
      <c r="S34" s="31"/>
      <c r="T34" s="31"/>
      <c r="U34" s="31"/>
      <c r="V34" s="31"/>
      <c r="W34" s="31"/>
      <c r="X34" s="31"/>
      <c r="Y34" s="31"/>
      <c r="Z34" s="31"/>
      <c r="AA34" s="31"/>
      <c r="AB34" s="31"/>
      <c r="AC34" s="31"/>
      <c r="AD34" s="31"/>
      <c r="AE34" s="31"/>
    </row>
    <row r="35" spans="1:31" s="2" customFormat="1" ht="14.45" customHeight="1">
      <c r="A35" s="31"/>
      <c r="B35" s="32"/>
      <c r="C35" s="31"/>
      <c r="D35" s="112" t="s">
        <v>41</v>
      </c>
      <c r="E35" s="37" t="s">
        <v>42</v>
      </c>
      <c r="F35" s="117">
        <f>ROUND((SUM(BE103:BE110) + SUM(BE130:BE152)),  2)</f>
        <v>0</v>
      </c>
      <c r="G35" s="118"/>
      <c r="H35" s="118"/>
      <c r="I35" s="119">
        <v>0.23</v>
      </c>
      <c r="J35" s="117">
        <f>ROUND(((SUM(BE103:BE110) + SUM(BE130:BE152))*I35),  2)</f>
        <v>0</v>
      </c>
      <c r="K35" s="31"/>
      <c r="L35" s="44"/>
      <c r="S35" s="31"/>
      <c r="T35" s="31"/>
      <c r="U35" s="31"/>
      <c r="V35" s="31"/>
      <c r="W35" s="31"/>
      <c r="X35" s="31"/>
      <c r="Y35" s="31"/>
      <c r="Z35" s="31"/>
      <c r="AA35" s="31"/>
      <c r="AB35" s="31"/>
      <c r="AC35" s="31"/>
      <c r="AD35" s="31"/>
      <c r="AE35" s="31"/>
    </row>
    <row r="36" spans="1:31" s="2" customFormat="1" ht="14.45" customHeight="1">
      <c r="A36" s="31"/>
      <c r="B36" s="32"/>
      <c r="C36" s="31"/>
      <c r="D36" s="31"/>
      <c r="E36" s="37" t="s">
        <v>43</v>
      </c>
      <c r="F36" s="117">
        <f>ROUND((SUM(BF103:BF110) + SUM(BF130:BF152)),  2)</f>
        <v>0</v>
      </c>
      <c r="G36" s="118"/>
      <c r="H36" s="118"/>
      <c r="I36" s="119">
        <v>0.23</v>
      </c>
      <c r="J36" s="117">
        <f>ROUND(((SUM(BF103:BF110) + SUM(BF130:BF152))*I36),  2)</f>
        <v>0</v>
      </c>
      <c r="K36" s="31"/>
      <c r="L36" s="44"/>
      <c r="S36" s="31"/>
      <c r="T36" s="31"/>
      <c r="U36" s="31"/>
      <c r="V36" s="31"/>
      <c r="W36" s="31"/>
      <c r="X36" s="31"/>
      <c r="Y36" s="31"/>
      <c r="Z36" s="31"/>
      <c r="AA36" s="31"/>
      <c r="AB36" s="31"/>
      <c r="AC36" s="31"/>
      <c r="AD36" s="31"/>
      <c r="AE36" s="31"/>
    </row>
    <row r="37" spans="1:31" s="2" customFormat="1" ht="14.45" hidden="1" customHeight="1">
      <c r="A37" s="31"/>
      <c r="B37" s="32"/>
      <c r="C37" s="31"/>
      <c r="D37" s="31"/>
      <c r="E37" s="24" t="s">
        <v>44</v>
      </c>
      <c r="F37" s="120">
        <f>ROUND((SUM(BG103:BG110) + SUM(BG130:BG152)),  2)</f>
        <v>0</v>
      </c>
      <c r="G37" s="31"/>
      <c r="H37" s="31"/>
      <c r="I37" s="121">
        <v>0.23</v>
      </c>
      <c r="J37" s="120">
        <f>0</f>
        <v>0</v>
      </c>
      <c r="K37" s="31"/>
      <c r="L37" s="44"/>
      <c r="S37" s="31"/>
      <c r="T37" s="31"/>
      <c r="U37" s="31"/>
      <c r="V37" s="31"/>
      <c r="W37" s="31"/>
      <c r="X37" s="31"/>
      <c r="Y37" s="31"/>
      <c r="Z37" s="31"/>
      <c r="AA37" s="31"/>
      <c r="AB37" s="31"/>
      <c r="AC37" s="31"/>
      <c r="AD37" s="31"/>
      <c r="AE37" s="31"/>
    </row>
    <row r="38" spans="1:31" s="2" customFormat="1" ht="14.45" hidden="1" customHeight="1">
      <c r="A38" s="31"/>
      <c r="B38" s="32"/>
      <c r="C38" s="31"/>
      <c r="D38" s="31"/>
      <c r="E38" s="24" t="s">
        <v>45</v>
      </c>
      <c r="F38" s="120">
        <f>ROUND((SUM(BH103:BH110) + SUM(BH130:BH152)),  2)</f>
        <v>0</v>
      </c>
      <c r="G38" s="31"/>
      <c r="H38" s="31"/>
      <c r="I38" s="121">
        <v>0.23</v>
      </c>
      <c r="J38" s="120">
        <f>0</f>
        <v>0</v>
      </c>
      <c r="K38" s="31"/>
      <c r="L38" s="44"/>
      <c r="S38" s="31"/>
      <c r="T38" s="31"/>
      <c r="U38" s="31"/>
      <c r="V38" s="31"/>
      <c r="W38" s="31"/>
      <c r="X38" s="31"/>
      <c r="Y38" s="31"/>
      <c r="Z38" s="31"/>
      <c r="AA38" s="31"/>
      <c r="AB38" s="31"/>
      <c r="AC38" s="31"/>
      <c r="AD38" s="31"/>
      <c r="AE38" s="31"/>
    </row>
    <row r="39" spans="1:31" s="2" customFormat="1" ht="14.45" hidden="1" customHeight="1">
      <c r="A39" s="31"/>
      <c r="B39" s="32"/>
      <c r="C39" s="31"/>
      <c r="D39" s="31"/>
      <c r="E39" s="37" t="s">
        <v>46</v>
      </c>
      <c r="F39" s="117">
        <f>ROUND((SUM(BI103:BI110) + SUM(BI130:BI152)),  2)</f>
        <v>0</v>
      </c>
      <c r="G39" s="118"/>
      <c r="H39" s="118"/>
      <c r="I39" s="119">
        <v>0</v>
      </c>
      <c r="J39" s="117">
        <f>0</f>
        <v>0</v>
      </c>
      <c r="K39" s="31"/>
      <c r="L39" s="44"/>
      <c r="S39" s="31"/>
      <c r="T39" s="31"/>
      <c r="U39" s="31"/>
      <c r="V39" s="31"/>
      <c r="W39" s="31"/>
      <c r="X39" s="31"/>
      <c r="Y39" s="31"/>
      <c r="Z39" s="31"/>
      <c r="AA39" s="31"/>
      <c r="AB39" s="31"/>
      <c r="AC39" s="31"/>
      <c r="AD39" s="31"/>
      <c r="AE39" s="31"/>
    </row>
    <row r="40" spans="1:31" s="2" customFormat="1" ht="6.95" customHeight="1">
      <c r="A40" s="31"/>
      <c r="B40" s="32"/>
      <c r="C40" s="31"/>
      <c r="D40" s="31"/>
      <c r="E40" s="31"/>
      <c r="F40" s="31"/>
      <c r="G40" s="31"/>
      <c r="H40" s="31"/>
      <c r="I40" s="31"/>
      <c r="J40" s="31"/>
      <c r="K40" s="31"/>
      <c r="L40" s="44"/>
      <c r="S40" s="31"/>
      <c r="T40" s="31"/>
      <c r="U40" s="31"/>
      <c r="V40" s="31"/>
      <c r="W40" s="31"/>
      <c r="X40" s="31"/>
      <c r="Y40" s="31"/>
      <c r="Z40" s="31"/>
      <c r="AA40" s="31"/>
      <c r="AB40" s="31"/>
      <c r="AC40" s="31"/>
      <c r="AD40" s="31"/>
      <c r="AE40" s="31"/>
    </row>
    <row r="41" spans="1:31" s="2" customFormat="1" ht="25.35" customHeight="1">
      <c r="A41" s="31"/>
      <c r="B41" s="32"/>
      <c r="C41" s="109"/>
      <c r="D41" s="122" t="s">
        <v>47</v>
      </c>
      <c r="E41" s="62"/>
      <c r="F41" s="62"/>
      <c r="G41" s="123" t="s">
        <v>48</v>
      </c>
      <c r="H41" s="124" t="s">
        <v>49</v>
      </c>
      <c r="I41" s="62"/>
      <c r="J41" s="125">
        <f>SUM(J32:J39)</f>
        <v>0</v>
      </c>
      <c r="K41" s="126"/>
      <c r="L41" s="44"/>
      <c r="S41" s="31"/>
      <c r="T41" s="31"/>
      <c r="U41" s="31"/>
      <c r="V41" s="31"/>
      <c r="W41" s="31"/>
      <c r="X41" s="31"/>
      <c r="Y41" s="31"/>
      <c r="Z41" s="31"/>
      <c r="AA41" s="31"/>
      <c r="AB41" s="31"/>
      <c r="AC41" s="31"/>
      <c r="AD41" s="31"/>
      <c r="AE41" s="31"/>
    </row>
    <row r="42" spans="1:31" s="2" customFormat="1" ht="14.45" customHeight="1">
      <c r="A42" s="31"/>
      <c r="B42" s="32"/>
      <c r="C42" s="31"/>
      <c r="D42" s="31"/>
      <c r="E42" s="31"/>
      <c r="F42" s="31"/>
      <c r="G42" s="31"/>
      <c r="H42" s="31"/>
      <c r="I42" s="31"/>
      <c r="J42" s="31"/>
      <c r="K42" s="31"/>
      <c r="L42" s="44"/>
      <c r="S42" s="31"/>
      <c r="T42" s="31"/>
      <c r="U42" s="31"/>
      <c r="V42" s="31"/>
      <c r="W42" s="31"/>
      <c r="X42" s="31"/>
      <c r="Y42" s="31"/>
      <c r="Z42" s="31"/>
      <c r="AA42" s="31"/>
      <c r="AB42" s="31"/>
      <c r="AC42" s="31"/>
      <c r="AD42" s="31"/>
      <c r="AE42" s="31"/>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47"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47"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47"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47"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47" s="2" customFormat="1" ht="12" customHeight="1">
      <c r="A86" s="31"/>
      <c r="B86" s="32"/>
      <c r="C86" s="24" t="s">
        <v>184</v>
      </c>
      <c r="D86" s="31"/>
      <c r="E86" s="31"/>
      <c r="F86" s="31"/>
      <c r="G86" s="31"/>
      <c r="H86" s="31"/>
      <c r="I86" s="31"/>
      <c r="J86" s="31"/>
      <c r="K86" s="31"/>
      <c r="L86" s="44"/>
      <c r="S86" s="31"/>
      <c r="T86" s="31"/>
      <c r="U86" s="31"/>
      <c r="V86" s="31"/>
      <c r="W86" s="31"/>
      <c r="X86" s="31"/>
      <c r="Y86" s="31"/>
      <c r="Z86" s="31"/>
      <c r="AA86" s="31"/>
      <c r="AB86" s="31"/>
      <c r="AC86" s="31"/>
      <c r="AD86" s="31"/>
      <c r="AE86" s="31"/>
    </row>
    <row r="87" spans="1:47" s="2" customFormat="1" ht="16.5" customHeight="1">
      <c r="A87" s="31"/>
      <c r="B87" s="32"/>
      <c r="C87" s="31"/>
      <c r="D87" s="31"/>
      <c r="E87" s="239" t="str">
        <f>E9</f>
        <v>AK 01 - Adaptácia na zmenu klímy - výsadba zelene</v>
      </c>
      <c r="F87" s="261"/>
      <c r="G87" s="261"/>
      <c r="H87" s="261"/>
      <c r="I87" s="31"/>
      <c r="J87" s="31"/>
      <c r="K87" s="31"/>
      <c r="L87" s="44"/>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31"/>
      <c r="J88" s="31"/>
      <c r="K88" s="31"/>
      <c r="L88" s="44"/>
      <c r="S88" s="31"/>
      <c r="T88" s="31"/>
      <c r="U88" s="31"/>
      <c r="V88" s="31"/>
      <c r="W88" s="31"/>
      <c r="X88" s="31"/>
      <c r="Y88" s="31"/>
      <c r="Z88" s="31"/>
      <c r="AA88" s="31"/>
      <c r="AB88" s="31"/>
      <c r="AC88" s="31"/>
      <c r="AD88" s="31"/>
      <c r="AE88" s="31"/>
    </row>
    <row r="89" spans="1:47" s="2" customFormat="1" ht="12" customHeight="1">
      <c r="A89" s="31"/>
      <c r="B89" s="32"/>
      <c r="C89" s="24" t="s">
        <v>19</v>
      </c>
      <c r="D89" s="31"/>
      <c r="E89" s="31"/>
      <c r="F89" s="22" t="str">
        <f>F12</f>
        <v>Nacina Ves</v>
      </c>
      <c r="G89" s="31"/>
      <c r="H89" s="31"/>
      <c r="I89" s="24" t="s">
        <v>21</v>
      </c>
      <c r="J89" s="57" t="str">
        <f>IF(J12="","",J12)</f>
        <v>7. 4. 2025</v>
      </c>
      <c r="K89" s="31"/>
      <c r="L89" s="44"/>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31"/>
      <c r="J90" s="31"/>
      <c r="K90" s="31"/>
      <c r="L90" s="44"/>
      <c r="S90" s="31"/>
      <c r="T90" s="31"/>
      <c r="U90" s="31"/>
      <c r="V90" s="31"/>
      <c r="W90" s="31"/>
      <c r="X90" s="31"/>
      <c r="Y90" s="31"/>
      <c r="Z90" s="31"/>
      <c r="AA90" s="31"/>
      <c r="AB90" s="31"/>
      <c r="AC90" s="31"/>
      <c r="AD90" s="31"/>
      <c r="AE90" s="31"/>
    </row>
    <row r="91" spans="1:47" s="2" customFormat="1" ht="15.2" customHeight="1">
      <c r="A91" s="31"/>
      <c r="B91" s="32"/>
      <c r="C91" s="24" t="s">
        <v>23</v>
      </c>
      <c r="D91" s="31"/>
      <c r="E91" s="31"/>
      <c r="F91" s="22" t="str">
        <f>E15</f>
        <v>Obec Nacina Ves</v>
      </c>
      <c r="G91" s="31"/>
      <c r="H91" s="31"/>
      <c r="I91" s="24" t="s">
        <v>29</v>
      </c>
      <c r="J91" s="27" t="str">
        <f>E21</f>
        <v>Ing. Štefan Čižmár</v>
      </c>
      <c r="K91" s="31"/>
      <c r="L91" s="44"/>
      <c r="S91" s="31"/>
      <c r="T91" s="31"/>
      <c r="U91" s="31"/>
      <c r="V91" s="31"/>
      <c r="W91" s="31"/>
      <c r="X91" s="31"/>
      <c r="Y91" s="31"/>
      <c r="Z91" s="31"/>
      <c r="AA91" s="31"/>
      <c r="AB91" s="31"/>
      <c r="AC91" s="31"/>
      <c r="AD91" s="31"/>
      <c r="AE91" s="31"/>
    </row>
    <row r="92" spans="1:47" s="2" customFormat="1" ht="15.2" customHeight="1">
      <c r="A92" s="31"/>
      <c r="B92" s="32"/>
      <c r="C92" s="24" t="s">
        <v>27</v>
      </c>
      <c r="D92" s="31"/>
      <c r="E92" s="31"/>
      <c r="F92" s="22" t="str">
        <f>IF(E18="","",E18)</f>
        <v>Vyplň údaj</v>
      </c>
      <c r="G92" s="31"/>
      <c r="H92" s="31"/>
      <c r="I92" s="24" t="s">
        <v>32</v>
      </c>
      <c r="J92" s="27" t="str">
        <f>E24</f>
        <v xml:space="preserve"> </v>
      </c>
      <c r="K92" s="31"/>
      <c r="L92" s="44"/>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31"/>
      <c r="J93" s="31"/>
      <c r="K93" s="31"/>
      <c r="L93" s="44"/>
      <c r="S93" s="31"/>
      <c r="T93" s="31"/>
      <c r="U93" s="31"/>
      <c r="V93" s="31"/>
      <c r="W93" s="31"/>
      <c r="X93" s="31"/>
      <c r="Y93" s="31"/>
      <c r="Z93" s="31"/>
      <c r="AA93" s="31"/>
      <c r="AB93" s="31"/>
      <c r="AC93" s="31"/>
      <c r="AD93" s="31"/>
      <c r="AE93" s="31"/>
    </row>
    <row r="94" spans="1:47" s="2" customFormat="1" ht="29.25" customHeight="1">
      <c r="A94" s="31"/>
      <c r="B94" s="32"/>
      <c r="C94" s="129" t="s">
        <v>192</v>
      </c>
      <c r="D94" s="109"/>
      <c r="E94" s="109"/>
      <c r="F94" s="109"/>
      <c r="G94" s="109"/>
      <c r="H94" s="109"/>
      <c r="I94" s="109"/>
      <c r="J94" s="130" t="s">
        <v>193</v>
      </c>
      <c r="K94" s="109"/>
      <c r="L94" s="44"/>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31"/>
      <c r="J95" s="31"/>
      <c r="K95" s="31"/>
      <c r="L95" s="44"/>
      <c r="S95" s="31"/>
      <c r="T95" s="31"/>
      <c r="U95" s="31"/>
      <c r="V95" s="31"/>
      <c r="W95" s="31"/>
      <c r="X95" s="31"/>
      <c r="Y95" s="31"/>
      <c r="Z95" s="31"/>
      <c r="AA95" s="31"/>
      <c r="AB95" s="31"/>
      <c r="AC95" s="31"/>
      <c r="AD95" s="31"/>
      <c r="AE95" s="31"/>
    </row>
    <row r="96" spans="1:47" s="2" customFormat="1" ht="22.9" customHeight="1">
      <c r="A96" s="31"/>
      <c r="B96" s="32"/>
      <c r="C96" s="131" t="s">
        <v>194</v>
      </c>
      <c r="D96" s="31"/>
      <c r="E96" s="31"/>
      <c r="F96" s="31"/>
      <c r="G96" s="31"/>
      <c r="H96" s="31"/>
      <c r="I96" s="31"/>
      <c r="J96" s="73">
        <f>J130</f>
        <v>0</v>
      </c>
      <c r="K96" s="31"/>
      <c r="L96" s="44"/>
      <c r="S96" s="31"/>
      <c r="T96" s="31"/>
      <c r="U96" s="31"/>
      <c r="V96" s="31"/>
      <c r="W96" s="31"/>
      <c r="X96" s="31"/>
      <c r="Y96" s="31"/>
      <c r="Z96" s="31"/>
      <c r="AA96" s="31"/>
      <c r="AB96" s="31"/>
      <c r="AC96" s="31"/>
      <c r="AD96" s="31"/>
      <c r="AE96" s="31"/>
      <c r="AU96" s="14" t="s">
        <v>195</v>
      </c>
    </row>
    <row r="97" spans="1:65" s="9" customFormat="1" ht="24.95" customHeight="1">
      <c r="B97" s="132"/>
      <c r="D97" s="133" t="s">
        <v>3190</v>
      </c>
      <c r="E97" s="134"/>
      <c r="F97" s="134"/>
      <c r="G97" s="134"/>
      <c r="H97" s="134"/>
      <c r="I97" s="134"/>
      <c r="J97" s="135">
        <f>J131</f>
        <v>0</v>
      </c>
      <c r="L97" s="132"/>
    </row>
    <row r="98" spans="1:65" s="10" customFormat="1" ht="19.899999999999999" customHeight="1">
      <c r="B98" s="136"/>
      <c r="D98" s="137" t="s">
        <v>3191</v>
      </c>
      <c r="E98" s="138"/>
      <c r="F98" s="138"/>
      <c r="G98" s="138"/>
      <c r="H98" s="138"/>
      <c r="I98" s="138"/>
      <c r="J98" s="139">
        <f>J132</f>
        <v>0</v>
      </c>
      <c r="L98" s="136"/>
    </row>
    <row r="99" spans="1:65" s="9" customFormat="1" ht="24.95" customHeight="1">
      <c r="B99" s="132"/>
      <c r="D99" s="133" t="s">
        <v>196</v>
      </c>
      <c r="E99" s="134"/>
      <c r="F99" s="134"/>
      <c r="G99" s="134"/>
      <c r="H99" s="134"/>
      <c r="I99" s="134"/>
      <c r="J99" s="135">
        <f>J150</f>
        <v>0</v>
      </c>
      <c r="L99" s="132"/>
    </row>
    <row r="100" spans="1:65" s="10" customFormat="1" ht="19.899999999999999" customHeight="1">
      <c r="B100" s="136"/>
      <c r="D100" s="137" t="s">
        <v>204</v>
      </c>
      <c r="E100" s="138"/>
      <c r="F100" s="138"/>
      <c r="G100" s="138"/>
      <c r="H100" s="138"/>
      <c r="I100" s="138"/>
      <c r="J100" s="139">
        <f>J151</f>
        <v>0</v>
      </c>
      <c r="L100" s="136"/>
    </row>
    <row r="101" spans="1:65" s="2" customFormat="1" ht="21.75" customHeight="1">
      <c r="A101" s="31"/>
      <c r="B101" s="32"/>
      <c r="C101" s="31"/>
      <c r="D101" s="31"/>
      <c r="E101" s="31"/>
      <c r="F101" s="31"/>
      <c r="G101" s="31"/>
      <c r="H101" s="31"/>
      <c r="I101" s="31"/>
      <c r="J101" s="31"/>
      <c r="K101" s="31"/>
      <c r="L101" s="44"/>
      <c r="S101" s="31"/>
      <c r="T101" s="31"/>
      <c r="U101" s="31"/>
      <c r="V101" s="31"/>
      <c r="W101" s="31"/>
      <c r="X101" s="31"/>
      <c r="Y101" s="31"/>
      <c r="Z101" s="31"/>
      <c r="AA101" s="31"/>
      <c r="AB101" s="31"/>
      <c r="AC101" s="31"/>
      <c r="AD101" s="31"/>
      <c r="AE101" s="31"/>
    </row>
    <row r="102" spans="1:65" s="2" customFormat="1" ht="6.95" customHeight="1">
      <c r="A102" s="31"/>
      <c r="B102" s="32"/>
      <c r="C102" s="31"/>
      <c r="D102" s="31"/>
      <c r="E102" s="31"/>
      <c r="F102" s="31"/>
      <c r="G102" s="31"/>
      <c r="H102" s="31"/>
      <c r="I102" s="31"/>
      <c r="J102" s="31"/>
      <c r="K102" s="31"/>
      <c r="L102" s="44"/>
      <c r="S102" s="31"/>
      <c r="T102" s="31"/>
      <c r="U102" s="31"/>
      <c r="V102" s="31"/>
      <c r="W102" s="31"/>
      <c r="X102" s="31"/>
      <c r="Y102" s="31"/>
      <c r="Z102" s="31"/>
      <c r="AA102" s="31"/>
      <c r="AB102" s="31"/>
      <c r="AC102" s="31"/>
      <c r="AD102" s="31"/>
      <c r="AE102" s="31"/>
    </row>
    <row r="103" spans="1:65" s="2" customFormat="1" ht="29.25" customHeight="1">
      <c r="A103" s="31"/>
      <c r="B103" s="32"/>
      <c r="C103" s="131" t="s">
        <v>209</v>
      </c>
      <c r="D103" s="31"/>
      <c r="E103" s="31"/>
      <c r="F103" s="31"/>
      <c r="G103" s="31"/>
      <c r="H103" s="31"/>
      <c r="I103" s="31"/>
      <c r="J103" s="140">
        <f>ROUND(J104 + J105 + J106 + J107 + J108 + J109,2)</f>
        <v>0</v>
      </c>
      <c r="K103" s="31"/>
      <c r="L103" s="44"/>
      <c r="N103" s="141" t="s">
        <v>41</v>
      </c>
      <c r="S103" s="31"/>
      <c r="T103" s="31"/>
      <c r="U103" s="31"/>
      <c r="V103" s="31"/>
      <c r="W103" s="31"/>
      <c r="X103" s="31"/>
      <c r="Y103" s="31"/>
      <c r="Z103" s="31"/>
      <c r="AA103" s="31"/>
      <c r="AB103" s="31"/>
      <c r="AC103" s="31"/>
      <c r="AD103" s="31"/>
      <c r="AE103" s="31"/>
    </row>
    <row r="104" spans="1:65" s="2" customFormat="1" ht="18" customHeight="1">
      <c r="A104" s="31"/>
      <c r="B104" s="142"/>
      <c r="C104" s="143"/>
      <c r="D104" s="257" t="s">
        <v>210</v>
      </c>
      <c r="E104" s="263"/>
      <c r="F104" s="263"/>
      <c r="G104" s="143"/>
      <c r="H104" s="143"/>
      <c r="I104" s="143"/>
      <c r="J104" s="101">
        <v>0</v>
      </c>
      <c r="K104" s="143"/>
      <c r="L104" s="145"/>
      <c r="M104" s="146"/>
      <c r="N104" s="147" t="s">
        <v>43</v>
      </c>
      <c r="O104" s="146"/>
      <c r="P104" s="146"/>
      <c r="Q104" s="146"/>
      <c r="R104" s="146"/>
      <c r="S104" s="143"/>
      <c r="T104" s="143"/>
      <c r="U104" s="143"/>
      <c r="V104" s="143"/>
      <c r="W104" s="143"/>
      <c r="X104" s="143"/>
      <c r="Y104" s="143"/>
      <c r="Z104" s="143"/>
      <c r="AA104" s="143"/>
      <c r="AB104" s="143"/>
      <c r="AC104" s="143"/>
      <c r="AD104" s="143"/>
      <c r="AE104" s="143"/>
      <c r="AF104" s="146"/>
      <c r="AG104" s="146"/>
      <c r="AH104" s="146"/>
      <c r="AI104" s="146"/>
      <c r="AJ104" s="146"/>
      <c r="AK104" s="146"/>
      <c r="AL104" s="146"/>
      <c r="AM104" s="146"/>
      <c r="AN104" s="146"/>
      <c r="AO104" s="146"/>
      <c r="AP104" s="146"/>
      <c r="AQ104" s="146"/>
      <c r="AR104" s="146"/>
      <c r="AS104" s="146"/>
      <c r="AT104" s="146"/>
      <c r="AU104" s="146"/>
      <c r="AV104" s="146"/>
      <c r="AW104" s="146"/>
      <c r="AX104" s="146"/>
      <c r="AY104" s="148" t="s">
        <v>211</v>
      </c>
      <c r="AZ104" s="146"/>
      <c r="BA104" s="146"/>
      <c r="BB104" s="146"/>
      <c r="BC104" s="146"/>
      <c r="BD104" s="146"/>
      <c r="BE104" s="149">
        <f t="shared" ref="BE104:BE109" si="0">IF(N104="základná",J104,0)</f>
        <v>0</v>
      </c>
      <c r="BF104" s="149">
        <f t="shared" ref="BF104:BF109" si="1">IF(N104="znížená",J104,0)</f>
        <v>0</v>
      </c>
      <c r="BG104" s="149">
        <f t="shared" ref="BG104:BG109" si="2">IF(N104="zákl. prenesená",J104,0)</f>
        <v>0</v>
      </c>
      <c r="BH104" s="149">
        <f t="shared" ref="BH104:BH109" si="3">IF(N104="zníž. prenesená",J104,0)</f>
        <v>0</v>
      </c>
      <c r="BI104" s="149">
        <f t="shared" ref="BI104:BI109" si="4">IF(N104="nulová",J104,0)</f>
        <v>0</v>
      </c>
      <c r="BJ104" s="148" t="s">
        <v>88</v>
      </c>
      <c r="BK104" s="146"/>
      <c r="BL104" s="146"/>
      <c r="BM104" s="146"/>
    </row>
    <row r="105" spans="1:65" s="2" customFormat="1" ht="18" customHeight="1">
      <c r="A105" s="31"/>
      <c r="B105" s="142"/>
      <c r="C105" s="143"/>
      <c r="D105" s="257" t="s">
        <v>212</v>
      </c>
      <c r="E105" s="263"/>
      <c r="F105" s="263"/>
      <c r="G105" s="143"/>
      <c r="H105" s="143"/>
      <c r="I105" s="143"/>
      <c r="J105" s="101">
        <v>0</v>
      </c>
      <c r="K105" s="143"/>
      <c r="L105" s="145"/>
      <c r="M105" s="146"/>
      <c r="N105" s="147" t="s">
        <v>43</v>
      </c>
      <c r="O105" s="146"/>
      <c r="P105" s="146"/>
      <c r="Q105" s="146"/>
      <c r="R105" s="146"/>
      <c r="S105" s="143"/>
      <c r="T105" s="143"/>
      <c r="U105" s="143"/>
      <c r="V105" s="143"/>
      <c r="W105" s="143"/>
      <c r="X105" s="143"/>
      <c r="Y105" s="143"/>
      <c r="Z105" s="143"/>
      <c r="AA105" s="143"/>
      <c r="AB105" s="143"/>
      <c r="AC105" s="143"/>
      <c r="AD105" s="143"/>
      <c r="AE105" s="143"/>
      <c r="AF105" s="146"/>
      <c r="AG105" s="146"/>
      <c r="AH105" s="146"/>
      <c r="AI105" s="146"/>
      <c r="AJ105" s="146"/>
      <c r="AK105" s="146"/>
      <c r="AL105" s="146"/>
      <c r="AM105" s="146"/>
      <c r="AN105" s="146"/>
      <c r="AO105" s="146"/>
      <c r="AP105" s="146"/>
      <c r="AQ105" s="146"/>
      <c r="AR105" s="146"/>
      <c r="AS105" s="146"/>
      <c r="AT105" s="146"/>
      <c r="AU105" s="146"/>
      <c r="AV105" s="146"/>
      <c r="AW105" s="146"/>
      <c r="AX105" s="146"/>
      <c r="AY105" s="148" t="s">
        <v>211</v>
      </c>
      <c r="AZ105" s="146"/>
      <c r="BA105" s="146"/>
      <c r="BB105" s="146"/>
      <c r="BC105" s="146"/>
      <c r="BD105" s="146"/>
      <c r="BE105" s="149">
        <f t="shared" si="0"/>
        <v>0</v>
      </c>
      <c r="BF105" s="149">
        <f t="shared" si="1"/>
        <v>0</v>
      </c>
      <c r="BG105" s="149">
        <f t="shared" si="2"/>
        <v>0</v>
      </c>
      <c r="BH105" s="149">
        <f t="shared" si="3"/>
        <v>0</v>
      </c>
      <c r="BI105" s="149">
        <f t="shared" si="4"/>
        <v>0</v>
      </c>
      <c r="BJ105" s="148" t="s">
        <v>88</v>
      </c>
      <c r="BK105" s="146"/>
      <c r="BL105" s="146"/>
      <c r="BM105" s="146"/>
    </row>
    <row r="106" spans="1:65" s="2" customFormat="1" ht="18" customHeight="1">
      <c r="A106" s="31"/>
      <c r="B106" s="142"/>
      <c r="C106" s="143"/>
      <c r="D106" s="257" t="s">
        <v>213</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si="0"/>
        <v>0</v>
      </c>
      <c r="BF106" s="149">
        <f t="shared" si="1"/>
        <v>0</v>
      </c>
      <c r="BG106" s="149">
        <f t="shared" si="2"/>
        <v>0</v>
      </c>
      <c r="BH106" s="149">
        <f t="shared" si="3"/>
        <v>0</v>
      </c>
      <c r="BI106" s="149">
        <f t="shared" si="4"/>
        <v>0</v>
      </c>
      <c r="BJ106" s="148" t="s">
        <v>88</v>
      </c>
      <c r="BK106" s="146"/>
      <c r="BL106" s="146"/>
      <c r="BM106" s="146"/>
    </row>
    <row r="107" spans="1:65" s="2" customFormat="1" ht="18" customHeight="1">
      <c r="A107" s="31"/>
      <c r="B107" s="142"/>
      <c r="C107" s="143"/>
      <c r="D107" s="257" t="s">
        <v>214</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215</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144" t="s">
        <v>216</v>
      </c>
      <c r="E109" s="143"/>
      <c r="F109" s="143"/>
      <c r="G109" s="143"/>
      <c r="H109" s="143"/>
      <c r="I109" s="143"/>
      <c r="J109" s="101">
        <f>ROUND(J30*T109,2)</f>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217</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1.25">
      <c r="A110" s="31"/>
      <c r="B110" s="32"/>
      <c r="C110" s="31"/>
      <c r="D110" s="31"/>
      <c r="E110" s="31"/>
      <c r="F110" s="31"/>
      <c r="G110" s="31"/>
      <c r="H110" s="31"/>
      <c r="I110" s="31"/>
      <c r="J110" s="31"/>
      <c r="K110" s="31"/>
      <c r="L110" s="44"/>
      <c r="S110" s="31"/>
      <c r="T110" s="31"/>
      <c r="U110" s="31"/>
      <c r="V110" s="31"/>
      <c r="W110" s="31"/>
      <c r="X110" s="31"/>
      <c r="Y110" s="31"/>
      <c r="Z110" s="31"/>
      <c r="AA110" s="31"/>
      <c r="AB110" s="31"/>
      <c r="AC110" s="31"/>
      <c r="AD110" s="31"/>
      <c r="AE110" s="31"/>
    </row>
    <row r="111" spans="1:65" s="2" customFormat="1" ht="29.25" customHeight="1">
      <c r="A111" s="31"/>
      <c r="B111" s="32"/>
      <c r="C111" s="108" t="s">
        <v>182</v>
      </c>
      <c r="D111" s="109"/>
      <c r="E111" s="109"/>
      <c r="F111" s="109"/>
      <c r="G111" s="109"/>
      <c r="H111" s="109"/>
      <c r="I111" s="109"/>
      <c r="J111" s="110">
        <f>ROUND(J96+J103,2)</f>
        <v>0</v>
      </c>
      <c r="K111" s="109"/>
      <c r="L111" s="44"/>
      <c r="S111" s="31"/>
      <c r="T111" s="31"/>
      <c r="U111" s="31"/>
      <c r="V111" s="31"/>
      <c r="W111" s="31"/>
      <c r="X111" s="31"/>
      <c r="Y111" s="31"/>
      <c r="Z111" s="31"/>
      <c r="AA111" s="31"/>
      <c r="AB111" s="31"/>
      <c r="AC111" s="31"/>
      <c r="AD111" s="31"/>
      <c r="AE111" s="31"/>
    </row>
    <row r="112" spans="1:65" s="2" customFormat="1" ht="6.95" customHeight="1">
      <c r="A112" s="31"/>
      <c r="B112" s="49"/>
      <c r="C112" s="50"/>
      <c r="D112" s="50"/>
      <c r="E112" s="50"/>
      <c r="F112" s="50"/>
      <c r="G112" s="50"/>
      <c r="H112" s="50"/>
      <c r="I112" s="50"/>
      <c r="J112" s="50"/>
      <c r="K112" s="50"/>
      <c r="L112" s="44"/>
      <c r="S112" s="31"/>
      <c r="T112" s="31"/>
      <c r="U112" s="31"/>
      <c r="V112" s="31"/>
      <c r="W112" s="31"/>
      <c r="X112" s="31"/>
      <c r="Y112" s="31"/>
      <c r="Z112" s="31"/>
      <c r="AA112" s="31"/>
      <c r="AB112" s="31"/>
      <c r="AC112" s="31"/>
      <c r="AD112" s="31"/>
      <c r="AE112" s="31"/>
    </row>
    <row r="116" spans="1:31" s="2" customFormat="1" ht="6.95" customHeight="1">
      <c r="A116" s="31"/>
      <c r="B116" s="51"/>
      <c r="C116" s="52"/>
      <c r="D116" s="52"/>
      <c r="E116" s="52"/>
      <c r="F116" s="52"/>
      <c r="G116" s="52"/>
      <c r="H116" s="52"/>
      <c r="I116" s="52"/>
      <c r="J116" s="52"/>
      <c r="K116" s="52"/>
      <c r="L116" s="44"/>
      <c r="S116" s="31"/>
      <c r="T116" s="31"/>
      <c r="U116" s="31"/>
      <c r="V116" s="31"/>
      <c r="W116" s="31"/>
      <c r="X116" s="31"/>
      <c r="Y116" s="31"/>
      <c r="Z116" s="31"/>
      <c r="AA116" s="31"/>
      <c r="AB116" s="31"/>
      <c r="AC116" s="31"/>
      <c r="AD116" s="31"/>
      <c r="AE116" s="31"/>
    </row>
    <row r="117" spans="1:31" s="2" customFormat="1" ht="24.95" customHeight="1">
      <c r="A117" s="31"/>
      <c r="B117" s="32"/>
      <c r="C117" s="18" t="s">
        <v>218</v>
      </c>
      <c r="D117" s="31"/>
      <c r="E117" s="31"/>
      <c r="F117" s="31"/>
      <c r="G117" s="31"/>
      <c r="H117" s="31"/>
      <c r="I117" s="31"/>
      <c r="J117" s="31"/>
      <c r="K117" s="31"/>
      <c r="L117" s="44"/>
      <c r="S117" s="31"/>
      <c r="T117" s="31"/>
      <c r="U117" s="31"/>
      <c r="V117" s="31"/>
      <c r="W117" s="31"/>
      <c r="X117" s="31"/>
      <c r="Y117" s="31"/>
      <c r="Z117" s="31"/>
      <c r="AA117" s="31"/>
      <c r="AB117" s="31"/>
      <c r="AC117" s="31"/>
      <c r="AD117" s="31"/>
      <c r="AE117" s="31"/>
    </row>
    <row r="118" spans="1:31" s="2" customFormat="1" ht="6.95" customHeight="1">
      <c r="A118" s="31"/>
      <c r="B118" s="32"/>
      <c r="C118" s="31"/>
      <c r="D118" s="31"/>
      <c r="E118" s="31"/>
      <c r="F118" s="31"/>
      <c r="G118" s="31"/>
      <c r="H118" s="31"/>
      <c r="I118" s="31"/>
      <c r="J118" s="31"/>
      <c r="K118" s="31"/>
      <c r="L118" s="44"/>
      <c r="S118" s="31"/>
      <c r="T118" s="31"/>
      <c r="U118" s="31"/>
      <c r="V118" s="31"/>
      <c r="W118" s="31"/>
      <c r="X118" s="31"/>
      <c r="Y118" s="31"/>
      <c r="Z118" s="31"/>
      <c r="AA118" s="31"/>
      <c r="AB118" s="31"/>
      <c r="AC118" s="31"/>
      <c r="AD118" s="31"/>
      <c r="AE118" s="31"/>
    </row>
    <row r="119" spans="1:31" s="2" customFormat="1" ht="12" customHeight="1">
      <c r="A119" s="31"/>
      <c r="B119" s="32"/>
      <c r="C119" s="24" t="s">
        <v>15</v>
      </c>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16.5" customHeight="1">
      <c r="A120" s="31"/>
      <c r="B120" s="32"/>
      <c r="C120" s="31"/>
      <c r="D120" s="31"/>
      <c r="E120" s="258" t="str">
        <f>E7</f>
        <v>Kanalizácia a ČOV Nacina Ves</v>
      </c>
      <c r="F120" s="259"/>
      <c r="G120" s="259"/>
      <c r="H120" s="259"/>
      <c r="I120" s="31"/>
      <c r="J120" s="31"/>
      <c r="K120" s="31"/>
      <c r="L120" s="44"/>
      <c r="S120" s="31"/>
      <c r="T120" s="31"/>
      <c r="U120" s="31"/>
      <c r="V120" s="31"/>
      <c r="W120" s="31"/>
      <c r="X120" s="31"/>
      <c r="Y120" s="31"/>
      <c r="Z120" s="31"/>
      <c r="AA120" s="31"/>
      <c r="AB120" s="31"/>
      <c r="AC120" s="31"/>
      <c r="AD120" s="31"/>
      <c r="AE120" s="31"/>
    </row>
    <row r="121" spans="1:31" s="2" customFormat="1" ht="12" customHeight="1">
      <c r="A121" s="31"/>
      <c r="B121" s="32"/>
      <c r="C121" s="24" t="s">
        <v>184</v>
      </c>
      <c r="D121" s="31"/>
      <c r="E121" s="31"/>
      <c r="F121" s="31"/>
      <c r="G121" s="31"/>
      <c r="H121" s="31"/>
      <c r="I121" s="31"/>
      <c r="J121" s="31"/>
      <c r="K121" s="31"/>
      <c r="L121" s="44"/>
      <c r="S121" s="31"/>
      <c r="T121" s="31"/>
      <c r="U121" s="31"/>
      <c r="V121" s="31"/>
      <c r="W121" s="31"/>
      <c r="X121" s="31"/>
      <c r="Y121" s="31"/>
      <c r="Z121" s="31"/>
      <c r="AA121" s="31"/>
      <c r="AB121" s="31"/>
      <c r="AC121" s="31"/>
      <c r="AD121" s="31"/>
      <c r="AE121" s="31"/>
    </row>
    <row r="122" spans="1:31" s="2" customFormat="1" ht="16.5" customHeight="1">
      <c r="A122" s="31"/>
      <c r="B122" s="32"/>
      <c r="C122" s="31"/>
      <c r="D122" s="31"/>
      <c r="E122" s="239" t="str">
        <f>E9</f>
        <v>AK 01 - Adaptácia na zmenu klímy - výsadba zelene</v>
      </c>
      <c r="F122" s="261"/>
      <c r="G122" s="261"/>
      <c r="H122" s="261"/>
      <c r="I122" s="31"/>
      <c r="J122" s="31"/>
      <c r="K122" s="31"/>
      <c r="L122" s="44"/>
      <c r="S122" s="31"/>
      <c r="T122" s="31"/>
      <c r="U122" s="31"/>
      <c r="V122" s="31"/>
      <c r="W122" s="31"/>
      <c r="X122" s="31"/>
      <c r="Y122" s="31"/>
      <c r="Z122" s="31"/>
      <c r="AA122" s="31"/>
      <c r="AB122" s="31"/>
      <c r="AC122" s="31"/>
      <c r="AD122" s="31"/>
      <c r="AE122" s="31"/>
    </row>
    <row r="123" spans="1:31" s="2" customFormat="1" ht="6.95" customHeight="1">
      <c r="A123" s="31"/>
      <c r="B123" s="32"/>
      <c r="C123" s="31"/>
      <c r="D123" s="31"/>
      <c r="E123" s="31"/>
      <c r="F123" s="31"/>
      <c r="G123" s="31"/>
      <c r="H123" s="31"/>
      <c r="I123" s="31"/>
      <c r="J123" s="31"/>
      <c r="K123" s="31"/>
      <c r="L123" s="44"/>
      <c r="S123" s="31"/>
      <c r="T123" s="31"/>
      <c r="U123" s="31"/>
      <c r="V123" s="31"/>
      <c r="W123" s="31"/>
      <c r="X123" s="31"/>
      <c r="Y123" s="31"/>
      <c r="Z123" s="31"/>
      <c r="AA123" s="31"/>
      <c r="AB123" s="31"/>
      <c r="AC123" s="31"/>
      <c r="AD123" s="31"/>
      <c r="AE123" s="31"/>
    </row>
    <row r="124" spans="1:31" s="2" customFormat="1" ht="12" customHeight="1">
      <c r="A124" s="31"/>
      <c r="B124" s="32"/>
      <c r="C124" s="24" t="s">
        <v>19</v>
      </c>
      <c r="D124" s="31"/>
      <c r="E124" s="31"/>
      <c r="F124" s="22" t="str">
        <f>F12</f>
        <v>Nacina Ves</v>
      </c>
      <c r="G124" s="31"/>
      <c r="H124" s="31"/>
      <c r="I124" s="24" t="s">
        <v>21</v>
      </c>
      <c r="J124" s="57" t="str">
        <f>IF(J12="","",J12)</f>
        <v>7. 4. 2025</v>
      </c>
      <c r="K124" s="31"/>
      <c r="L124" s="44"/>
      <c r="S124" s="31"/>
      <c r="T124" s="31"/>
      <c r="U124" s="31"/>
      <c r="V124" s="31"/>
      <c r="W124" s="31"/>
      <c r="X124" s="31"/>
      <c r="Y124" s="31"/>
      <c r="Z124" s="31"/>
      <c r="AA124" s="31"/>
      <c r="AB124" s="31"/>
      <c r="AC124" s="31"/>
      <c r="AD124" s="31"/>
      <c r="AE124" s="31"/>
    </row>
    <row r="125" spans="1:31" s="2" customFormat="1" ht="6.95" customHeight="1">
      <c r="A125" s="31"/>
      <c r="B125" s="32"/>
      <c r="C125" s="31"/>
      <c r="D125" s="31"/>
      <c r="E125" s="31"/>
      <c r="F125" s="31"/>
      <c r="G125" s="31"/>
      <c r="H125" s="31"/>
      <c r="I125" s="31"/>
      <c r="J125" s="31"/>
      <c r="K125" s="31"/>
      <c r="L125" s="44"/>
      <c r="S125" s="31"/>
      <c r="T125" s="31"/>
      <c r="U125" s="31"/>
      <c r="V125" s="31"/>
      <c r="W125" s="31"/>
      <c r="X125" s="31"/>
      <c r="Y125" s="31"/>
      <c r="Z125" s="31"/>
      <c r="AA125" s="31"/>
      <c r="AB125" s="31"/>
      <c r="AC125" s="31"/>
      <c r="AD125" s="31"/>
      <c r="AE125" s="31"/>
    </row>
    <row r="126" spans="1:31" s="2" customFormat="1" ht="15.2" customHeight="1">
      <c r="A126" s="31"/>
      <c r="B126" s="32"/>
      <c r="C126" s="24" t="s">
        <v>23</v>
      </c>
      <c r="D126" s="31"/>
      <c r="E126" s="31"/>
      <c r="F126" s="22" t="str">
        <f>E15</f>
        <v>Obec Nacina Ves</v>
      </c>
      <c r="G126" s="31"/>
      <c r="H126" s="31"/>
      <c r="I126" s="24" t="s">
        <v>29</v>
      </c>
      <c r="J126" s="27" t="str">
        <f>E21</f>
        <v>Ing. Štefan Čižmár</v>
      </c>
      <c r="K126" s="31"/>
      <c r="L126" s="44"/>
      <c r="S126" s="31"/>
      <c r="T126" s="31"/>
      <c r="U126" s="31"/>
      <c r="V126" s="31"/>
      <c r="W126" s="31"/>
      <c r="X126" s="31"/>
      <c r="Y126" s="31"/>
      <c r="Z126" s="31"/>
      <c r="AA126" s="31"/>
      <c r="AB126" s="31"/>
      <c r="AC126" s="31"/>
      <c r="AD126" s="31"/>
      <c r="AE126" s="31"/>
    </row>
    <row r="127" spans="1:31" s="2" customFormat="1" ht="15.2" customHeight="1">
      <c r="A127" s="31"/>
      <c r="B127" s="32"/>
      <c r="C127" s="24" t="s">
        <v>27</v>
      </c>
      <c r="D127" s="31"/>
      <c r="E127" s="31"/>
      <c r="F127" s="22" t="str">
        <f>IF(E18="","",E18)</f>
        <v>Vyplň údaj</v>
      </c>
      <c r="G127" s="31"/>
      <c r="H127" s="31"/>
      <c r="I127" s="24" t="s">
        <v>32</v>
      </c>
      <c r="J127" s="27" t="str">
        <f>E24</f>
        <v xml:space="preserve"> </v>
      </c>
      <c r="K127" s="31"/>
      <c r="L127" s="44"/>
      <c r="S127" s="31"/>
      <c r="T127" s="31"/>
      <c r="U127" s="31"/>
      <c r="V127" s="31"/>
      <c r="W127" s="31"/>
      <c r="X127" s="31"/>
      <c r="Y127" s="31"/>
      <c r="Z127" s="31"/>
      <c r="AA127" s="31"/>
      <c r="AB127" s="31"/>
      <c r="AC127" s="31"/>
      <c r="AD127" s="31"/>
      <c r="AE127" s="31"/>
    </row>
    <row r="128" spans="1:31" s="2" customFormat="1" ht="10.35" customHeight="1">
      <c r="A128" s="31"/>
      <c r="B128" s="32"/>
      <c r="C128" s="31"/>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5" s="11" customFormat="1" ht="29.25" customHeight="1">
      <c r="A129" s="150"/>
      <c r="B129" s="151"/>
      <c r="C129" s="152" t="s">
        <v>219</v>
      </c>
      <c r="D129" s="153" t="s">
        <v>62</v>
      </c>
      <c r="E129" s="153" t="s">
        <v>58</v>
      </c>
      <c r="F129" s="153" t="s">
        <v>59</v>
      </c>
      <c r="G129" s="153" t="s">
        <v>220</v>
      </c>
      <c r="H129" s="153" t="s">
        <v>221</v>
      </c>
      <c r="I129" s="153" t="s">
        <v>222</v>
      </c>
      <c r="J129" s="154" t="s">
        <v>193</v>
      </c>
      <c r="K129" s="155" t="s">
        <v>223</v>
      </c>
      <c r="L129" s="156"/>
      <c r="M129" s="64" t="s">
        <v>1</v>
      </c>
      <c r="N129" s="65" t="s">
        <v>41</v>
      </c>
      <c r="O129" s="65" t="s">
        <v>224</v>
      </c>
      <c r="P129" s="65" t="s">
        <v>225</v>
      </c>
      <c r="Q129" s="65" t="s">
        <v>226</v>
      </c>
      <c r="R129" s="65" t="s">
        <v>227</v>
      </c>
      <c r="S129" s="65" t="s">
        <v>228</v>
      </c>
      <c r="T129" s="66" t="s">
        <v>229</v>
      </c>
      <c r="U129" s="150"/>
      <c r="V129" s="150"/>
      <c r="W129" s="150"/>
      <c r="X129" s="150"/>
      <c r="Y129" s="150"/>
      <c r="Z129" s="150"/>
      <c r="AA129" s="150"/>
      <c r="AB129" s="150"/>
      <c r="AC129" s="150"/>
      <c r="AD129" s="150"/>
      <c r="AE129" s="150"/>
    </row>
    <row r="130" spans="1:65" s="2" customFormat="1" ht="22.9" customHeight="1">
      <c r="A130" s="31"/>
      <c r="B130" s="32"/>
      <c r="C130" s="71" t="s">
        <v>190</v>
      </c>
      <c r="D130" s="31"/>
      <c r="E130" s="31"/>
      <c r="F130" s="31"/>
      <c r="G130" s="31"/>
      <c r="H130" s="31"/>
      <c r="I130" s="31"/>
      <c r="J130" s="157">
        <f>BK130</f>
        <v>0</v>
      </c>
      <c r="K130" s="31"/>
      <c r="L130" s="32"/>
      <c r="M130" s="67"/>
      <c r="N130" s="58"/>
      <c r="O130" s="68"/>
      <c r="P130" s="158">
        <f>P131+P150</f>
        <v>0</v>
      </c>
      <c r="Q130" s="68"/>
      <c r="R130" s="158">
        <f>R131+R150</f>
        <v>5.4204249999999998</v>
      </c>
      <c r="S130" s="68"/>
      <c r="T130" s="159">
        <f>T131+T150</f>
        <v>0</v>
      </c>
      <c r="U130" s="31"/>
      <c r="V130" s="31"/>
      <c r="W130" s="31"/>
      <c r="X130" s="31"/>
      <c r="Y130" s="31"/>
      <c r="Z130" s="31"/>
      <c r="AA130" s="31"/>
      <c r="AB130" s="31"/>
      <c r="AC130" s="31"/>
      <c r="AD130" s="31"/>
      <c r="AE130" s="31"/>
      <c r="AT130" s="14" t="s">
        <v>76</v>
      </c>
      <c r="AU130" s="14" t="s">
        <v>195</v>
      </c>
      <c r="BK130" s="160">
        <f>BK131+BK150</f>
        <v>0</v>
      </c>
    </row>
    <row r="131" spans="1:65" s="12" customFormat="1" ht="25.9" customHeight="1">
      <c r="B131" s="161"/>
      <c r="D131" s="162" t="s">
        <v>76</v>
      </c>
      <c r="E131" s="163" t="s">
        <v>897</v>
      </c>
      <c r="F131" s="163" t="s">
        <v>3192</v>
      </c>
      <c r="I131" s="164"/>
      <c r="J131" s="165">
        <f>BK131</f>
        <v>0</v>
      </c>
      <c r="L131" s="161"/>
      <c r="M131" s="166"/>
      <c r="N131" s="167"/>
      <c r="O131" s="167"/>
      <c r="P131" s="168">
        <f>P132</f>
        <v>0</v>
      </c>
      <c r="Q131" s="167"/>
      <c r="R131" s="168">
        <f>R132</f>
        <v>5.4204249999999998</v>
      </c>
      <c r="S131" s="167"/>
      <c r="T131" s="169">
        <f>T132</f>
        <v>0</v>
      </c>
      <c r="AR131" s="162" t="s">
        <v>81</v>
      </c>
      <c r="AT131" s="170" t="s">
        <v>76</v>
      </c>
      <c r="AU131" s="170" t="s">
        <v>77</v>
      </c>
      <c r="AY131" s="162" t="s">
        <v>232</v>
      </c>
      <c r="BK131" s="171">
        <f>BK132</f>
        <v>0</v>
      </c>
    </row>
    <row r="132" spans="1:65" s="12" customFormat="1" ht="22.9" customHeight="1">
      <c r="B132" s="161"/>
      <c r="D132" s="162" t="s">
        <v>76</v>
      </c>
      <c r="E132" s="172" t="s">
        <v>81</v>
      </c>
      <c r="F132" s="172" t="s">
        <v>3193</v>
      </c>
      <c r="I132" s="164"/>
      <c r="J132" s="173">
        <f>BK132</f>
        <v>0</v>
      </c>
      <c r="L132" s="161"/>
      <c r="M132" s="166"/>
      <c r="N132" s="167"/>
      <c r="O132" s="167"/>
      <c r="P132" s="168">
        <f>SUM(P133:P149)</f>
        <v>0</v>
      </c>
      <c r="Q132" s="167"/>
      <c r="R132" s="168">
        <f>SUM(R133:R149)</f>
        <v>5.4204249999999998</v>
      </c>
      <c r="S132" s="167"/>
      <c r="T132" s="169">
        <f>SUM(T133:T149)</f>
        <v>0</v>
      </c>
      <c r="AR132" s="162" t="s">
        <v>81</v>
      </c>
      <c r="AT132" s="170" t="s">
        <v>76</v>
      </c>
      <c r="AU132" s="170" t="s">
        <v>81</v>
      </c>
      <c r="AY132" s="162" t="s">
        <v>232</v>
      </c>
      <c r="BK132" s="171">
        <f>SUM(BK133:BK149)</f>
        <v>0</v>
      </c>
    </row>
    <row r="133" spans="1:65" s="2" customFormat="1" ht="16.5" customHeight="1">
      <c r="A133" s="31"/>
      <c r="B133" s="142"/>
      <c r="C133" s="174" t="s">
        <v>81</v>
      </c>
      <c r="D133" s="174" t="s">
        <v>234</v>
      </c>
      <c r="E133" s="175" t="s">
        <v>3194</v>
      </c>
      <c r="F133" s="176" t="s">
        <v>3195</v>
      </c>
      <c r="G133" s="177" t="s">
        <v>237</v>
      </c>
      <c r="H133" s="178">
        <v>150</v>
      </c>
      <c r="I133" s="179"/>
      <c r="J133" s="180">
        <f t="shared" ref="J133:J149" si="5">ROUND(I133*H133,2)</f>
        <v>0</v>
      </c>
      <c r="K133" s="181"/>
      <c r="L133" s="32"/>
      <c r="M133" s="182" t="s">
        <v>1</v>
      </c>
      <c r="N133" s="183" t="s">
        <v>43</v>
      </c>
      <c r="O133" s="60"/>
      <c r="P133" s="184">
        <f t="shared" ref="P133:P149" si="6">O133*H133</f>
        <v>0</v>
      </c>
      <c r="Q133" s="184">
        <v>0</v>
      </c>
      <c r="R133" s="184">
        <f t="shared" ref="R133:R149" si="7">Q133*H133</f>
        <v>0</v>
      </c>
      <c r="S133" s="184">
        <v>0</v>
      </c>
      <c r="T133" s="185">
        <f t="shared" ref="T133:T149" si="8">S133*H133</f>
        <v>0</v>
      </c>
      <c r="U133" s="31"/>
      <c r="V133" s="31"/>
      <c r="W133" s="31"/>
      <c r="X133" s="31"/>
      <c r="Y133" s="31"/>
      <c r="Z133" s="31"/>
      <c r="AA133" s="31"/>
      <c r="AB133" s="31"/>
      <c r="AC133" s="31"/>
      <c r="AD133" s="31"/>
      <c r="AE133" s="31"/>
      <c r="AR133" s="186" t="s">
        <v>238</v>
      </c>
      <c r="AT133" s="186" t="s">
        <v>234</v>
      </c>
      <c r="AU133" s="186" t="s">
        <v>88</v>
      </c>
      <c r="AY133" s="14" t="s">
        <v>232</v>
      </c>
      <c r="BE133" s="104">
        <f t="shared" ref="BE133:BE149" si="9">IF(N133="základná",J133,0)</f>
        <v>0</v>
      </c>
      <c r="BF133" s="104">
        <f t="shared" ref="BF133:BF149" si="10">IF(N133="znížená",J133,0)</f>
        <v>0</v>
      </c>
      <c r="BG133" s="104">
        <f t="shared" ref="BG133:BG149" si="11">IF(N133="zákl. prenesená",J133,0)</f>
        <v>0</v>
      </c>
      <c r="BH133" s="104">
        <f t="shared" ref="BH133:BH149" si="12">IF(N133="zníž. prenesená",J133,0)</f>
        <v>0</v>
      </c>
      <c r="BI133" s="104">
        <f t="shared" ref="BI133:BI149" si="13">IF(N133="nulová",J133,0)</f>
        <v>0</v>
      </c>
      <c r="BJ133" s="14" t="s">
        <v>88</v>
      </c>
      <c r="BK133" s="104">
        <f t="shared" ref="BK133:BK149" si="14">ROUND(I133*H133,2)</f>
        <v>0</v>
      </c>
      <c r="BL133" s="14" t="s">
        <v>238</v>
      </c>
      <c r="BM133" s="186" t="s">
        <v>88</v>
      </c>
    </row>
    <row r="134" spans="1:65" s="2" customFormat="1" ht="37.9" customHeight="1">
      <c r="A134" s="31"/>
      <c r="B134" s="142"/>
      <c r="C134" s="174" t="s">
        <v>88</v>
      </c>
      <c r="D134" s="174" t="s">
        <v>234</v>
      </c>
      <c r="E134" s="175" t="s">
        <v>3196</v>
      </c>
      <c r="F134" s="176" t="s">
        <v>3197</v>
      </c>
      <c r="G134" s="177" t="s">
        <v>1307</v>
      </c>
      <c r="H134" s="178">
        <v>30</v>
      </c>
      <c r="I134" s="179"/>
      <c r="J134" s="180">
        <f t="shared" si="5"/>
        <v>0</v>
      </c>
      <c r="K134" s="181"/>
      <c r="L134" s="32"/>
      <c r="M134" s="182" t="s">
        <v>1</v>
      </c>
      <c r="N134" s="183" t="s">
        <v>43</v>
      </c>
      <c r="O134" s="60"/>
      <c r="P134" s="184">
        <f t="shared" si="6"/>
        <v>0</v>
      </c>
      <c r="Q134" s="184">
        <v>0</v>
      </c>
      <c r="R134" s="184">
        <f t="shared" si="7"/>
        <v>0</v>
      </c>
      <c r="S134" s="184">
        <v>0</v>
      </c>
      <c r="T134" s="185">
        <f t="shared" si="8"/>
        <v>0</v>
      </c>
      <c r="U134" s="31"/>
      <c r="V134" s="31"/>
      <c r="W134" s="31"/>
      <c r="X134" s="31"/>
      <c r="Y134" s="31"/>
      <c r="Z134" s="31"/>
      <c r="AA134" s="31"/>
      <c r="AB134" s="31"/>
      <c r="AC134" s="31"/>
      <c r="AD134" s="31"/>
      <c r="AE134" s="31"/>
      <c r="AR134" s="186" t="s">
        <v>238</v>
      </c>
      <c r="AT134" s="186" t="s">
        <v>234</v>
      </c>
      <c r="AU134" s="186" t="s">
        <v>88</v>
      </c>
      <c r="AY134" s="14" t="s">
        <v>232</v>
      </c>
      <c r="BE134" s="104">
        <f t="shared" si="9"/>
        <v>0</v>
      </c>
      <c r="BF134" s="104">
        <f t="shared" si="10"/>
        <v>0</v>
      </c>
      <c r="BG134" s="104">
        <f t="shared" si="11"/>
        <v>0</v>
      </c>
      <c r="BH134" s="104">
        <f t="shared" si="12"/>
        <v>0</v>
      </c>
      <c r="BI134" s="104">
        <f t="shared" si="13"/>
        <v>0</v>
      </c>
      <c r="BJ134" s="14" t="s">
        <v>88</v>
      </c>
      <c r="BK134" s="104">
        <f t="shared" si="14"/>
        <v>0</v>
      </c>
      <c r="BL134" s="14" t="s">
        <v>238</v>
      </c>
      <c r="BM134" s="186" t="s">
        <v>238</v>
      </c>
    </row>
    <row r="135" spans="1:65" s="2" customFormat="1" ht="24.2" customHeight="1">
      <c r="A135" s="31"/>
      <c r="B135" s="142"/>
      <c r="C135" s="174" t="s">
        <v>93</v>
      </c>
      <c r="D135" s="174" t="s">
        <v>234</v>
      </c>
      <c r="E135" s="175" t="s">
        <v>3198</v>
      </c>
      <c r="F135" s="176" t="s">
        <v>3199</v>
      </c>
      <c r="G135" s="177" t="s">
        <v>1307</v>
      </c>
      <c r="H135" s="178">
        <v>30</v>
      </c>
      <c r="I135" s="179"/>
      <c r="J135" s="180">
        <f t="shared" si="5"/>
        <v>0</v>
      </c>
      <c r="K135" s="181"/>
      <c r="L135" s="32"/>
      <c r="M135" s="182" t="s">
        <v>1</v>
      </c>
      <c r="N135" s="183" t="s">
        <v>43</v>
      </c>
      <c r="O135" s="60"/>
      <c r="P135" s="184">
        <f t="shared" si="6"/>
        <v>0</v>
      </c>
      <c r="Q135" s="184">
        <v>0</v>
      </c>
      <c r="R135" s="184">
        <f t="shared" si="7"/>
        <v>0</v>
      </c>
      <c r="S135" s="184">
        <v>0</v>
      </c>
      <c r="T135" s="185">
        <f t="shared" si="8"/>
        <v>0</v>
      </c>
      <c r="U135" s="31"/>
      <c r="V135" s="31"/>
      <c r="W135" s="31"/>
      <c r="X135" s="31"/>
      <c r="Y135" s="31"/>
      <c r="Z135" s="31"/>
      <c r="AA135" s="31"/>
      <c r="AB135" s="31"/>
      <c r="AC135" s="31"/>
      <c r="AD135" s="31"/>
      <c r="AE135" s="31"/>
      <c r="AR135" s="186" t="s">
        <v>238</v>
      </c>
      <c r="AT135" s="186" t="s">
        <v>234</v>
      </c>
      <c r="AU135" s="186" t="s">
        <v>88</v>
      </c>
      <c r="AY135" s="14" t="s">
        <v>232</v>
      </c>
      <c r="BE135" s="104">
        <f t="shared" si="9"/>
        <v>0</v>
      </c>
      <c r="BF135" s="104">
        <f t="shared" si="10"/>
        <v>0</v>
      </c>
      <c r="BG135" s="104">
        <f t="shared" si="11"/>
        <v>0</v>
      </c>
      <c r="BH135" s="104">
        <f t="shared" si="12"/>
        <v>0</v>
      </c>
      <c r="BI135" s="104">
        <f t="shared" si="13"/>
        <v>0</v>
      </c>
      <c r="BJ135" s="14" t="s">
        <v>88</v>
      </c>
      <c r="BK135" s="104">
        <f t="shared" si="14"/>
        <v>0</v>
      </c>
      <c r="BL135" s="14" t="s">
        <v>238</v>
      </c>
      <c r="BM135" s="186" t="s">
        <v>253</v>
      </c>
    </row>
    <row r="136" spans="1:65" s="2" customFormat="1" ht="55.5" customHeight="1">
      <c r="A136" s="31"/>
      <c r="B136" s="142"/>
      <c r="C136" s="187" t="s">
        <v>238</v>
      </c>
      <c r="D136" s="187" t="s">
        <v>357</v>
      </c>
      <c r="E136" s="188" t="s">
        <v>3200</v>
      </c>
      <c r="F136" s="189" t="s">
        <v>3201</v>
      </c>
      <c r="G136" s="190" t="s">
        <v>1307</v>
      </c>
      <c r="H136" s="191">
        <v>30</v>
      </c>
      <c r="I136" s="192"/>
      <c r="J136" s="193">
        <f t="shared" si="5"/>
        <v>0</v>
      </c>
      <c r="K136" s="194"/>
      <c r="L136" s="195"/>
      <c r="M136" s="196" t="s">
        <v>1</v>
      </c>
      <c r="N136" s="197" t="s">
        <v>43</v>
      </c>
      <c r="O136" s="60"/>
      <c r="P136" s="184">
        <f t="shared" si="6"/>
        <v>0</v>
      </c>
      <c r="Q136" s="184">
        <v>0</v>
      </c>
      <c r="R136" s="184">
        <f t="shared" si="7"/>
        <v>0</v>
      </c>
      <c r="S136" s="184">
        <v>0</v>
      </c>
      <c r="T136" s="185">
        <f t="shared" si="8"/>
        <v>0</v>
      </c>
      <c r="U136" s="31"/>
      <c r="V136" s="31"/>
      <c r="W136" s="31"/>
      <c r="X136" s="31"/>
      <c r="Y136" s="31"/>
      <c r="Z136" s="31"/>
      <c r="AA136" s="31"/>
      <c r="AB136" s="31"/>
      <c r="AC136" s="31"/>
      <c r="AD136" s="31"/>
      <c r="AE136" s="31"/>
      <c r="AR136" s="186" t="s">
        <v>263</v>
      </c>
      <c r="AT136" s="186" t="s">
        <v>357</v>
      </c>
      <c r="AU136" s="186" t="s">
        <v>88</v>
      </c>
      <c r="AY136" s="14" t="s">
        <v>232</v>
      </c>
      <c r="BE136" s="104">
        <f t="shared" si="9"/>
        <v>0</v>
      </c>
      <c r="BF136" s="104">
        <f t="shared" si="10"/>
        <v>0</v>
      </c>
      <c r="BG136" s="104">
        <f t="shared" si="11"/>
        <v>0</v>
      </c>
      <c r="BH136" s="104">
        <f t="shared" si="12"/>
        <v>0</v>
      </c>
      <c r="BI136" s="104">
        <f t="shared" si="13"/>
        <v>0</v>
      </c>
      <c r="BJ136" s="14" t="s">
        <v>88</v>
      </c>
      <c r="BK136" s="104">
        <f t="shared" si="14"/>
        <v>0</v>
      </c>
      <c r="BL136" s="14" t="s">
        <v>238</v>
      </c>
      <c r="BM136" s="186" t="s">
        <v>263</v>
      </c>
    </row>
    <row r="137" spans="1:65" s="2" customFormat="1" ht="37.9" customHeight="1">
      <c r="A137" s="31"/>
      <c r="B137" s="142"/>
      <c r="C137" s="174" t="s">
        <v>249</v>
      </c>
      <c r="D137" s="174" t="s">
        <v>234</v>
      </c>
      <c r="E137" s="175" t="s">
        <v>3202</v>
      </c>
      <c r="F137" s="176" t="s">
        <v>3203</v>
      </c>
      <c r="G137" s="177" t="s">
        <v>1307</v>
      </c>
      <c r="H137" s="178">
        <v>20</v>
      </c>
      <c r="I137" s="179"/>
      <c r="J137" s="180">
        <f t="shared" si="5"/>
        <v>0</v>
      </c>
      <c r="K137" s="181"/>
      <c r="L137" s="32"/>
      <c r="M137" s="182" t="s">
        <v>1</v>
      </c>
      <c r="N137" s="183" t="s">
        <v>43</v>
      </c>
      <c r="O137" s="60"/>
      <c r="P137" s="184">
        <f t="shared" si="6"/>
        <v>0</v>
      </c>
      <c r="Q137" s="184">
        <v>0</v>
      </c>
      <c r="R137" s="184">
        <f t="shared" si="7"/>
        <v>0</v>
      </c>
      <c r="S137" s="184">
        <v>0</v>
      </c>
      <c r="T137" s="185">
        <f t="shared" si="8"/>
        <v>0</v>
      </c>
      <c r="U137" s="31"/>
      <c r="V137" s="31"/>
      <c r="W137" s="31"/>
      <c r="X137" s="31"/>
      <c r="Y137" s="31"/>
      <c r="Z137" s="31"/>
      <c r="AA137" s="31"/>
      <c r="AB137" s="31"/>
      <c r="AC137" s="31"/>
      <c r="AD137" s="31"/>
      <c r="AE137" s="31"/>
      <c r="AR137" s="186" t="s">
        <v>238</v>
      </c>
      <c r="AT137" s="186" t="s">
        <v>234</v>
      </c>
      <c r="AU137" s="186" t="s">
        <v>88</v>
      </c>
      <c r="AY137" s="14" t="s">
        <v>232</v>
      </c>
      <c r="BE137" s="104">
        <f t="shared" si="9"/>
        <v>0</v>
      </c>
      <c r="BF137" s="104">
        <f t="shared" si="10"/>
        <v>0</v>
      </c>
      <c r="BG137" s="104">
        <f t="shared" si="11"/>
        <v>0</v>
      </c>
      <c r="BH137" s="104">
        <f t="shared" si="12"/>
        <v>0</v>
      </c>
      <c r="BI137" s="104">
        <f t="shared" si="13"/>
        <v>0</v>
      </c>
      <c r="BJ137" s="14" t="s">
        <v>88</v>
      </c>
      <c r="BK137" s="104">
        <f t="shared" si="14"/>
        <v>0</v>
      </c>
      <c r="BL137" s="14" t="s">
        <v>238</v>
      </c>
      <c r="BM137" s="186" t="s">
        <v>272</v>
      </c>
    </row>
    <row r="138" spans="1:65" s="2" customFormat="1" ht="33" customHeight="1">
      <c r="A138" s="31"/>
      <c r="B138" s="142"/>
      <c r="C138" s="174" t="s">
        <v>253</v>
      </c>
      <c r="D138" s="174" t="s">
        <v>234</v>
      </c>
      <c r="E138" s="175" t="s">
        <v>3204</v>
      </c>
      <c r="F138" s="176" t="s">
        <v>3205</v>
      </c>
      <c r="G138" s="177" t="s">
        <v>1307</v>
      </c>
      <c r="H138" s="178">
        <v>20</v>
      </c>
      <c r="I138" s="179"/>
      <c r="J138" s="180">
        <f t="shared" si="5"/>
        <v>0</v>
      </c>
      <c r="K138" s="181"/>
      <c r="L138" s="32"/>
      <c r="M138" s="182" t="s">
        <v>1</v>
      </c>
      <c r="N138" s="183" t="s">
        <v>43</v>
      </c>
      <c r="O138" s="60"/>
      <c r="P138" s="184">
        <f t="shared" si="6"/>
        <v>0</v>
      </c>
      <c r="Q138" s="184">
        <v>0</v>
      </c>
      <c r="R138" s="184">
        <f t="shared" si="7"/>
        <v>0</v>
      </c>
      <c r="S138" s="184">
        <v>0</v>
      </c>
      <c r="T138" s="185">
        <f t="shared" si="8"/>
        <v>0</v>
      </c>
      <c r="U138" s="31"/>
      <c r="V138" s="31"/>
      <c r="W138" s="31"/>
      <c r="X138" s="31"/>
      <c r="Y138" s="31"/>
      <c r="Z138" s="31"/>
      <c r="AA138" s="31"/>
      <c r="AB138" s="31"/>
      <c r="AC138" s="31"/>
      <c r="AD138" s="31"/>
      <c r="AE138" s="31"/>
      <c r="AR138" s="186" t="s">
        <v>238</v>
      </c>
      <c r="AT138" s="186" t="s">
        <v>234</v>
      </c>
      <c r="AU138" s="186" t="s">
        <v>88</v>
      </c>
      <c r="AY138" s="14" t="s">
        <v>232</v>
      </c>
      <c r="BE138" s="104">
        <f t="shared" si="9"/>
        <v>0</v>
      </c>
      <c r="BF138" s="104">
        <f t="shared" si="10"/>
        <v>0</v>
      </c>
      <c r="BG138" s="104">
        <f t="shared" si="11"/>
        <v>0</v>
      </c>
      <c r="BH138" s="104">
        <f t="shared" si="12"/>
        <v>0</v>
      </c>
      <c r="BI138" s="104">
        <f t="shared" si="13"/>
        <v>0</v>
      </c>
      <c r="BJ138" s="14" t="s">
        <v>88</v>
      </c>
      <c r="BK138" s="104">
        <f t="shared" si="14"/>
        <v>0</v>
      </c>
      <c r="BL138" s="14" t="s">
        <v>238</v>
      </c>
      <c r="BM138" s="186" t="s">
        <v>280</v>
      </c>
    </row>
    <row r="139" spans="1:65" s="2" customFormat="1" ht="16.5" customHeight="1">
      <c r="A139" s="31"/>
      <c r="B139" s="142"/>
      <c r="C139" s="187" t="s">
        <v>258</v>
      </c>
      <c r="D139" s="187" t="s">
        <v>357</v>
      </c>
      <c r="E139" s="188" t="s">
        <v>3206</v>
      </c>
      <c r="F139" s="189" t="s">
        <v>3207</v>
      </c>
      <c r="G139" s="190" t="s">
        <v>1307</v>
      </c>
      <c r="H139" s="191">
        <v>20</v>
      </c>
      <c r="I139" s="192"/>
      <c r="J139" s="193">
        <f t="shared" si="5"/>
        <v>0</v>
      </c>
      <c r="K139" s="194"/>
      <c r="L139" s="195"/>
      <c r="M139" s="196" t="s">
        <v>1</v>
      </c>
      <c r="N139" s="197" t="s">
        <v>43</v>
      </c>
      <c r="O139" s="60"/>
      <c r="P139" s="184">
        <f t="shared" si="6"/>
        <v>0</v>
      </c>
      <c r="Q139" s="184">
        <v>0</v>
      </c>
      <c r="R139" s="184">
        <f t="shared" si="7"/>
        <v>0</v>
      </c>
      <c r="S139" s="184">
        <v>0</v>
      </c>
      <c r="T139" s="185">
        <f t="shared" si="8"/>
        <v>0</v>
      </c>
      <c r="U139" s="31"/>
      <c r="V139" s="31"/>
      <c r="W139" s="31"/>
      <c r="X139" s="31"/>
      <c r="Y139" s="31"/>
      <c r="Z139" s="31"/>
      <c r="AA139" s="31"/>
      <c r="AB139" s="31"/>
      <c r="AC139" s="31"/>
      <c r="AD139" s="31"/>
      <c r="AE139" s="31"/>
      <c r="AR139" s="186" t="s">
        <v>263</v>
      </c>
      <c r="AT139" s="186" t="s">
        <v>357</v>
      </c>
      <c r="AU139" s="186" t="s">
        <v>88</v>
      </c>
      <c r="AY139" s="14" t="s">
        <v>232</v>
      </c>
      <c r="BE139" s="104">
        <f t="shared" si="9"/>
        <v>0</v>
      </c>
      <c r="BF139" s="104">
        <f t="shared" si="10"/>
        <v>0</v>
      </c>
      <c r="BG139" s="104">
        <f t="shared" si="11"/>
        <v>0</v>
      </c>
      <c r="BH139" s="104">
        <f t="shared" si="12"/>
        <v>0</v>
      </c>
      <c r="BI139" s="104">
        <f t="shared" si="13"/>
        <v>0</v>
      </c>
      <c r="BJ139" s="14" t="s">
        <v>88</v>
      </c>
      <c r="BK139" s="104">
        <f t="shared" si="14"/>
        <v>0</v>
      </c>
      <c r="BL139" s="14" t="s">
        <v>238</v>
      </c>
      <c r="BM139" s="186" t="s">
        <v>289</v>
      </c>
    </row>
    <row r="140" spans="1:65" s="2" customFormat="1" ht="37.9" customHeight="1">
      <c r="A140" s="31"/>
      <c r="B140" s="142"/>
      <c r="C140" s="174" t="s">
        <v>263</v>
      </c>
      <c r="D140" s="174" t="s">
        <v>234</v>
      </c>
      <c r="E140" s="175" t="s">
        <v>3208</v>
      </c>
      <c r="F140" s="176" t="s">
        <v>3209</v>
      </c>
      <c r="G140" s="177" t="s">
        <v>394</v>
      </c>
      <c r="H140" s="178">
        <v>10</v>
      </c>
      <c r="I140" s="179"/>
      <c r="J140" s="180">
        <f t="shared" si="5"/>
        <v>0</v>
      </c>
      <c r="K140" s="181"/>
      <c r="L140" s="32"/>
      <c r="M140" s="182" t="s">
        <v>1</v>
      </c>
      <c r="N140" s="183"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238</v>
      </c>
      <c r="AT140" s="186" t="s">
        <v>234</v>
      </c>
      <c r="AU140" s="186" t="s">
        <v>88</v>
      </c>
      <c r="AY140" s="14" t="s">
        <v>232</v>
      </c>
      <c r="BE140" s="104">
        <f t="shared" si="9"/>
        <v>0</v>
      </c>
      <c r="BF140" s="104">
        <f t="shared" si="10"/>
        <v>0</v>
      </c>
      <c r="BG140" s="104">
        <f t="shared" si="11"/>
        <v>0</v>
      </c>
      <c r="BH140" s="104">
        <f t="shared" si="12"/>
        <v>0</v>
      </c>
      <c r="BI140" s="104">
        <f t="shared" si="13"/>
        <v>0</v>
      </c>
      <c r="BJ140" s="14" t="s">
        <v>88</v>
      </c>
      <c r="BK140" s="104">
        <f t="shared" si="14"/>
        <v>0</v>
      </c>
      <c r="BL140" s="14" t="s">
        <v>238</v>
      </c>
      <c r="BM140" s="186" t="s">
        <v>297</v>
      </c>
    </row>
    <row r="141" spans="1:65" s="2" customFormat="1" ht="33" customHeight="1">
      <c r="A141" s="31"/>
      <c r="B141" s="142"/>
      <c r="C141" s="174" t="s">
        <v>268</v>
      </c>
      <c r="D141" s="174" t="s">
        <v>234</v>
      </c>
      <c r="E141" s="175" t="s">
        <v>3210</v>
      </c>
      <c r="F141" s="176" t="s">
        <v>3211</v>
      </c>
      <c r="G141" s="177" t="s">
        <v>1307</v>
      </c>
      <c r="H141" s="178">
        <v>10</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238</v>
      </c>
      <c r="AT141" s="186" t="s">
        <v>234</v>
      </c>
      <c r="AU141" s="186" t="s">
        <v>88</v>
      </c>
      <c r="AY141" s="14" t="s">
        <v>232</v>
      </c>
      <c r="BE141" s="104">
        <f t="shared" si="9"/>
        <v>0</v>
      </c>
      <c r="BF141" s="104">
        <f t="shared" si="10"/>
        <v>0</v>
      </c>
      <c r="BG141" s="104">
        <f t="shared" si="11"/>
        <v>0</v>
      </c>
      <c r="BH141" s="104">
        <f t="shared" si="12"/>
        <v>0</v>
      </c>
      <c r="BI141" s="104">
        <f t="shared" si="13"/>
        <v>0</v>
      </c>
      <c r="BJ141" s="14" t="s">
        <v>88</v>
      </c>
      <c r="BK141" s="104">
        <f t="shared" si="14"/>
        <v>0</v>
      </c>
      <c r="BL141" s="14" t="s">
        <v>238</v>
      </c>
      <c r="BM141" s="186" t="s">
        <v>305</v>
      </c>
    </row>
    <row r="142" spans="1:65" s="2" customFormat="1" ht="24.2" customHeight="1">
      <c r="A142" s="31"/>
      <c r="B142" s="142"/>
      <c r="C142" s="187" t="s">
        <v>272</v>
      </c>
      <c r="D142" s="187" t="s">
        <v>357</v>
      </c>
      <c r="E142" s="188" t="s">
        <v>3212</v>
      </c>
      <c r="F142" s="189" t="s">
        <v>3213</v>
      </c>
      <c r="G142" s="190" t="s">
        <v>1307</v>
      </c>
      <c r="H142" s="191">
        <v>10</v>
      </c>
      <c r="I142" s="192"/>
      <c r="J142" s="193">
        <f t="shared" si="5"/>
        <v>0</v>
      </c>
      <c r="K142" s="194"/>
      <c r="L142" s="195"/>
      <c r="M142" s="196" t="s">
        <v>1</v>
      </c>
      <c r="N142" s="197" t="s">
        <v>43</v>
      </c>
      <c r="O142" s="60"/>
      <c r="P142" s="184">
        <f t="shared" si="6"/>
        <v>0</v>
      </c>
      <c r="Q142" s="184">
        <v>2.5000000000000001E-2</v>
      </c>
      <c r="R142" s="184">
        <f t="shared" si="7"/>
        <v>0.25</v>
      </c>
      <c r="S142" s="184">
        <v>0</v>
      </c>
      <c r="T142" s="185">
        <f t="shared" si="8"/>
        <v>0</v>
      </c>
      <c r="U142" s="31"/>
      <c r="V142" s="31"/>
      <c r="W142" s="31"/>
      <c r="X142" s="31"/>
      <c r="Y142" s="31"/>
      <c r="Z142" s="31"/>
      <c r="AA142" s="31"/>
      <c r="AB142" s="31"/>
      <c r="AC142" s="31"/>
      <c r="AD142" s="31"/>
      <c r="AE142" s="31"/>
      <c r="AR142" s="186" t="s">
        <v>263</v>
      </c>
      <c r="AT142" s="186" t="s">
        <v>357</v>
      </c>
      <c r="AU142" s="186" t="s">
        <v>88</v>
      </c>
      <c r="AY142" s="14" t="s">
        <v>232</v>
      </c>
      <c r="BE142" s="104">
        <f t="shared" si="9"/>
        <v>0</v>
      </c>
      <c r="BF142" s="104">
        <f t="shared" si="10"/>
        <v>0</v>
      </c>
      <c r="BG142" s="104">
        <f t="shared" si="11"/>
        <v>0</v>
      </c>
      <c r="BH142" s="104">
        <f t="shared" si="12"/>
        <v>0</v>
      </c>
      <c r="BI142" s="104">
        <f t="shared" si="13"/>
        <v>0</v>
      </c>
      <c r="BJ142" s="14" t="s">
        <v>88</v>
      </c>
      <c r="BK142" s="104">
        <f t="shared" si="14"/>
        <v>0</v>
      </c>
      <c r="BL142" s="14" t="s">
        <v>238</v>
      </c>
      <c r="BM142" s="186" t="s">
        <v>313</v>
      </c>
    </row>
    <row r="143" spans="1:65" s="2" customFormat="1" ht="24.2" customHeight="1">
      <c r="A143" s="31"/>
      <c r="B143" s="142"/>
      <c r="C143" s="174" t="s">
        <v>276</v>
      </c>
      <c r="D143" s="174" t="s">
        <v>234</v>
      </c>
      <c r="E143" s="175" t="s">
        <v>3214</v>
      </c>
      <c r="F143" s="176" t="s">
        <v>3215</v>
      </c>
      <c r="G143" s="177" t="s">
        <v>1307</v>
      </c>
      <c r="H143" s="178">
        <v>10</v>
      </c>
      <c r="I143" s="179"/>
      <c r="J143" s="180">
        <f t="shared" si="5"/>
        <v>0</v>
      </c>
      <c r="K143" s="181"/>
      <c r="L143" s="32"/>
      <c r="M143" s="182" t="s">
        <v>1</v>
      </c>
      <c r="N143" s="183" t="s">
        <v>43</v>
      </c>
      <c r="O143" s="60"/>
      <c r="P143" s="184">
        <f t="shared" si="6"/>
        <v>0</v>
      </c>
      <c r="Q143" s="184">
        <v>4.8000000000000001E-4</v>
      </c>
      <c r="R143" s="184">
        <f t="shared" si="7"/>
        <v>4.8000000000000004E-3</v>
      </c>
      <c r="S143" s="184">
        <v>0</v>
      </c>
      <c r="T143" s="185">
        <f t="shared" si="8"/>
        <v>0</v>
      </c>
      <c r="U143" s="31"/>
      <c r="V143" s="31"/>
      <c r="W143" s="31"/>
      <c r="X143" s="31"/>
      <c r="Y143" s="31"/>
      <c r="Z143" s="31"/>
      <c r="AA143" s="31"/>
      <c r="AB143" s="31"/>
      <c r="AC143" s="31"/>
      <c r="AD143" s="31"/>
      <c r="AE143" s="31"/>
      <c r="AR143" s="186" t="s">
        <v>238</v>
      </c>
      <c r="AT143" s="186" t="s">
        <v>234</v>
      </c>
      <c r="AU143" s="186" t="s">
        <v>88</v>
      </c>
      <c r="AY143" s="14" t="s">
        <v>232</v>
      </c>
      <c r="BE143" s="104">
        <f t="shared" si="9"/>
        <v>0</v>
      </c>
      <c r="BF143" s="104">
        <f t="shared" si="10"/>
        <v>0</v>
      </c>
      <c r="BG143" s="104">
        <f t="shared" si="11"/>
        <v>0</v>
      </c>
      <c r="BH143" s="104">
        <f t="shared" si="12"/>
        <v>0</v>
      </c>
      <c r="BI143" s="104">
        <f t="shared" si="13"/>
        <v>0</v>
      </c>
      <c r="BJ143" s="14" t="s">
        <v>88</v>
      </c>
      <c r="BK143" s="104">
        <f t="shared" si="14"/>
        <v>0</v>
      </c>
      <c r="BL143" s="14" t="s">
        <v>238</v>
      </c>
      <c r="BM143" s="186" t="s">
        <v>321</v>
      </c>
    </row>
    <row r="144" spans="1:65" s="2" customFormat="1" ht="16.5" customHeight="1">
      <c r="A144" s="31"/>
      <c r="B144" s="142"/>
      <c r="C144" s="187" t="s">
        <v>280</v>
      </c>
      <c r="D144" s="187" t="s">
        <v>357</v>
      </c>
      <c r="E144" s="188" t="s">
        <v>3216</v>
      </c>
      <c r="F144" s="189" t="s">
        <v>3217</v>
      </c>
      <c r="G144" s="190" t="s">
        <v>1307</v>
      </c>
      <c r="H144" s="191">
        <v>30</v>
      </c>
      <c r="I144" s="192"/>
      <c r="J144" s="193">
        <f t="shared" si="5"/>
        <v>0</v>
      </c>
      <c r="K144" s="194"/>
      <c r="L144" s="195"/>
      <c r="M144" s="196" t="s">
        <v>1</v>
      </c>
      <c r="N144" s="197" t="s">
        <v>43</v>
      </c>
      <c r="O144" s="60"/>
      <c r="P144" s="184">
        <f t="shared" si="6"/>
        <v>0</v>
      </c>
      <c r="Q144" s="184">
        <v>1.2E-2</v>
      </c>
      <c r="R144" s="184">
        <f t="shared" si="7"/>
        <v>0.36</v>
      </c>
      <c r="S144" s="184">
        <v>0</v>
      </c>
      <c r="T144" s="185">
        <f t="shared" si="8"/>
        <v>0</v>
      </c>
      <c r="U144" s="31"/>
      <c r="V144" s="31"/>
      <c r="W144" s="31"/>
      <c r="X144" s="31"/>
      <c r="Y144" s="31"/>
      <c r="Z144" s="31"/>
      <c r="AA144" s="31"/>
      <c r="AB144" s="31"/>
      <c r="AC144" s="31"/>
      <c r="AD144" s="31"/>
      <c r="AE144" s="31"/>
      <c r="AR144" s="186" t="s">
        <v>263</v>
      </c>
      <c r="AT144" s="186" t="s">
        <v>357</v>
      </c>
      <c r="AU144" s="186" t="s">
        <v>88</v>
      </c>
      <c r="AY144" s="14" t="s">
        <v>232</v>
      </c>
      <c r="BE144" s="104">
        <f t="shared" si="9"/>
        <v>0</v>
      </c>
      <c r="BF144" s="104">
        <f t="shared" si="10"/>
        <v>0</v>
      </c>
      <c r="BG144" s="104">
        <f t="shared" si="11"/>
        <v>0</v>
      </c>
      <c r="BH144" s="104">
        <f t="shared" si="12"/>
        <v>0</v>
      </c>
      <c r="BI144" s="104">
        <f t="shared" si="13"/>
        <v>0</v>
      </c>
      <c r="BJ144" s="14" t="s">
        <v>88</v>
      </c>
      <c r="BK144" s="104">
        <f t="shared" si="14"/>
        <v>0</v>
      </c>
      <c r="BL144" s="14" t="s">
        <v>238</v>
      </c>
      <c r="BM144" s="186" t="s">
        <v>328</v>
      </c>
    </row>
    <row r="145" spans="1:65" s="2" customFormat="1" ht="16.5" customHeight="1">
      <c r="A145" s="31"/>
      <c r="B145" s="142"/>
      <c r="C145" s="187" t="s">
        <v>284</v>
      </c>
      <c r="D145" s="187" t="s">
        <v>357</v>
      </c>
      <c r="E145" s="188" t="s">
        <v>3218</v>
      </c>
      <c r="F145" s="189" t="s">
        <v>3219</v>
      </c>
      <c r="G145" s="190" t="s">
        <v>1307</v>
      </c>
      <c r="H145" s="191">
        <v>10</v>
      </c>
      <c r="I145" s="192"/>
      <c r="J145" s="193">
        <f t="shared" si="5"/>
        <v>0</v>
      </c>
      <c r="K145" s="194"/>
      <c r="L145" s="195"/>
      <c r="M145" s="196" t="s">
        <v>1</v>
      </c>
      <c r="N145" s="197"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263</v>
      </c>
      <c r="AT145" s="186" t="s">
        <v>357</v>
      </c>
      <c r="AU145" s="186" t="s">
        <v>88</v>
      </c>
      <c r="AY145" s="14" t="s">
        <v>232</v>
      </c>
      <c r="BE145" s="104">
        <f t="shared" si="9"/>
        <v>0</v>
      </c>
      <c r="BF145" s="104">
        <f t="shared" si="10"/>
        <v>0</v>
      </c>
      <c r="BG145" s="104">
        <f t="shared" si="11"/>
        <v>0</v>
      </c>
      <c r="BH145" s="104">
        <f t="shared" si="12"/>
        <v>0</v>
      </c>
      <c r="BI145" s="104">
        <f t="shared" si="13"/>
        <v>0</v>
      </c>
      <c r="BJ145" s="14" t="s">
        <v>88</v>
      </c>
      <c r="BK145" s="104">
        <f t="shared" si="14"/>
        <v>0</v>
      </c>
      <c r="BL145" s="14" t="s">
        <v>238</v>
      </c>
      <c r="BM145" s="186" t="s">
        <v>336</v>
      </c>
    </row>
    <row r="146" spans="1:65" s="2" customFormat="1" ht="16.5" customHeight="1">
      <c r="A146" s="31"/>
      <c r="B146" s="142"/>
      <c r="C146" s="187" t="s">
        <v>289</v>
      </c>
      <c r="D146" s="187" t="s">
        <v>357</v>
      </c>
      <c r="E146" s="188" t="s">
        <v>3220</v>
      </c>
      <c r="F146" s="189" t="s">
        <v>3221</v>
      </c>
      <c r="G146" s="190" t="s">
        <v>394</v>
      </c>
      <c r="H146" s="191">
        <v>30</v>
      </c>
      <c r="I146" s="192"/>
      <c r="J146" s="193">
        <f t="shared" si="5"/>
        <v>0</v>
      </c>
      <c r="K146" s="194"/>
      <c r="L146" s="195"/>
      <c r="M146" s="196" t="s">
        <v>1</v>
      </c>
      <c r="N146" s="197" t="s">
        <v>43</v>
      </c>
      <c r="O146" s="60"/>
      <c r="P146" s="184">
        <f t="shared" si="6"/>
        <v>0</v>
      </c>
      <c r="Q146" s="184">
        <v>2.5000000000000001E-2</v>
      </c>
      <c r="R146" s="184">
        <f t="shared" si="7"/>
        <v>0.75</v>
      </c>
      <c r="S146" s="184">
        <v>0</v>
      </c>
      <c r="T146" s="185">
        <f t="shared" si="8"/>
        <v>0</v>
      </c>
      <c r="U146" s="31"/>
      <c r="V146" s="31"/>
      <c r="W146" s="31"/>
      <c r="X146" s="31"/>
      <c r="Y146" s="31"/>
      <c r="Z146" s="31"/>
      <c r="AA146" s="31"/>
      <c r="AB146" s="31"/>
      <c r="AC146" s="31"/>
      <c r="AD146" s="31"/>
      <c r="AE146" s="31"/>
      <c r="AR146" s="186" t="s">
        <v>263</v>
      </c>
      <c r="AT146" s="186" t="s">
        <v>357</v>
      </c>
      <c r="AU146" s="186" t="s">
        <v>88</v>
      </c>
      <c r="AY146" s="14" t="s">
        <v>232</v>
      </c>
      <c r="BE146" s="104">
        <f t="shared" si="9"/>
        <v>0</v>
      </c>
      <c r="BF146" s="104">
        <f t="shared" si="10"/>
        <v>0</v>
      </c>
      <c r="BG146" s="104">
        <f t="shared" si="11"/>
        <v>0</v>
      </c>
      <c r="BH146" s="104">
        <f t="shared" si="12"/>
        <v>0</v>
      </c>
      <c r="BI146" s="104">
        <f t="shared" si="13"/>
        <v>0</v>
      </c>
      <c r="BJ146" s="14" t="s">
        <v>88</v>
      </c>
      <c r="BK146" s="104">
        <f t="shared" si="14"/>
        <v>0</v>
      </c>
      <c r="BL146" s="14" t="s">
        <v>238</v>
      </c>
      <c r="BM146" s="186" t="s">
        <v>344</v>
      </c>
    </row>
    <row r="147" spans="1:65" s="2" customFormat="1" ht="21.75" customHeight="1">
      <c r="A147" s="31"/>
      <c r="B147" s="142"/>
      <c r="C147" s="174" t="s">
        <v>293</v>
      </c>
      <c r="D147" s="174" t="s">
        <v>234</v>
      </c>
      <c r="E147" s="175" t="s">
        <v>3222</v>
      </c>
      <c r="F147" s="176" t="s">
        <v>3223</v>
      </c>
      <c r="G147" s="177" t="s">
        <v>287</v>
      </c>
      <c r="H147" s="178">
        <v>6</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238</v>
      </c>
      <c r="AT147" s="186" t="s">
        <v>234</v>
      </c>
      <c r="AU147" s="186" t="s">
        <v>88</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352</v>
      </c>
    </row>
    <row r="148" spans="1:65" s="2" customFormat="1" ht="24.2" customHeight="1">
      <c r="A148" s="31"/>
      <c r="B148" s="142"/>
      <c r="C148" s="174" t="s">
        <v>297</v>
      </c>
      <c r="D148" s="174" t="s">
        <v>234</v>
      </c>
      <c r="E148" s="175" t="s">
        <v>3224</v>
      </c>
      <c r="F148" s="176" t="s">
        <v>3225</v>
      </c>
      <c r="G148" s="177" t="s">
        <v>237</v>
      </c>
      <c r="H148" s="178">
        <v>150</v>
      </c>
      <c r="I148" s="179"/>
      <c r="J148" s="180">
        <f t="shared" si="5"/>
        <v>0</v>
      </c>
      <c r="K148" s="181"/>
      <c r="L148" s="32"/>
      <c r="M148" s="182" t="s">
        <v>1</v>
      </c>
      <c r="N148" s="183"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238</v>
      </c>
      <c r="AT148" s="186" t="s">
        <v>234</v>
      </c>
      <c r="AU148" s="186" t="s">
        <v>88</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3226</v>
      </c>
    </row>
    <row r="149" spans="1:65" s="2" customFormat="1" ht="16.5" customHeight="1">
      <c r="A149" s="31"/>
      <c r="B149" s="142"/>
      <c r="C149" s="187" t="s">
        <v>301</v>
      </c>
      <c r="D149" s="187" t="s">
        <v>357</v>
      </c>
      <c r="E149" s="188" t="s">
        <v>3227</v>
      </c>
      <c r="F149" s="189" t="s">
        <v>3228</v>
      </c>
      <c r="G149" s="190" t="s">
        <v>3229</v>
      </c>
      <c r="H149" s="191">
        <v>13518.75</v>
      </c>
      <c r="I149" s="192"/>
      <c r="J149" s="193">
        <f t="shared" si="5"/>
        <v>0</v>
      </c>
      <c r="K149" s="194"/>
      <c r="L149" s="195"/>
      <c r="M149" s="196" t="s">
        <v>1</v>
      </c>
      <c r="N149" s="197" t="s">
        <v>43</v>
      </c>
      <c r="O149" s="60"/>
      <c r="P149" s="184">
        <f t="shared" si="6"/>
        <v>0</v>
      </c>
      <c r="Q149" s="184">
        <v>2.9999999999999997E-4</v>
      </c>
      <c r="R149" s="184">
        <f t="shared" si="7"/>
        <v>4.055625</v>
      </c>
      <c r="S149" s="184">
        <v>0</v>
      </c>
      <c r="T149" s="185">
        <f t="shared" si="8"/>
        <v>0</v>
      </c>
      <c r="U149" s="31"/>
      <c r="V149" s="31"/>
      <c r="W149" s="31"/>
      <c r="X149" s="31"/>
      <c r="Y149" s="31"/>
      <c r="Z149" s="31"/>
      <c r="AA149" s="31"/>
      <c r="AB149" s="31"/>
      <c r="AC149" s="31"/>
      <c r="AD149" s="31"/>
      <c r="AE149" s="31"/>
      <c r="AR149" s="186" t="s">
        <v>263</v>
      </c>
      <c r="AT149" s="186" t="s">
        <v>357</v>
      </c>
      <c r="AU149" s="186" t="s">
        <v>88</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3230</v>
      </c>
    </row>
    <row r="150" spans="1:65" s="12" customFormat="1" ht="25.9" customHeight="1">
      <c r="B150" s="161"/>
      <c r="D150" s="162" t="s">
        <v>76</v>
      </c>
      <c r="E150" s="163" t="s">
        <v>230</v>
      </c>
      <c r="F150" s="163" t="s">
        <v>231</v>
      </c>
      <c r="I150" s="164"/>
      <c r="J150" s="165">
        <f>BK150</f>
        <v>0</v>
      </c>
      <c r="L150" s="161"/>
      <c r="M150" s="166"/>
      <c r="N150" s="167"/>
      <c r="O150" s="167"/>
      <c r="P150" s="168">
        <f>P151</f>
        <v>0</v>
      </c>
      <c r="Q150" s="167"/>
      <c r="R150" s="168">
        <f>R151</f>
        <v>0</v>
      </c>
      <c r="S150" s="167"/>
      <c r="T150" s="169">
        <f>T151</f>
        <v>0</v>
      </c>
      <c r="AR150" s="162" t="s">
        <v>81</v>
      </c>
      <c r="AT150" s="170" t="s">
        <v>76</v>
      </c>
      <c r="AU150" s="170" t="s">
        <v>77</v>
      </c>
      <c r="AY150" s="162" t="s">
        <v>232</v>
      </c>
      <c r="BK150" s="171">
        <f>BK151</f>
        <v>0</v>
      </c>
    </row>
    <row r="151" spans="1:65" s="12" customFormat="1" ht="22.9" customHeight="1">
      <c r="B151" s="161"/>
      <c r="D151" s="162" t="s">
        <v>76</v>
      </c>
      <c r="E151" s="172" t="s">
        <v>629</v>
      </c>
      <c r="F151" s="172" t="s">
        <v>757</v>
      </c>
      <c r="I151" s="164"/>
      <c r="J151" s="173">
        <f>BK151</f>
        <v>0</v>
      </c>
      <c r="L151" s="161"/>
      <c r="M151" s="166"/>
      <c r="N151" s="167"/>
      <c r="O151" s="167"/>
      <c r="P151" s="168">
        <f>P152</f>
        <v>0</v>
      </c>
      <c r="Q151" s="167"/>
      <c r="R151" s="168">
        <f>R152</f>
        <v>0</v>
      </c>
      <c r="S151" s="167"/>
      <c r="T151" s="169">
        <f>T152</f>
        <v>0</v>
      </c>
      <c r="AR151" s="162" t="s">
        <v>81</v>
      </c>
      <c r="AT151" s="170" t="s">
        <v>76</v>
      </c>
      <c r="AU151" s="170" t="s">
        <v>81</v>
      </c>
      <c r="AY151" s="162" t="s">
        <v>232</v>
      </c>
      <c r="BK151" s="171">
        <f>BK152</f>
        <v>0</v>
      </c>
    </row>
    <row r="152" spans="1:65" s="2" customFormat="1" ht="33" customHeight="1">
      <c r="A152" s="31"/>
      <c r="B152" s="142"/>
      <c r="C152" s="174" t="s">
        <v>305</v>
      </c>
      <c r="D152" s="174" t="s">
        <v>234</v>
      </c>
      <c r="E152" s="175" t="s">
        <v>3231</v>
      </c>
      <c r="F152" s="176" t="s">
        <v>3232</v>
      </c>
      <c r="G152" s="177" t="s">
        <v>360</v>
      </c>
      <c r="H152" s="178">
        <v>5.42</v>
      </c>
      <c r="I152" s="179"/>
      <c r="J152" s="180">
        <f>ROUND(I152*H152,2)</f>
        <v>0</v>
      </c>
      <c r="K152" s="181"/>
      <c r="L152" s="32"/>
      <c r="M152" s="198" t="s">
        <v>1</v>
      </c>
      <c r="N152" s="199" t="s">
        <v>43</v>
      </c>
      <c r="O152" s="200"/>
      <c r="P152" s="201">
        <f>O152*H152</f>
        <v>0</v>
      </c>
      <c r="Q152" s="201">
        <v>0</v>
      </c>
      <c r="R152" s="201">
        <f>Q152*H152</f>
        <v>0</v>
      </c>
      <c r="S152" s="201">
        <v>0</v>
      </c>
      <c r="T152" s="202">
        <f>S152*H152</f>
        <v>0</v>
      </c>
      <c r="U152" s="31"/>
      <c r="V152" s="31"/>
      <c r="W152" s="31"/>
      <c r="X152" s="31"/>
      <c r="Y152" s="31"/>
      <c r="Z152" s="31"/>
      <c r="AA152" s="31"/>
      <c r="AB152" s="31"/>
      <c r="AC152" s="31"/>
      <c r="AD152" s="31"/>
      <c r="AE152" s="31"/>
      <c r="AR152" s="186" t="s">
        <v>238</v>
      </c>
      <c r="AT152" s="186" t="s">
        <v>234</v>
      </c>
      <c r="AU152" s="186" t="s">
        <v>88</v>
      </c>
      <c r="AY152" s="14" t="s">
        <v>232</v>
      </c>
      <c r="BE152" s="104">
        <f>IF(N152="základná",J152,0)</f>
        <v>0</v>
      </c>
      <c r="BF152" s="104">
        <f>IF(N152="znížená",J152,0)</f>
        <v>0</v>
      </c>
      <c r="BG152" s="104">
        <f>IF(N152="zákl. prenesená",J152,0)</f>
        <v>0</v>
      </c>
      <c r="BH152" s="104">
        <f>IF(N152="zníž. prenesená",J152,0)</f>
        <v>0</v>
      </c>
      <c r="BI152" s="104">
        <f>IF(N152="nulová",J152,0)</f>
        <v>0</v>
      </c>
      <c r="BJ152" s="14" t="s">
        <v>88</v>
      </c>
      <c r="BK152" s="104">
        <f>ROUND(I152*H152,2)</f>
        <v>0</v>
      </c>
      <c r="BL152" s="14" t="s">
        <v>238</v>
      </c>
      <c r="BM152" s="186" t="s">
        <v>3233</v>
      </c>
    </row>
    <row r="153" spans="1:65" s="2" customFormat="1" ht="6.95" customHeight="1">
      <c r="A153" s="31"/>
      <c r="B153" s="49"/>
      <c r="C153" s="50"/>
      <c r="D153" s="50"/>
      <c r="E153" s="50"/>
      <c r="F153" s="50"/>
      <c r="G153" s="50"/>
      <c r="H153" s="50"/>
      <c r="I153" s="50"/>
      <c r="J153" s="50"/>
      <c r="K153" s="50"/>
      <c r="L153" s="32"/>
      <c r="M153" s="31"/>
      <c r="O153" s="31"/>
      <c r="P153" s="31"/>
      <c r="Q153" s="31"/>
      <c r="R153" s="31"/>
      <c r="S153" s="31"/>
      <c r="T153" s="31"/>
      <c r="U153" s="31"/>
      <c r="V153" s="31"/>
      <c r="W153" s="31"/>
      <c r="X153" s="31"/>
      <c r="Y153" s="31"/>
      <c r="Z153" s="31"/>
      <c r="AA153" s="31"/>
      <c r="AB153" s="31"/>
      <c r="AC153" s="31"/>
      <c r="AD153" s="31"/>
      <c r="AE153" s="31"/>
    </row>
  </sheetData>
  <autoFilter ref="C129:K152"/>
  <mergeCells count="14">
    <mergeCell ref="D108:F108"/>
    <mergeCell ref="E120:H120"/>
    <mergeCell ref="E122:H122"/>
    <mergeCell ref="L2:V2"/>
    <mergeCell ref="E87:H87"/>
    <mergeCell ref="D104:F104"/>
    <mergeCell ref="D105:F105"/>
    <mergeCell ref="D106:F106"/>
    <mergeCell ref="D107:F107"/>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2:BM23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97</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187</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789</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J115</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ROUND((SUM(BE115:BE122) + SUM(BE146:BE229)),  2)</f>
        <v>0</v>
      </c>
      <c r="G39" s="118"/>
      <c r="H39" s="118"/>
      <c r="I39" s="119">
        <v>0.23</v>
      </c>
      <c r="J39" s="117">
        <f>ROUND(((SUM(BE115:BE122) + SUM(BE146:BE229))*I39),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ROUND((SUM(BF115:BF122) + SUM(BF146:BF229)),  2)</f>
        <v>0</v>
      </c>
      <c r="G40" s="118"/>
      <c r="H40" s="118"/>
      <c r="I40" s="119">
        <v>0.23</v>
      </c>
      <c r="J40" s="117">
        <f>ROUND(((SUM(BF115:BF122) + SUM(BF146:BF229))*I40),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ROUND((SUM(BG115:BG122) + SUM(BG146:BG229)),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ROUND((SUM(BH115:BH122) + SUM(BH146:BH229)),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ROUND((SUM(BI115:BI122) + SUM(BI146:BI229)),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187</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01.2 - Výtlačné potrubie V1</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J146</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196</v>
      </c>
      <c r="E101" s="134"/>
      <c r="F101" s="134"/>
      <c r="G101" s="134"/>
      <c r="H101" s="134"/>
      <c r="I101" s="134"/>
      <c r="J101" s="135">
        <f>J147</f>
        <v>0</v>
      </c>
      <c r="L101" s="132"/>
    </row>
    <row r="102" spans="1:47" s="10" customFormat="1" ht="19.899999999999999" customHeight="1">
      <c r="B102" s="136"/>
      <c r="D102" s="137" t="s">
        <v>197</v>
      </c>
      <c r="E102" s="138"/>
      <c r="F102" s="138"/>
      <c r="G102" s="138"/>
      <c r="H102" s="138"/>
      <c r="I102" s="138"/>
      <c r="J102" s="139">
        <f>J148</f>
        <v>0</v>
      </c>
      <c r="L102" s="136"/>
    </row>
    <row r="103" spans="1:47" s="10" customFormat="1" ht="19.899999999999999" customHeight="1">
      <c r="B103" s="136"/>
      <c r="D103" s="137" t="s">
        <v>198</v>
      </c>
      <c r="E103" s="138"/>
      <c r="F103" s="138"/>
      <c r="G103" s="138"/>
      <c r="H103" s="138"/>
      <c r="I103" s="138"/>
      <c r="J103" s="139">
        <f>J178</f>
        <v>0</v>
      </c>
      <c r="L103" s="136"/>
    </row>
    <row r="104" spans="1:47" s="10" customFormat="1" ht="19.899999999999999" customHeight="1">
      <c r="B104" s="136"/>
      <c r="D104" s="137" t="s">
        <v>199</v>
      </c>
      <c r="E104" s="138"/>
      <c r="F104" s="138"/>
      <c r="G104" s="138"/>
      <c r="H104" s="138"/>
      <c r="I104" s="138"/>
      <c r="J104" s="139">
        <f>J181</f>
        <v>0</v>
      </c>
      <c r="L104" s="136"/>
    </row>
    <row r="105" spans="1:47" s="10" customFormat="1" ht="19.899999999999999" customHeight="1">
      <c r="B105" s="136"/>
      <c r="D105" s="137" t="s">
        <v>200</v>
      </c>
      <c r="E105" s="138"/>
      <c r="F105" s="138"/>
      <c r="G105" s="138"/>
      <c r="H105" s="138"/>
      <c r="I105" s="138"/>
      <c r="J105" s="139">
        <f>J183</f>
        <v>0</v>
      </c>
      <c r="L105" s="136"/>
    </row>
    <row r="106" spans="1:47" s="10" customFormat="1" ht="19.899999999999999" customHeight="1">
      <c r="B106" s="136"/>
      <c r="D106" s="137" t="s">
        <v>202</v>
      </c>
      <c r="E106" s="138"/>
      <c r="F106" s="138"/>
      <c r="G106" s="138"/>
      <c r="H106" s="138"/>
      <c r="I106" s="138"/>
      <c r="J106" s="139">
        <f>J188</f>
        <v>0</v>
      </c>
      <c r="L106" s="136"/>
    </row>
    <row r="107" spans="1:47" s="10" customFormat="1" ht="19.899999999999999" customHeight="1">
      <c r="B107" s="136"/>
      <c r="D107" s="137" t="s">
        <v>203</v>
      </c>
      <c r="E107" s="138"/>
      <c r="F107" s="138"/>
      <c r="G107" s="138"/>
      <c r="H107" s="138"/>
      <c r="I107" s="138"/>
      <c r="J107" s="139">
        <f>J209</f>
        <v>0</v>
      </c>
      <c r="L107" s="136"/>
    </row>
    <row r="108" spans="1:47" s="10" customFormat="1" ht="19.899999999999999" customHeight="1">
      <c r="B108" s="136"/>
      <c r="D108" s="137" t="s">
        <v>204</v>
      </c>
      <c r="E108" s="138"/>
      <c r="F108" s="138"/>
      <c r="G108" s="138"/>
      <c r="H108" s="138"/>
      <c r="I108" s="138"/>
      <c r="J108" s="139">
        <f>J215</f>
        <v>0</v>
      </c>
      <c r="L108" s="136"/>
    </row>
    <row r="109" spans="1:47" s="9" customFormat="1" ht="24.95" customHeight="1">
      <c r="B109" s="132"/>
      <c r="D109" s="133" t="s">
        <v>205</v>
      </c>
      <c r="E109" s="134"/>
      <c r="F109" s="134"/>
      <c r="G109" s="134"/>
      <c r="H109" s="134"/>
      <c r="I109" s="134"/>
      <c r="J109" s="135">
        <f>J218</f>
        <v>0</v>
      </c>
      <c r="L109" s="132"/>
    </row>
    <row r="110" spans="1:47" s="10" customFormat="1" ht="19.899999999999999" customHeight="1">
      <c r="B110" s="136"/>
      <c r="D110" s="137" t="s">
        <v>206</v>
      </c>
      <c r="E110" s="138"/>
      <c r="F110" s="138"/>
      <c r="G110" s="138"/>
      <c r="H110" s="138"/>
      <c r="I110" s="138"/>
      <c r="J110" s="139">
        <f>J219</f>
        <v>0</v>
      </c>
      <c r="L110" s="136"/>
    </row>
    <row r="111" spans="1:47" s="9" customFormat="1" ht="24.95" customHeight="1">
      <c r="B111" s="132"/>
      <c r="D111" s="133" t="s">
        <v>207</v>
      </c>
      <c r="E111" s="134"/>
      <c r="F111" s="134"/>
      <c r="G111" s="134"/>
      <c r="H111" s="134"/>
      <c r="I111" s="134"/>
      <c r="J111" s="135">
        <f>J223</f>
        <v>0</v>
      </c>
      <c r="L111" s="132"/>
    </row>
    <row r="112" spans="1:47" s="10" customFormat="1" ht="19.899999999999999" customHeight="1">
      <c r="B112" s="136"/>
      <c r="D112" s="137" t="s">
        <v>208</v>
      </c>
      <c r="E112" s="138"/>
      <c r="F112" s="138"/>
      <c r="G112" s="138"/>
      <c r="H112" s="138"/>
      <c r="I112" s="138"/>
      <c r="J112" s="139">
        <f>J224</f>
        <v>0</v>
      </c>
      <c r="L112" s="136"/>
    </row>
    <row r="113" spans="1:65" s="2" customFormat="1" ht="21.75" customHeight="1">
      <c r="A113" s="31"/>
      <c r="B113" s="32"/>
      <c r="C113" s="31"/>
      <c r="D113" s="31"/>
      <c r="E113" s="31"/>
      <c r="F113" s="31"/>
      <c r="G113" s="31"/>
      <c r="H113" s="31"/>
      <c r="I113" s="31"/>
      <c r="J113" s="31"/>
      <c r="K113" s="31"/>
      <c r="L113" s="44"/>
      <c r="S113" s="31"/>
      <c r="T113" s="31"/>
      <c r="U113" s="31"/>
      <c r="V113" s="31"/>
      <c r="W113" s="31"/>
      <c r="X113" s="31"/>
      <c r="Y113" s="31"/>
      <c r="Z113" s="31"/>
      <c r="AA113" s="31"/>
      <c r="AB113" s="31"/>
      <c r="AC113" s="31"/>
      <c r="AD113" s="31"/>
      <c r="AE113" s="31"/>
    </row>
    <row r="114" spans="1:65" s="2" customFormat="1" ht="6.95" customHeight="1">
      <c r="A114" s="31"/>
      <c r="B114" s="32"/>
      <c r="C114" s="31"/>
      <c r="D114" s="31"/>
      <c r="E114" s="31"/>
      <c r="F114" s="31"/>
      <c r="G114" s="31"/>
      <c r="H114" s="31"/>
      <c r="I114" s="31"/>
      <c r="J114" s="31"/>
      <c r="K114" s="31"/>
      <c r="L114" s="44"/>
      <c r="S114" s="31"/>
      <c r="T114" s="31"/>
      <c r="U114" s="31"/>
      <c r="V114" s="31"/>
      <c r="W114" s="31"/>
      <c r="X114" s="31"/>
      <c r="Y114" s="31"/>
      <c r="Z114" s="31"/>
      <c r="AA114" s="31"/>
      <c r="AB114" s="31"/>
      <c r="AC114" s="31"/>
      <c r="AD114" s="31"/>
      <c r="AE114" s="31"/>
    </row>
    <row r="115" spans="1:65" s="2" customFormat="1" ht="29.25" customHeight="1">
      <c r="A115" s="31"/>
      <c r="B115" s="32"/>
      <c r="C115" s="131" t="s">
        <v>209</v>
      </c>
      <c r="D115" s="31"/>
      <c r="E115" s="31"/>
      <c r="F115" s="31"/>
      <c r="G115" s="31"/>
      <c r="H115" s="31"/>
      <c r="I115" s="31"/>
      <c r="J115" s="140">
        <f>ROUND(J116 + J117 + J118 + J119 + J120 + J121,2)</f>
        <v>0</v>
      </c>
      <c r="K115" s="31"/>
      <c r="L115" s="44"/>
      <c r="N115" s="141" t="s">
        <v>41</v>
      </c>
      <c r="S115" s="31"/>
      <c r="T115" s="31"/>
      <c r="U115" s="31"/>
      <c r="V115" s="31"/>
      <c r="W115" s="31"/>
      <c r="X115" s="31"/>
      <c r="Y115" s="31"/>
      <c r="Z115" s="31"/>
      <c r="AA115" s="31"/>
      <c r="AB115" s="31"/>
      <c r="AC115" s="31"/>
      <c r="AD115" s="31"/>
      <c r="AE115" s="31"/>
    </row>
    <row r="116" spans="1:65" s="2" customFormat="1" ht="18" customHeight="1">
      <c r="A116" s="31"/>
      <c r="B116" s="142"/>
      <c r="C116" s="143"/>
      <c r="D116" s="257" t="s">
        <v>210</v>
      </c>
      <c r="E116" s="263"/>
      <c r="F116" s="263"/>
      <c r="G116" s="143"/>
      <c r="H116" s="143"/>
      <c r="I116" s="143"/>
      <c r="J116" s="101">
        <v>0</v>
      </c>
      <c r="K116" s="143"/>
      <c r="L116" s="145"/>
      <c r="M116" s="146"/>
      <c r="N116" s="147" t="s">
        <v>43</v>
      </c>
      <c r="O116" s="146"/>
      <c r="P116" s="146"/>
      <c r="Q116" s="146"/>
      <c r="R116" s="146"/>
      <c r="S116" s="143"/>
      <c r="T116" s="143"/>
      <c r="U116" s="143"/>
      <c r="V116" s="143"/>
      <c r="W116" s="143"/>
      <c r="X116" s="143"/>
      <c r="Y116" s="143"/>
      <c r="Z116" s="143"/>
      <c r="AA116" s="143"/>
      <c r="AB116" s="143"/>
      <c r="AC116" s="143"/>
      <c r="AD116" s="143"/>
      <c r="AE116" s="143"/>
      <c r="AF116" s="146"/>
      <c r="AG116" s="146"/>
      <c r="AH116" s="146"/>
      <c r="AI116" s="146"/>
      <c r="AJ116" s="146"/>
      <c r="AK116" s="146"/>
      <c r="AL116" s="146"/>
      <c r="AM116" s="146"/>
      <c r="AN116" s="146"/>
      <c r="AO116" s="146"/>
      <c r="AP116" s="146"/>
      <c r="AQ116" s="146"/>
      <c r="AR116" s="146"/>
      <c r="AS116" s="146"/>
      <c r="AT116" s="146"/>
      <c r="AU116" s="146"/>
      <c r="AV116" s="146"/>
      <c r="AW116" s="146"/>
      <c r="AX116" s="146"/>
      <c r="AY116" s="148" t="s">
        <v>211</v>
      </c>
      <c r="AZ116" s="146"/>
      <c r="BA116" s="146"/>
      <c r="BB116" s="146"/>
      <c r="BC116" s="146"/>
      <c r="BD116" s="146"/>
      <c r="BE116" s="149">
        <f t="shared" ref="BE116:BE121" si="0">IF(N116="základná",J116,0)</f>
        <v>0</v>
      </c>
      <c r="BF116" s="149">
        <f t="shared" ref="BF116:BF121" si="1">IF(N116="znížená",J116,0)</f>
        <v>0</v>
      </c>
      <c r="BG116" s="149">
        <f t="shared" ref="BG116:BG121" si="2">IF(N116="zákl. prenesená",J116,0)</f>
        <v>0</v>
      </c>
      <c r="BH116" s="149">
        <f t="shared" ref="BH116:BH121" si="3">IF(N116="zníž. prenesená",J116,0)</f>
        <v>0</v>
      </c>
      <c r="BI116" s="149">
        <f t="shared" ref="BI116:BI121" si="4">IF(N116="nulová",J116,0)</f>
        <v>0</v>
      </c>
      <c r="BJ116" s="148" t="s">
        <v>88</v>
      </c>
      <c r="BK116" s="146"/>
      <c r="BL116" s="146"/>
      <c r="BM116" s="146"/>
    </row>
    <row r="117" spans="1:65" s="2" customFormat="1" ht="18" customHeight="1">
      <c r="A117" s="31"/>
      <c r="B117" s="142"/>
      <c r="C117" s="143"/>
      <c r="D117" s="257" t="s">
        <v>212</v>
      </c>
      <c r="E117" s="263"/>
      <c r="F117" s="263"/>
      <c r="G117" s="143"/>
      <c r="H117" s="143"/>
      <c r="I117" s="143"/>
      <c r="J117" s="101">
        <v>0</v>
      </c>
      <c r="K117" s="143"/>
      <c r="L117" s="145"/>
      <c r="M117" s="146"/>
      <c r="N117" s="147" t="s">
        <v>43</v>
      </c>
      <c r="O117" s="146"/>
      <c r="P117" s="146"/>
      <c r="Q117" s="146"/>
      <c r="R117" s="146"/>
      <c r="S117" s="143"/>
      <c r="T117" s="143"/>
      <c r="U117" s="143"/>
      <c r="V117" s="143"/>
      <c r="W117" s="143"/>
      <c r="X117" s="143"/>
      <c r="Y117" s="143"/>
      <c r="Z117" s="143"/>
      <c r="AA117" s="143"/>
      <c r="AB117" s="143"/>
      <c r="AC117" s="143"/>
      <c r="AD117" s="143"/>
      <c r="AE117" s="143"/>
      <c r="AF117" s="146"/>
      <c r="AG117" s="146"/>
      <c r="AH117" s="146"/>
      <c r="AI117" s="146"/>
      <c r="AJ117" s="146"/>
      <c r="AK117" s="146"/>
      <c r="AL117" s="146"/>
      <c r="AM117" s="146"/>
      <c r="AN117" s="146"/>
      <c r="AO117" s="146"/>
      <c r="AP117" s="146"/>
      <c r="AQ117" s="146"/>
      <c r="AR117" s="146"/>
      <c r="AS117" s="146"/>
      <c r="AT117" s="146"/>
      <c r="AU117" s="146"/>
      <c r="AV117" s="146"/>
      <c r="AW117" s="146"/>
      <c r="AX117" s="146"/>
      <c r="AY117" s="148" t="s">
        <v>211</v>
      </c>
      <c r="AZ117" s="146"/>
      <c r="BA117" s="146"/>
      <c r="BB117" s="146"/>
      <c r="BC117" s="146"/>
      <c r="BD117" s="146"/>
      <c r="BE117" s="149">
        <f t="shared" si="0"/>
        <v>0</v>
      </c>
      <c r="BF117" s="149">
        <f t="shared" si="1"/>
        <v>0</v>
      </c>
      <c r="BG117" s="149">
        <f t="shared" si="2"/>
        <v>0</v>
      </c>
      <c r="BH117" s="149">
        <f t="shared" si="3"/>
        <v>0</v>
      </c>
      <c r="BI117" s="149">
        <f t="shared" si="4"/>
        <v>0</v>
      </c>
      <c r="BJ117" s="148" t="s">
        <v>88</v>
      </c>
      <c r="BK117" s="146"/>
      <c r="BL117" s="146"/>
      <c r="BM117" s="146"/>
    </row>
    <row r="118" spans="1:65" s="2" customFormat="1" ht="18" customHeight="1">
      <c r="A118" s="31"/>
      <c r="B118" s="142"/>
      <c r="C118" s="143"/>
      <c r="D118" s="257" t="s">
        <v>213</v>
      </c>
      <c r="E118" s="263"/>
      <c r="F118" s="263"/>
      <c r="G118" s="143"/>
      <c r="H118" s="143"/>
      <c r="I118" s="143"/>
      <c r="J118" s="101">
        <v>0</v>
      </c>
      <c r="K118" s="143"/>
      <c r="L118" s="145"/>
      <c r="M118" s="146"/>
      <c r="N118" s="147" t="s">
        <v>43</v>
      </c>
      <c r="O118" s="146"/>
      <c r="P118" s="146"/>
      <c r="Q118" s="146"/>
      <c r="R118" s="146"/>
      <c r="S118" s="143"/>
      <c r="T118" s="143"/>
      <c r="U118" s="143"/>
      <c r="V118" s="143"/>
      <c r="W118" s="143"/>
      <c r="X118" s="143"/>
      <c r="Y118" s="143"/>
      <c r="Z118" s="143"/>
      <c r="AA118" s="143"/>
      <c r="AB118" s="143"/>
      <c r="AC118" s="143"/>
      <c r="AD118" s="143"/>
      <c r="AE118" s="143"/>
      <c r="AF118" s="146"/>
      <c r="AG118" s="146"/>
      <c r="AH118" s="146"/>
      <c r="AI118" s="146"/>
      <c r="AJ118" s="146"/>
      <c r="AK118" s="146"/>
      <c r="AL118" s="146"/>
      <c r="AM118" s="146"/>
      <c r="AN118" s="146"/>
      <c r="AO118" s="146"/>
      <c r="AP118" s="146"/>
      <c r="AQ118" s="146"/>
      <c r="AR118" s="146"/>
      <c r="AS118" s="146"/>
      <c r="AT118" s="146"/>
      <c r="AU118" s="146"/>
      <c r="AV118" s="146"/>
      <c r="AW118" s="146"/>
      <c r="AX118" s="146"/>
      <c r="AY118" s="148" t="s">
        <v>211</v>
      </c>
      <c r="AZ118" s="146"/>
      <c r="BA118" s="146"/>
      <c r="BB118" s="146"/>
      <c r="BC118" s="146"/>
      <c r="BD118" s="146"/>
      <c r="BE118" s="149">
        <f t="shared" si="0"/>
        <v>0</v>
      </c>
      <c r="BF118" s="149">
        <f t="shared" si="1"/>
        <v>0</v>
      </c>
      <c r="BG118" s="149">
        <f t="shared" si="2"/>
        <v>0</v>
      </c>
      <c r="BH118" s="149">
        <f t="shared" si="3"/>
        <v>0</v>
      </c>
      <c r="BI118" s="149">
        <f t="shared" si="4"/>
        <v>0</v>
      </c>
      <c r="BJ118" s="148" t="s">
        <v>88</v>
      </c>
      <c r="BK118" s="146"/>
      <c r="BL118" s="146"/>
      <c r="BM118" s="146"/>
    </row>
    <row r="119" spans="1:65" s="2" customFormat="1" ht="18" customHeight="1">
      <c r="A119" s="31"/>
      <c r="B119" s="142"/>
      <c r="C119" s="143"/>
      <c r="D119" s="257" t="s">
        <v>214</v>
      </c>
      <c r="E119" s="263"/>
      <c r="F119" s="263"/>
      <c r="G119" s="143"/>
      <c r="H119" s="143"/>
      <c r="I119" s="143"/>
      <c r="J119" s="101">
        <v>0</v>
      </c>
      <c r="K119" s="143"/>
      <c r="L119" s="145"/>
      <c r="M119" s="146"/>
      <c r="N119" s="147" t="s">
        <v>43</v>
      </c>
      <c r="O119" s="146"/>
      <c r="P119" s="146"/>
      <c r="Q119" s="146"/>
      <c r="R119" s="146"/>
      <c r="S119" s="143"/>
      <c r="T119" s="143"/>
      <c r="U119" s="143"/>
      <c r="V119" s="143"/>
      <c r="W119" s="143"/>
      <c r="X119" s="143"/>
      <c r="Y119" s="143"/>
      <c r="Z119" s="143"/>
      <c r="AA119" s="143"/>
      <c r="AB119" s="143"/>
      <c r="AC119" s="143"/>
      <c r="AD119" s="143"/>
      <c r="AE119" s="143"/>
      <c r="AF119" s="146"/>
      <c r="AG119" s="146"/>
      <c r="AH119" s="146"/>
      <c r="AI119" s="146"/>
      <c r="AJ119" s="146"/>
      <c r="AK119" s="146"/>
      <c r="AL119" s="146"/>
      <c r="AM119" s="146"/>
      <c r="AN119" s="146"/>
      <c r="AO119" s="146"/>
      <c r="AP119" s="146"/>
      <c r="AQ119" s="146"/>
      <c r="AR119" s="146"/>
      <c r="AS119" s="146"/>
      <c r="AT119" s="146"/>
      <c r="AU119" s="146"/>
      <c r="AV119" s="146"/>
      <c r="AW119" s="146"/>
      <c r="AX119" s="146"/>
      <c r="AY119" s="148" t="s">
        <v>211</v>
      </c>
      <c r="AZ119" s="146"/>
      <c r="BA119" s="146"/>
      <c r="BB119" s="146"/>
      <c r="BC119" s="146"/>
      <c r="BD119" s="146"/>
      <c r="BE119" s="149">
        <f t="shared" si="0"/>
        <v>0</v>
      </c>
      <c r="BF119" s="149">
        <f t="shared" si="1"/>
        <v>0</v>
      </c>
      <c r="BG119" s="149">
        <f t="shared" si="2"/>
        <v>0</v>
      </c>
      <c r="BH119" s="149">
        <f t="shared" si="3"/>
        <v>0</v>
      </c>
      <c r="BI119" s="149">
        <f t="shared" si="4"/>
        <v>0</v>
      </c>
      <c r="BJ119" s="148" t="s">
        <v>88</v>
      </c>
      <c r="BK119" s="146"/>
      <c r="BL119" s="146"/>
      <c r="BM119" s="146"/>
    </row>
    <row r="120" spans="1:65" s="2" customFormat="1" ht="18" customHeight="1">
      <c r="A120" s="31"/>
      <c r="B120" s="142"/>
      <c r="C120" s="143"/>
      <c r="D120" s="257" t="s">
        <v>215</v>
      </c>
      <c r="E120" s="263"/>
      <c r="F120" s="263"/>
      <c r="G120" s="143"/>
      <c r="H120" s="143"/>
      <c r="I120" s="143"/>
      <c r="J120" s="101">
        <v>0</v>
      </c>
      <c r="K120" s="143"/>
      <c r="L120" s="145"/>
      <c r="M120" s="146"/>
      <c r="N120" s="147" t="s">
        <v>43</v>
      </c>
      <c r="O120" s="146"/>
      <c r="P120" s="146"/>
      <c r="Q120" s="146"/>
      <c r="R120" s="146"/>
      <c r="S120" s="143"/>
      <c r="T120" s="143"/>
      <c r="U120" s="143"/>
      <c r="V120" s="143"/>
      <c r="W120" s="143"/>
      <c r="X120" s="143"/>
      <c r="Y120" s="143"/>
      <c r="Z120" s="143"/>
      <c r="AA120" s="143"/>
      <c r="AB120" s="143"/>
      <c r="AC120" s="143"/>
      <c r="AD120" s="143"/>
      <c r="AE120" s="143"/>
      <c r="AF120" s="146"/>
      <c r="AG120" s="146"/>
      <c r="AH120" s="146"/>
      <c r="AI120" s="146"/>
      <c r="AJ120" s="146"/>
      <c r="AK120" s="146"/>
      <c r="AL120" s="146"/>
      <c r="AM120" s="146"/>
      <c r="AN120" s="146"/>
      <c r="AO120" s="146"/>
      <c r="AP120" s="146"/>
      <c r="AQ120" s="146"/>
      <c r="AR120" s="146"/>
      <c r="AS120" s="146"/>
      <c r="AT120" s="146"/>
      <c r="AU120" s="146"/>
      <c r="AV120" s="146"/>
      <c r="AW120" s="146"/>
      <c r="AX120" s="146"/>
      <c r="AY120" s="148" t="s">
        <v>211</v>
      </c>
      <c r="AZ120" s="146"/>
      <c r="BA120" s="146"/>
      <c r="BB120" s="146"/>
      <c r="BC120" s="146"/>
      <c r="BD120" s="146"/>
      <c r="BE120" s="149">
        <f t="shared" si="0"/>
        <v>0</v>
      </c>
      <c r="BF120" s="149">
        <f t="shared" si="1"/>
        <v>0</v>
      </c>
      <c r="BG120" s="149">
        <f t="shared" si="2"/>
        <v>0</v>
      </c>
      <c r="BH120" s="149">
        <f t="shared" si="3"/>
        <v>0</v>
      </c>
      <c r="BI120" s="149">
        <f t="shared" si="4"/>
        <v>0</v>
      </c>
      <c r="BJ120" s="148" t="s">
        <v>88</v>
      </c>
      <c r="BK120" s="146"/>
      <c r="BL120" s="146"/>
      <c r="BM120" s="146"/>
    </row>
    <row r="121" spans="1:65" s="2" customFormat="1" ht="18" customHeight="1">
      <c r="A121" s="31"/>
      <c r="B121" s="142"/>
      <c r="C121" s="143"/>
      <c r="D121" s="144" t="s">
        <v>216</v>
      </c>
      <c r="E121" s="143"/>
      <c r="F121" s="143"/>
      <c r="G121" s="143"/>
      <c r="H121" s="143"/>
      <c r="I121" s="143"/>
      <c r="J121" s="101">
        <f>ROUND(J34*T121,2)</f>
        <v>0</v>
      </c>
      <c r="K121" s="143"/>
      <c r="L121" s="145"/>
      <c r="M121" s="146"/>
      <c r="N121" s="147" t="s">
        <v>43</v>
      </c>
      <c r="O121" s="146"/>
      <c r="P121" s="146"/>
      <c r="Q121" s="146"/>
      <c r="R121" s="146"/>
      <c r="S121" s="143"/>
      <c r="T121" s="143"/>
      <c r="U121" s="143"/>
      <c r="V121" s="143"/>
      <c r="W121" s="143"/>
      <c r="X121" s="143"/>
      <c r="Y121" s="143"/>
      <c r="Z121" s="143"/>
      <c r="AA121" s="143"/>
      <c r="AB121" s="143"/>
      <c r="AC121" s="143"/>
      <c r="AD121" s="143"/>
      <c r="AE121" s="143"/>
      <c r="AF121" s="146"/>
      <c r="AG121" s="146"/>
      <c r="AH121" s="146"/>
      <c r="AI121" s="146"/>
      <c r="AJ121" s="146"/>
      <c r="AK121" s="146"/>
      <c r="AL121" s="146"/>
      <c r="AM121" s="146"/>
      <c r="AN121" s="146"/>
      <c r="AO121" s="146"/>
      <c r="AP121" s="146"/>
      <c r="AQ121" s="146"/>
      <c r="AR121" s="146"/>
      <c r="AS121" s="146"/>
      <c r="AT121" s="146"/>
      <c r="AU121" s="146"/>
      <c r="AV121" s="146"/>
      <c r="AW121" s="146"/>
      <c r="AX121" s="146"/>
      <c r="AY121" s="148" t="s">
        <v>217</v>
      </c>
      <c r="AZ121" s="146"/>
      <c r="BA121" s="146"/>
      <c r="BB121" s="146"/>
      <c r="BC121" s="146"/>
      <c r="BD121" s="146"/>
      <c r="BE121" s="149">
        <f t="shared" si="0"/>
        <v>0</v>
      </c>
      <c r="BF121" s="149">
        <f t="shared" si="1"/>
        <v>0</v>
      </c>
      <c r="BG121" s="149">
        <f t="shared" si="2"/>
        <v>0</v>
      </c>
      <c r="BH121" s="149">
        <f t="shared" si="3"/>
        <v>0</v>
      </c>
      <c r="BI121" s="149">
        <f t="shared" si="4"/>
        <v>0</v>
      </c>
      <c r="BJ121" s="148" t="s">
        <v>88</v>
      </c>
      <c r="BK121" s="146"/>
      <c r="BL121" s="146"/>
      <c r="BM121" s="146"/>
    </row>
    <row r="122" spans="1:65" s="2" customFormat="1" ht="11.25">
      <c r="A122" s="31"/>
      <c r="B122" s="32"/>
      <c r="C122" s="31"/>
      <c r="D122" s="31"/>
      <c r="E122" s="31"/>
      <c r="F122" s="31"/>
      <c r="G122" s="31"/>
      <c r="H122" s="31"/>
      <c r="I122" s="31"/>
      <c r="J122" s="31"/>
      <c r="K122" s="31"/>
      <c r="L122" s="44"/>
      <c r="S122" s="31"/>
      <c r="T122" s="31"/>
      <c r="U122" s="31"/>
      <c r="V122" s="31"/>
      <c r="W122" s="31"/>
      <c r="X122" s="31"/>
      <c r="Y122" s="31"/>
      <c r="Z122" s="31"/>
      <c r="AA122" s="31"/>
      <c r="AB122" s="31"/>
      <c r="AC122" s="31"/>
      <c r="AD122" s="31"/>
      <c r="AE122" s="31"/>
    </row>
    <row r="123" spans="1:65" s="2" customFormat="1" ht="29.25" customHeight="1">
      <c r="A123" s="31"/>
      <c r="B123" s="32"/>
      <c r="C123" s="108" t="s">
        <v>182</v>
      </c>
      <c r="D123" s="109"/>
      <c r="E123" s="109"/>
      <c r="F123" s="109"/>
      <c r="G123" s="109"/>
      <c r="H123" s="109"/>
      <c r="I123" s="109"/>
      <c r="J123" s="110">
        <f>ROUND(J100+J115,2)</f>
        <v>0</v>
      </c>
      <c r="K123" s="109"/>
      <c r="L123" s="44"/>
      <c r="S123" s="31"/>
      <c r="T123" s="31"/>
      <c r="U123" s="31"/>
      <c r="V123" s="31"/>
      <c r="W123" s="31"/>
      <c r="X123" s="31"/>
      <c r="Y123" s="31"/>
      <c r="Z123" s="31"/>
      <c r="AA123" s="31"/>
      <c r="AB123" s="31"/>
      <c r="AC123" s="31"/>
      <c r="AD123" s="31"/>
      <c r="AE123" s="31"/>
    </row>
    <row r="124" spans="1:65" s="2" customFormat="1" ht="6.95" customHeight="1">
      <c r="A124" s="31"/>
      <c r="B124" s="49"/>
      <c r="C124" s="50"/>
      <c r="D124" s="50"/>
      <c r="E124" s="50"/>
      <c r="F124" s="50"/>
      <c r="G124" s="50"/>
      <c r="H124" s="50"/>
      <c r="I124" s="50"/>
      <c r="J124" s="50"/>
      <c r="K124" s="50"/>
      <c r="L124" s="44"/>
      <c r="S124" s="31"/>
      <c r="T124" s="31"/>
      <c r="U124" s="31"/>
      <c r="V124" s="31"/>
      <c r="W124" s="31"/>
      <c r="X124" s="31"/>
      <c r="Y124" s="31"/>
      <c r="Z124" s="31"/>
      <c r="AA124" s="31"/>
      <c r="AB124" s="31"/>
      <c r="AC124" s="31"/>
      <c r="AD124" s="31"/>
      <c r="AE124" s="31"/>
    </row>
    <row r="128" spans="1:65" s="2" customFormat="1" ht="6.95" customHeight="1">
      <c r="A128" s="31"/>
      <c r="B128" s="51"/>
      <c r="C128" s="52"/>
      <c r="D128" s="52"/>
      <c r="E128" s="52"/>
      <c r="F128" s="52"/>
      <c r="G128" s="52"/>
      <c r="H128" s="52"/>
      <c r="I128" s="52"/>
      <c r="J128" s="52"/>
      <c r="K128" s="52"/>
      <c r="L128" s="44"/>
      <c r="S128" s="31"/>
      <c r="T128" s="31"/>
      <c r="U128" s="31"/>
      <c r="V128" s="31"/>
      <c r="W128" s="31"/>
      <c r="X128" s="31"/>
      <c r="Y128" s="31"/>
      <c r="Z128" s="31"/>
      <c r="AA128" s="31"/>
      <c r="AB128" s="31"/>
      <c r="AC128" s="31"/>
      <c r="AD128" s="31"/>
      <c r="AE128" s="31"/>
    </row>
    <row r="129" spans="1:31" s="2" customFormat="1" ht="24.95" customHeight="1">
      <c r="A129" s="31"/>
      <c r="B129" s="32"/>
      <c r="C129" s="18" t="s">
        <v>218</v>
      </c>
      <c r="D129" s="31"/>
      <c r="E129" s="31"/>
      <c r="F129" s="31"/>
      <c r="G129" s="31"/>
      <c r="H129" s="31"/>
      <c r="I129" s="31"/>
      <c r="J129" s="31"/>
      <c r="K129" s="31"/>
      <c r="L129" s="44"/>
      <c r="S129" s="31"/>
      <c r="T129" s="31"/>
      <c r="U129" s="31"/>
      <c r="V129" s="31"/>
      <c r="W129" s="31"/>
      <c r="X129" s="31"/>
      <c r="Y129" s="31"/>
      <c r="Z129" s="31"/>
      <c r="AA129" s="31"/>
      <c r="AB129" s="31"/>
      <c r="AC129" s="31"/>
      <c r="AD129" s="31"/>
      <c r="AE129" s="31"/>
    </row>
    <row r="130" spans="1:31" s="2" customFormat="1" ht="6.95" customHeight="1">
      <c r="A130" s="31"/>
      <c r="B130" s="32"/>
      <c r="C130" s="31"/>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31" s="2" customFormat="1" ht="12" customHeight="1">
      <c r="A131" s="31"/>
      <c r="B131" s="32"/>
      <c r="C131" s="24" t="s">
        <v>15</v>
      </c>
      <c r="D131" s="31"/>
      <c r="E131" s="31"/>
      <c r="F131" s="31"/>
      <c r="G131" s="31"/>
      <c r="H131" s="31"/>
      <c r="I131" s="31"/>
      <c r="J131" s="31"/>
      <c r="K131" s="31"/>
      <c r="L131" s="44"/>
      <c r="S131" s="31"/>
      <c r="T131" s="31"/>
      <c r="U131" s="31"/>
      <c r="V131" s="31"/>
      <c r="W131" s="31"/>
      <c r="X131" s="31"/>
      <c r="Y131" s="31"/>
      <c r="Z131" s="31"/>
      <c r="AA131" s="31"/>
      <c r="AB131" s="31"/>
      <c r="AC131" s="31"/>
      <c r="AD131" s="31"/>
      <c r="AE131" s="31"/>
    </row>
    <row r="132" spans="1:31" s="2" customFormat="1" ht="16.5" customHeight="1">
      <c r="A132" s="31"/>
      <c r="B132" s="32"/>
      <c r="C132" s="31"/>
      <c r="D132" s="31"/>
      <c r="E132" s="258" t="str">
        <f>E7</f>
        <v>Kanalizácia a ČOV Nacina Ves</v>
      </c>
      <c r="F132" s="259"/>
      <c r="G132" s="259"/>
      <c r="H132" s="259"/>
      <c r="I132" s="31"/>
      <c r="J132" s="31"/>
      <c r="K132" s="31"/>
      <c r="L132" s="44"/>
      <c r="S132" s="31"/>
      <c r="T132" s="31"/>
      <c r="U132" s="31"/>
      <c r="V132" s="31"/>
      <c r="W132" s="31"/>
      <c r="X132" s="31"/>
      <c r="Y132" s="31"/>
      <c r="Z132" s="31"/>
      <c r="AA132" s="31"/>
      <c r="AB132" s="31"/>
      <c r="AC132" s="31"/>
      <c r="AD132" s="31"/>
      <c r="AE132" s="31"/>
    </row>
    <row r="133" spans="1:31" s="1" customFormat="1" ht="12" customHeight="1">
      <c r="B133" s="17"/>
      <c r="C133" s="24" t="s">
        <v>184</v>
      </c>
      <c r="L133" s="17"/>
    </row>
    <row r="134" spans="1:31" s="1" customFormat="1" ht="16.5" customHeight="1">
      <c r="B134" s="17"/>
      <c r="E134" s="258" t="s">
        <v>185</v>
      </c>
      <c r="F134" s="210"/>
      <c r="G134" s="210"/>
      <c r="H134" s="210"/>
      <c r="L134" s="17"/>
    </row>
    <row r="135" spans="1:31" s="1" customFormat="1" ht="12" customHeight="1">
      <c r="B135" s="17"/>
      <c r="C135" s="24" t="s">
        <v>186</v>
      </c>
      <c r="L135" s="17"/>
    </row>
    <row r="136" spans="1:31" s="2" customFormat="1" ht="16.5" customHeight="1">
      <c r="A136" s="31"/>
      <c r="B136" s="32"/>
      <c r="C136" s="31"/>
      <c r="D136" s="31"/>
      <c r="E136" s="260" t="s">
        <v>187</v>
      </c>
      <c r="F136" s="261"/>
      <c r="G136" s="261"/>
      <c r="H136" s="261"/>
      <c r="I136" s="31"/>
      <c r="J136" s="31"/>
      <c r="K136" s="31"/>
      <c r="L136" s="44"/>
      <c r="S136" s="31"/>
      <c r="T136" s="31"/>
      <c r="U136" s="31"/>
      <c r="V136" s="31"/>
      <c r="W136" s="31"/>
      <c r="X136" s="31"/>
      <c r="Y136" s="31"/>
      <c r="Z136" s="31"/>
      <c r="AA136" s="31"/>
      <c r="AB136" s="31"/>
      <c r="AC136" s="31"/>
      <c r="AD136" s="31"/>
      <c r="AE136" s="31"/>
    </row>
    <row r="137" spans="1:31" s="2" customFormat="1" ht="12" customHeight="1">
      <c r="A137" s="31"/>
      <c r="B137" s="32"/>
      <c r="C137" s="24" t="s">
        <v>188</v>
      </c>
      <c r="D137" s="31"/>
      <c r="E137" s="31"/>
      <c r="F137" s="31"/>
      <c r="G137" s="31"/>
      <c r="H137" s="31"/>
      <c r="I137" s="31"/>
      <c r="J137" s="31"/>
      <c r="K137" s="31"/>
      <c r="L137" s="44"/>
      <c r="S137" s="31"/>
      <c r="T137" s="31"/>
      <c r="U137" s="31"/>
      <c r="V137" s="31"/>
      <c r="W137" s="31"/>
      <c r="X137" s="31"/>
      <c r="Y137" s="31"/>
      <c r="Z137" s="31"/>
      <c r="AA137" s="31"/>
      <c r="AB137" s="31"/>
      <c r="AC137" s="31"/>
      <c r="AD137" s="31"/>
      <c r="AE137" s="31"/>
    </row>
    <row r="138" spans="1:31" s="2" customFormat="1" ht="16.5" customHeight="1">
      <c r="A138" s="31"/>
      <c r="B138" s="32"/>
      <c r="C138" s="31"/>
      <c r="D138" s="31"/>
      <c r="E138" s="239" t="str">
        <f>E13</f>
        <v>SO 01.2 - Výtlačné potrubie V1</v>
      </c>
      <c r="F138" s="261"/>
      <c r="G138" s="261"/>
      <c r="H138" s="261"/>
      <c r="I138" s="31"/>
      <c r="J138" s="31"/>
      <c r="K138" s="31"/>
      <c r="L138" s="44"/>
      <c r="S138" s="31"/>
      <c r="T138" s="31"/>
      <c r="U138" s="31"/>
      <c r="V138" s="31"/>
      <c r="W138" s="31"/>
      <c r="X138" s="31"/>
      <c r="Y138" s="31"/>
      <c r="Z138" s="31"/>
      <c r="AA138" s="31"/>
      <c r="AB138" s="31"/>
      <c r="AC138" s="31"/>
      <c r="AD138" s="31"/>
      <c r="AE138" s="31"/>
    </row>
    <row r="139" spans="1:31" s="2" customFormat="1" ht="6.95" customHeight="1">
      <c r="A139" s="31"/>
      <c r="B139" s="32"/>
      <c r="C139" s="31"/>
      <c r="D139" s="31"/>
      <c r="E139" s="31"/>
      <c r="F139" s="31"/>
      <c r="G139" s="31"/>
      <c r="H139" s="31"/>
      <c r="I139" s="31"/>
      <c r="J139" s="31"/>
      <c r="K139" s="31"/>
      <c r="L139" s="44"/>
      <c r="S139" s="31"/>
      <c r="T139" s="31"/>
      <c r="U139" s="31"/>
      <c r="V139" s="31"/>
      <c r="W139" s="31"/>
      <c r="X139" s="31"/>
      <c r="Y139" s="31"/>
      <c r="Z139" s="31"/>
      <c r="AA139" s="31"/>
      <c r="AB139" s="31"/>
      <c r="AC139" s="31"/>
      <c r="AD139" s="31"/>
      <c r="AE139" s="31"/>
    </row>
    <row r="140" spans="1:31" s="2" customFormat="1" ht="12" customHeight="1">
      <c r="A140" s="31"/>
      <c r="B140" s="32"/>
      <c r="C140" s="24" t="s">
        <v>19</v>
      </c>
      <c r="D140" s="31"/>
      <c r="E140" s="31"/>
      <c r="F140" s="22" t="str">
        <f>F16</f>
        <v>Nacina Ves</v>
      </c>
      <c r="G140" s="31"/>
      <c r="H140" s="31"/>
      <c r="I140" s="24" t="s">
        <v>21</v>
      </c>
      <c r="J140" s="57" t="str">
        <f>IF(J16="","",J16)</f>
        <v>7. 4. 2025</v>
      </c>
      <c r="K140" s="31"/>
      <c r="L140" s="44"/>
      <c r="S140" s="31"/>
      <c r="T140" s="31"/>
      <c r="U140" s="31"/>
      <c r="V140" s="31"/>
      <c r="W140" s="31"/>
      <c r="X140" s="31"/>
      <c r="Y140" s="31"/>
      <c r="Z140" s="31"/>
      <c r="AA140" s="31"/>
      <c r="AB140" s="31"/>
      <c r="AC140" s="31"/>
      <c r="AD140" s="31"/>
      <c r="AE140" s="31"/>
    </row>
    <row r="141" spans="1:31" s="2" customFormat="1" ht="6.95" customHeight="1">
      <c r="A141" s="31"/>
      <c r="B141" s="32"/>
      <c r="C141" s="31"/>
      <c r="D141" s="31"/>
      <c r="E141" s="31"/>
      <c r="F141" s="31"/>
      <c r="G141" s="31"/>
      <c r="H141" s="31"/>
      <c r="I141" s="31"/>
      <c r="J141" s="31"/>
      <c r="K141" s="31"/>
      <c r="L141" s="44"/>
      <c r="S141" s="31"/>
      <c r="T141" s="31"/>
      <c r="U141" s="31"/>
      <c r="V141" s="31"/>
      <c r="W141" s="31"/>
      <c r="X141" s="31"/>
      <c r="Y141" s="31"/>
      <c r="Z141" s="31"/>
      <c r="AA141" s="31"/>
      <c r="AB141" s="31"/>
      <c r="AC141" s="31"/>
      <c r="AD141" s="31"/>
      <c r="AE141" s="31"/>
    </row>
    <row r="142" spans="1:31" s="2" customFormat="1" ht="15.2" customHeight="1">
      <c r="A142" s="31"/>
      <c r="B142" s="32"/>
      <c r="C142" s="24" t="s">
        <v>23</v>
      </c>
      <c r="D142" s="31"/>
      <c r="E142" s="31"/>
      <c r="F142" s="22" t="str">
        <f>E19</f>
        <v>Obec Nacina Ves</v>
      </c>
      <c r="G142" s="31"/>
      <c r="H142" s="31"/>
      <c r="I142" s="24" t="s">
        <v>29</v>
      </c>
      <c r="J142" s="27" t="str">
        <f>E25</f>
        <v>Ing. Štefan Čižmár</v>
      </c>
      <c r="K142" s="31"/>
      <c r="L142" s="44"/>
      <c r="S142" s="31"/>
      <c r="T142" s="31"/>
      <c r="U142" s="31"/>
      <c r="V142" s="31"/>
      <c r="W142" s="31"/>
      <c r="X142" s="31"/>
      <c r="Y142" s="31"/>
      <c r="Z142" s="31"/>
      <c r="AA142" s="31"/>
      <c r="AB142" s="31"/>
      <c r="AC142" s="31"/>
      <c r="AD142" s="31"/>
      <c r="AE142" s="31"/>
    </row>
    <row r="143" spans="1:31" s="2" customFormat="1" ht="15.2" customHeight="1">
      <c r="A143" s="31"/>
      <c r="B143" s="32"/>
      <c r="C143" s="24" t="s">
        <v>27</v>
      </c>
      <c r="D143" s="31"/>
      <c r="E143" s="31"/>
      <c r="F143" s="22" t="str">
        <f>IF(E22="","",E22)</f>
        <v>Vyplň údaj</v>
      </c>
      <c r="G143" s="31"/>
      <c r="H143" s="31"/>
      <c r="I143" s="24" t="s">
        <v>32</v>
      </c>
      <c r="J143" s="27" t="str">
        <f>E28</f>
        <v xml:space="preserve"> </v>
      </c>
      <c r="K143" s="31"/>
      <c r="L143" s="44"/>
      <c r="S143" s="31"/>
      <c r="T143" s="31"/>
      <c r="U143" s="31"/>
      <c r="V143" s="31"/>
      <c r="W143" s="31"/>
      <c r="X143" s="31"/>
      <c r="Y143" s="31"/>
      <c r="Z143" s="31"/>
      <c r="AA143" s="31"/>
      <c r="AB143" s="31"/>
      <c r="AC143" s="31"/>
      <c r="AD143" s="31"/>
      <c r="AE143" s="31"/>
    </row>
    <row r="144" spans="1:31" s="2" customFormat="1" ht="10.35" customHeight="1">
      <c r="A144" s="31"/>
      <c r="B144" s="32"/>
      <c r="C144" s="31"/>
      <c r="D144" s="31"/>
      <c r="E144" s="31"/>
      <c r="F144" s="31"/>
      <c r="G144" s="31"/>
      <c r="H144" s="31"/>
      <c r="I144" s="31"/>
      <c r="J144" s="31"/>
      <c r="K144" s="31"/>
      <c r="L144" s="44"/>
      <c r="S144" s="31"/>
      <c r="T144" s="31"/>
      <c r="U144" s="31"/>
      <c r="V144" s="31"/>
      <c r="W144" s="31"/>
      <c r="X144" s="31"/>
      <c r="Y144" s="31"/>
      <c r="Z144" s="31"/>
      <c r="AA144" s="31"/>
      <c r="AB144" s="31"/>
      <c r="AC144" s="31"/>
      <c r="AD144" s="31"/>
      <c r="AE144" s="31"/>
    </row>
    <row r="145" spans="1:65" s="11" customFormat="1" ht="29.25" customHeight="1">
      <c r="A145" s="150"/>
      <c r="B145" s="151"/>
      <c r="C145" s="152" t="s">
        <v>219</v>
      </c>
      <c r="D145" s="153" t="s">
        <v>62</v>
      </c>
      <c r="E145" s="153" t="s">
        <v>58</v>
      </c>
      <c r="F145" s="153" t="s">
        <v>59</v>
      </c>
      <c r="G145" s="153" t="s">
        <v>220</v>
      </c>
      <c r="H145" s="153" t="s">
        <v>221</v>
      </c>
      <c r="I145" s="153" t="s">
        <v>222</v>
      </c>
      <c r="J145" s="154" t="s">
        <v>193</v>
      </c>
      <c r="K145" s="155" t="s">
        <v>223</v>
      </c>
      <c r="L145" s="156"/>
      <c r="M145" s="64" t="s">
        <v>1</v>
      </c>
      <c r="N145" s="65" t="s">
        <v>41</v>
      </c>
      <c r="O145" s="65" t="s">
        <v>224</v>
      </c>
      <c r="P145" s="65" t="s">
        <v>225</v>
      </c>
      <c r="Q145" s="65" t="s">
        <v>226</v>
      </c>
      <c r="R145" s="65" t="s">
        <v>227</v>
      </c>
      <c r="S145" s="65" t="s">
        <v>228</v>
      </c>
      <c r="T145" s="66" t="s">
        <v>229</v>
      </c>
      <c r="U145" s="150"/>
      <c r="V145" s="150"/>
      <c r="W145" s="150"/>
      <c r="X145" s="150"/>
      <c r="Y145" s="150"/>
      <c r="Z145" s="150"/>
      <c r="AA145" s="150"/>
      <c r="AB145" s="150"/>
      <c r="AC145" s="150"/>
      <c r="AD145" s="150"/>
      <c r="AE145" s="150"/>
    </row>
    <row r="146" spans="1:65" s="2" customFormat="1" ht="22.9" customHeight="1">
      <c r="A146" s="31"/>
      <c r="B146" s="32"/>
      <c r="C146" s="71" t="s">
        <v>190</v>
      </c>
      <c r="D146" s="31"/>
      <c r="E146" s="31"/>
      <c r="F146" s="31"/>
      <c r="G146" s="31"/>
      <c r="H146" s="31"/>
      <c r="I146" s="31"/>
      <c r="J146" s="157">
        <f>BK146</f>
        <v>0</v>
      </c>
      <c r="K146" s="31"/>
      <c r="L146" s="32"/>
      <c r="M146" s="67"/>
      <c r="N146" s="58"/>
      <c r="O146" s="68"/>
      <c r="P146" s="158">
        <f>P147+P218+P223</f>
        <v>0</v>
      </c>
      <c r="Q146" s="68"/>
      <c r="R146" s="158">
        <f>R147+R218+R223</f>
        <v>183.05831094040002</v>
      </c>
      <c r="S146" s="68"/>
      <c r="T146" s="159">
        <f>T147+T218+T223</f>
        <v>27.234000000000002</v>
      </c>
      <c r="U146" s="31"/>
      <c r="V146" s="31"/>
      <c r="W146" s="31"/>
      <c r="X146" s="31"/>
      <c r="Y146" s="31"/>
      <c r="Z146" s="31"/>
      <c r="AA146" s="31"/>
      <c r="AB146" s="31"/>
      <c r="AC146" s="31"/>
      <c r="AD146" s="31"/>
      <c r="AE146" s="31"/>
      <c r="AT146" s="14" t="s">
        <v>76</v>
      </c>
      <c r="AU146" s="14" t="s">
        <v>195</v>
      </c>
      <c r="BK146" s="160">
        <f>BK147+BK218+BK223</f>
        <v>0</v>
      </c>
    </row>
    <row r="147" spans="1:65" s="12" customFormat="1" ht="25.9" customHeight="1">
      <c r="B147" s="161"/>
      <c r="D147" s="162" t="s">
        <v>76</v>
      </c>
      <c r="E147" s="163" t="s">
        <v>230</v>
      </c>
      <c r="F147" s="163" t="s">
        <v>231</v>
      </c>
      <c r="I147" s="164"/>
      <c r="J147" s="165">
        <f>BK147</f>
        <v>0</v>
      </c>
      <c r="L147" s="161"/>
      <c r="M147" s="166"/>
      <c r="N147" s="167"/>
      <c r="O147" s="167"/>
      <c r="P147" s="168">
        <f>P148+P178+P181+P183+P188+P209+P215</f>
        <v>0</v>
      </c>
      <c r="Q147" s="167"/>
      <c r="R147" s="168">
        <f>R148+R178+R181+R183+R188+R209+R215</f>
        <v>182.25000158340004</v>
      </c>
      <c r="S147" s="167"/>
      <c r="T147" s="169">
        <f>T148+T178+T181+T183+T188+T209+T215</f>
        <v>27.234000000000002</v>
      </c>
      <c r="AR147" s="162" t="s">
        <v>81</v>
      </c>
      <c r="AT147" s="170" t="s">
        <v>76</v>
      </c>
      <c r="AU147" s="170" t="s">
        <v>77</v>
      </c>
      <c r="AY147" s="162" t="s">
        <v>232</v>
      </c>
      <c r="BK147" s="171">
        <f>BK148+BK178+BK181+BK183+BK188+BK209+BK215</f>
        <v>0</v>
      </c>
    </row>
    <row r="148" spans="1:65" s="12" customFormat="1" ht="22.9" customHeight="1">
      <c r="B148" s="161"/>
      <c r="D148" s="162" t="s">
        <v>76</v>
      </c>
      <c r="E148" s="172" t="s">
        <v>81</v>
      </c>
      <c r="F148" s="172" t="s">
        <v>233</v>
      </c>
      <c r="I148" s="164"/>
      <c r="J148" s="173">
        <f>BK148</f>
        <v>0</v>
      </c>
      <c r="L148" s="161"/>
      <c r="M148" s="166"/>
      <c r="N148" s="167"/>
      <c r="O148" s="167"/>
      <c r="P148" s="168">
        <f>SUM(P149:P177)</f>
        <v>0</v>
      </c>
      <c r="Q148" s="167"/>
      <c r="R148" s="168">
        <f>SUM(R149:R177)</f>
        <v>122.6981399</v>
      </c>
      <c r="S148" s="167"/>
      <c r="T148" s="169">
        <f>SUM(T149:T177)</f>
        <v>27.234000000000002</v>
      </c>
      <c r="AR148" s="162" t="s">
        <v>81</v>
      </c>
      <c r="AT148" s="170" t="s">
        <v>76</v>
      </c>
      <c r="AU148" s="170" t="s">
        <v>81</v>
      </c>
      <c r="AY148" s="162" t="s">
        <v>232</v>
      </c>
      <c r="BK148" s="171">
        <f>SUM(BK149:BK177)</f>
        <v>0</v>
      </c>
    </row>
    <row r="149" spans="1:65" s="2" customFormat="1" ht="33" customHeight="1">
      <c r="A149" s="31"/>
      <c r="B149" s="142"/>
      <c r="C149" s="174" t="s">
        <v>81</v>
      </c>
      <c r="D149" s="174" t="s">
        <v>234</v>
      </c>
      <c r="E149" s="175" t="s">
        <v>243</v>
      </c>
      <c r="F149" s="176" t="s">
        <v>244</v>
      </c>
      <c r="G149" s="177" t="s">
        <v>237</v>
      </c>
      <c r="H149" s="178">
        <v>30.6</v>
      </c>
      <c r="I149" s="179"/>
      <c r="J149" s="180">
        <f t="shared" ref="J149:J177" si="5">ROUND(I149*H149,2)</f>
        <v>0</v>
      </c>
      <c r="K149" s="181"/>
      <c r="L149" s="32"/>
      <c r="M149" s="182" t="s">
        <v>1</v>
      </c>
      <c r="N149" s="183" t="s">
        <v>43</v>
      </c>
      <c r="O149" s="60"/>
      <c r="P149" s="184">
        <f t="shared" ref="P149:P177" si="6">O149*H149</f>
        <v>0</v>
      </c>
      <c r="Q149" s="184">
        <v>0</v>
      </c>
      <c r="R149" s="184">
        <f t="shared" ref="R149:R177" si="7">Q149*H149</f>
        <v>0</v>
      </c>
      <c r="S149" s="184">
        <v>0.24</v>
      </c>
      <c r="T149" s="185">
        <f t="shared" ref="T149:T177" si="8">S149*H149</f>
        <v>7.3440000000000003</v>
      </c>
      <c r="U149" s="31"/>
      <c r="V149" s="31"/>
      <c r="W149" s="31"/>
      <c r="X149" s="31"/>
      <c r="Y149" s="31"/>
      <c r="Z149" s="31"/>
      <c r="AA149" s="31"/>
      <c r="AB149" s="31"/>
      <c r="AC149" s="31"/>
      <c r="AD149" s="31"/>
      <c r="AE149" s="31"/>
      <c r="AR149" s="186" t="s">
        <v>238</v>
      </c>
      <c r="AT149" s="186" t="s">
        <v>234</v>
      </c>
      <c r="AU149" s="186" t="s">
        <v>88</v>
      </c>
      <c r="AY149" s="14" t="s">
        <v>232</v>
      </c>
      <c r="BE149" s="104">
        <f t="shared" ref="BE149:BE177" si="9">IF(N149="základná",J149,0)</f>
        <v>0</v>
      </c>
      <c r="BF149" s="104">
        <f t="shared" ref="BF149:BF177" si="10">IF(N149="znížená",J149,0)</f>
        <v>0</v>
      </c>
      <c r="BG149" s="104">
        <f t="shared" ref="BG149:BG177" si="11">IF(N149="zákl. prenesená",J149,0)</f>
        <v>0</v>
      </c>
      <c r="BH149" s="104">
        <f t="shared" ref="BH149:BH177" si="12">IF(N149="zníž. prenesená",J149,0)</f>
        <v>0</v>
      </c>
      <c r="BI149" s="104">
        <f t="shared" ref="BI149:BI177" si="13">IF(N149="nulová",J149,0)</f>
        <v>0</v>
      </c>
      <c r="BJ149" s="14" t="s">
        <v>88</v>
      </c>
      <c r="BK149" s="104">
        <f t="shared" ref="BK149:BK177" si="14">ROUND(I149*H149,2)</f>
        <v>0</v>
      </c>
      <c r="BL149" s="14" t="s">
        <v>238</v>
      </c>
      <c r="BM149" s="186" t="s">
        <v>790</v>
      </c>
    </row>
    <row r="150" spans="1:65" s="2" customFormat="1" ht="33" customHeight="1">
      <c r="A150" s="31"/>
      <c r="B150" s="142"/>
      <c r="C150" s="174" t="s">
        <v>88</v>
      </c>
      <c r="D150" s="174" t="s">
        <v>234</v>
      </c>
      <c r="E150" s="175" t="s">
        <v>246</v>
      </c>
      <c r="F150" s="176" t="s">
        <v>247</v>
      </c>
      <c r="G150" s="177" t="s">
        <v>237</v>
      </c>
      <c r="H150" s="178">
        <v>30.6</v>
      </c>
      <c r="I150" s="179"/>
      <c r="J150" s="180">
        <f t="shared" si="5"/>
        <v>0</v>
      </c>
      <c r="K150" s="181"/>
      <c r="L150" s="32"/>
      <c r="M150" s="182" t="s">
        <v>1</v>
      </c>
      <c r="N150" s="183" t="s">
        <v>43</v>
      </c>
      <c r="O150" s="60"/>
      <c r="P150" s="184">
        <f t="shared" si="6"/>
        <v>0</v>
      </c>
      <c r="Q150" s="184">
        <v>0</v>
      </c>
      <c r="R150" s="184">
        <f t="shared" si="7"/>
        <v>0</v>
      </c>
      <c r="S150" s="184">
        <v>0.4</v>
      </c>
      <c r="T150" s="185">
        <f t="shared" si="8"/>
        <v>12.240000000000002</v>
      </c>
      <c r="U150" s="31"/>
      <c r="V150" s="31"/>
      <c r="W150" s="31"/>
      <c r="X150" s="31"/>
      <c r="Y150" s="31"/>
      <c r="Z150" s="31"/>
      <c r="AA150" s="31"/>
      <c r="AB150" s="31"/>
      <c r="AC150" s="31"/>
      <c r="AD150" s="31"/>
      <c r="AE150" s="31"/>
      <c r="AR150" s="186" t="s">
        <v>238</v>
      </c>
      <c r="AT150" s="186" t="s">
        <v>234</v>
      </c>
      <c r="AU150" s="186" t="s">
        <v>88</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791</v>
      </c>
    </row>
    <row r="151" spans="1:65" s="2" customFormat="1" ht="24.2" customHeight="1">
      <c r="A151" s="31"/>
      <c r="B151" s="142"/>
      <c r="C151" s="174" t="s">
        <v>93</v>
      </c>
      <c r="D151" s="174" t="s">
        <v>234</v>
      </c>
      <c r="E151" s="175" t="s">
        <v>250</v>
      </c>
      <c r="F151" s="176" t="s">
        <v>251</v>
      </c>
      <c r="G151" s="177" t="s">
        <v>237</v>
      </c>
      <c r="H151" s="178">
        <v>30.6</v>
      </c>
      <c r="I151" s="179"/>
      <c r="J151" s="180">
        <f t="shared" si="5"/>
        <v>0</v>
      </c>
      <c r="K151" s="181"/>
      <c r="L151" s="32"/>
      <c r="M151" s="182" t="s">
        <v>1</v>
      </c>
      <c r="N151" s="183" t="s">
        <v>43</v>
      </c>
      <c r="O151" s="60"/>
      <c r="P151" s="184">
        <f t="shared" si="6"/>
        <v>0</v>
      </c>
      <c r="Q151" s="184">
        <v>0</v>
      </c>
      <c r="R151" s="184">
        <f t="shared" si="7"/>
        <v>0</v>
      </c>
      <c r="S151" s="184">
        <v>0.25</v>
      </c>
      <c r="T151" s="185">
        <f t="shared" si="8"/>
        <v>7.65</v>
      </c>
      <c r="U151" s="31"/>
      <c r="V151" s="31"/>
      <c r="W151" s="31"/>
      <c r="X151" s="31"/>
      <c r="Y151" s="31"/>
      <c r="Z151" s="31"/>
      <c r="AA151" s="31"/>
      <c r="AB151" s="31"/>
      <c r="AC151" s="31"/>
      <c r="AD151" s="31"/>
      <c r="AE151" s="31"/>
      <c r="AR151" s="186" t="s">
        <v>238</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792</v>
      </c>
    </row>
    <row r="152" spans="1:65" s="2" customFormat="1" ht="24.2" customHeight="1">
      <c r="A152" s="31"/>
      <c r="B152" s="142"/>
      <c r="C152" s="174" t="s">
        <v>238</v>
      </c>
      <c r="D152" s="174" t="s">
        <v>234</v>
      </c>
      <c r="E152" s="175" t="s">
        <v>254</v>
      </c>
      <c r="F152" s="176" t="s">
        <v>255</v>
      </c>
      <c r="G152" s="177" t="s">
        <v>256</v>
      </c>
      <c r="H152" s="178">
        <v>50</v>
      </c>
      <c r="I152" s="179"/>
      <c r="J152" s="180">
        <f t="shared" si="5"/>
        <v>0</v>
      </c>
      <c r="K152" s="181"/>
      <c r="L152" s="32"/>
      <c r="M152" s="182" t="s">
        <v>1</v>
      </c>
      <c r="N152" s="183" t="s">
        <v>43</v>
      </c>
      <c r="O152" s="60"/>
      <c r="P152" s="184">
        <f t="shared" si="6"/>
        <v>0</v>
      </c>
      <c r="Q152" s="184">
        <v>1.3740782E-2</v>
      </c>
      <c r="R152" s="184">
        <f t="shared" si="7"/>
        <v>0.68703910000000001</v>
      </c>
      <c r="S152" s="184">
        <v>0</v>
      </c>
      <c r="T152" s="185">
        <f t="shared" si="8"/>
        <v>0</v>
      </c>
      <c r="U152" s="31"/>
      <c r="V152" s="31"/>
      <c r="W152" s="31"/>
      <c r="X152" s="31"/>
      <c r="Y152" s="31"/>
      <c r="Z152" s="31"/>
      <c r="AA152" s="31"/>
      <c r="AB152" s="31"/>
      <c r="AC152" s="31"/>
      <c r="AD152" s="31"/>
      <c r="AE152" s="31"/>
      <c r="AR152" s="186" t="s">
        <v>238</v>
      </c>
      <c r="AT152" s="186" t="s">
        <v>234</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793</v>
      </c>
    </row>
    <row r="153" spans="1:65" s="2" customFormat="1" ht="33" customHeight="1">
      <c r="A153" s="31"/>
      <c r="B153" s="142"/>
      <c r="C153" s="174" t="s">
        <v>249</v>
      </c>
      <c r="D153" s="174" t="s">
        <v>234</v>
      </c>
      <c r="E153" s="175" t="s">
        <v>259</v>
      </c>
      <c r="F153" s="176" t="s">
        <v>260</v>
      </c>
      <c r="G153" s="177" t="s">
        <v>261</v>
      </c>
      <c r="H153" s="178">
        <v>120</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238</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794</v>
      </c>
    </row>
    <row r="154" spans="1:65" s="2" customFormat="1" ht="33" customHeight="1">
      <c r="A154" s="31"/>
      <c r="B154" s="142"/>
      <c r="C154" s="174" t="s">
        <v>253</v>
      </c>
      <c r="D154" s="174" t="s">
        <v>234</v>
      </c>
      <c r="E154" s="175" t="s">
        <v>264</v>
      </c>
      <c r="F154" s="176" t="s">
        <v>265</v>
      </c>
      <c r="G154" s="177" t="s">
        <v>266</v>
      </c>
      <c r="H154" s="178">
        <v>5</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795</v>
      </c>
    </row>
    <row r="155" spans="1:65" s="2" customFormat="1" ht="21.75" customHeight="1">
      <c r="A155" s="31"/>
      <c r="B155" s="142"/>
      <c r="C155" s="174" t="s">
        <v>258</v>
      </c>
      <c r="D155" s="174" t="s">
        <v>234</v>
      </c>
      <c r="E155" s="175" t="s">
        <v>269</v>
      </c>
      <c r="F155" s="176" t="s">
        <v>270</v>
      </c>
      <c r="G155" s="177" t="s">
        <v>256</v>
      </c>
      <c r="H155" s="178">
        <v>2.7</v>
      </c>
      <c r="I155" s="179"/>
      <c r="J155" s="180">
        <f t="shared" si="5"/>
        <v>0</v>
      </c>
      <c r="K155" s="181"/>
      <c r="L155" s="32"/>
      <c r="M155" s="182" t="s">
        <v>1</v>
      </c>
      <c r="N155" s="183" t="s">
        <v>43</v>
      </c>
      <c r="O155" s="60"/>
      <c r="P155" s="184">
        <f t="shared" si="6"/>
        <v>0</v>
      </c>
      <c r="Q155" s="184">
        <v>1.0121E-2</v>
      </c>
      <c r="R155" s="184">
        <f t="shared" si="7"/>
        <v>2.7326700000000002E-2</v>
      </c>
      <c r="S155" s="184">
        <v>0</v>
      </c>
      <c r="T155" s="185">
        <f t="shared" si="8"/>
        <v>0</v>
      </c>
      <c r="U155" s="31"/>
      <c r="V155" s="31"/>
      <c r="W155" s="31"/>
      <c r="X155" s="31"/>
      <c r="Y155" s="31"/>
      <c r="Z155" s="31"/>
      <c r="AA155" s="31"/>
      <c r="AB155" s="31"/>
      <c r="AC155" s="31"/>
      <c r="AD155" s="31"/>
      <c r="AE155" s="31"/>
      <c r="AR155" s="186" t="s">
        <v>238</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796</v>
      </c>
    </row>
    <row r="156" spans="1:65" s="2" customFormat="1" ht="21.75" customHeight="1">
      <c r="A156" s="31"/>
      <c r="B156" s="142"/>
      <c r="C156" s="174" t="s">
        <v>263</v>
      </c>
      <c r="D156" s="174" t="s">
        <v>234</v>
      </c>
      <c r="E156" s="175" t="s">
        <v>277</v>
      </c>
      <c r="F156" s="176" t="s">
        <v>278</v>
      </c>
      <c r="G156" s="177" t="s">
        <v>256</v>
      </c>
      <c r="H156" s="178">
        <v>1.8</v>
      </c>
      <c r="I156" s="179"/>
      <c r="J156" s="180">
        <f t="shared" si="5"/>
        <v>0</v>
      </c>
      <c r="K156" s="181"/>
      <c r="L156" s="32"/>
      <c r="M156" s="182" t="s">
        <v>1</v>
      </c>
      <c r="N156" s="183" t="s">
        <v>43</v>
      </c>
      <c r="O156" s="60"/>
      <c r="P156" s="184">
        <f t="shared" si="6"/>
        <v>0</v>
      </c>
      <c r="Q156" s="184">
        <v>0.1070565</v>
      </c>
      <c r="R156" s="184">
        <f t="shared" si="7"/>
        <v>0.1927017</v>
      </c>
      <c r="S156" s="184">
        <v>0</v>
      </c>
      <c r="T156" s="185">
        <f t="shared" si="8"/>
        <v>0</v>
      </c>
      <c r="U156" s="31"/>
      <c r="V156" s="31"/>
      <c r="W156" s="31"/>
      <c r="X156" s="31"/>
      <c r="Y156" s="31"/>
      <c r="Z156" s="31"/>
      <c r="AA156" s="31"/>
      <c r="AB156" s="31"/>
      <c r="AC156" s="31"/>
      <c r="AD156" s="31"/>
      <c r="AE156" s="31"/>
      <c r="AR156" s="186" t="s">
        <v>238</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797</v>
      </c>
    </row>
    <row r="157" spans="1:65" s="2" customFormat="1" ht="24.2" customHeight="1">
      <c r="A157" s="31"/>
      <c r="B157" s="142"/>
      <c r="C157" s="174" t="s">
        <v>268</v>
      </c>
      <c r="D157" s="174" t="s">
        <v>234</v>
      </c>
      <c r="E157" s="175" t="s">
        <v>281</v>
      </c>
      <c r="F157" s="176" t="s">
        <v>282</v>
      </c>
      <c r="G157" s="177" t="s">
        <v>256</v>
      </c>
      <c r="H157" s="178">
        <v>50</v>
      </c>
      <c r="I157" s="179"/>
      <c r="J157" s="180">
        <f t="shared" si="5"/>
        <v>0</v>
      </c>
      <c r="K157" s="181"/>
      <c r="L157" s="32"/>
      <c r="M157" s="182" t="s">
        <v>1</v>
      </c>
      <c r="N157" s="183" t="s">
        <v>43</v>
      </c>
      <c r="O157" s="60"/>
      <c r="P157" s="184">
        <f t="shared" si="6"/>
        <v>0</v>
      </c>
      <c r="Q157" s="184">
        <v>3.3070000000000002E-2</v>
      </c>
      <c r="R157" s="184">
        <f t="shared" si="7"/>
        <v>1.6535000000000002</v>
      </c>
      <c r="S157" s="184">
        <v>0</v>
      </c>
      <c r="T157" s="185">
        <f t="shared" si="8"/>
        <v>0</v>
      </c>
      <c r="U157" s="31"/>
      <c r="V157" s="31"/>
      <c r="W157" s="31"/>
      <c r="X157" s="31"/>
      <c r="Y157" s="31"/>
      <c r="Z157" s="31"/>
      <c r="AA157" s="31"/>
      <c r="AB157" s="31"/>
      <c r="AC157" s="31"/>
      <c r="AD157" s="31"/>
      <c r="AE157" s="31"/>
      <c r="AR157" s="186" t="s">
        <v>238</v>
      </c>
      <c r="AT157" s="186" t="s">
        <v>234</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798</v>
      </c>
    </row>
    <row r="158" spans="1:65" s="2" customFormat="1" ht="33" customHeight="1">
      <c r="A158" s="31"/>
      <c r="B158" s="142"/>
      <c r="C158" s="174" t="s">
        <v>272</v>
      </c>
      <c r="D158" s="174" t="s">
        <v>234</v>
      </c>
      <c r="E158" s="175" t="s">
        <v>285</v>
      </c>
      <c r="F158" s="176" t="s">
        <v>286</v>
      </c>
      <c r="G158" s="177" t="s">
        <v>287</v>
      </c>
      <c r="H158" s="178">
        <v>16.739999999999998</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799</v>
      </c>
    </row>
    <row r="159" spans="1:65" s="2" customFormat="1" ht="37.9" customHeight="1">
      <c r="A159" s="31"/>
      <c r="B159" s="142"/>
      <c r="C159" s="174" t="s">
        <v>276</v>
      </c>
      <c r="D159" s="174" t="s">
        <v>234</v>
      </c>
      <c r="E159" s="175" t="s">
        <v>290</v>
      </c>
      <c r="F159" s="176" t="s">
        <v>291</v>
      </c>
      <c r="G159" s="177" t="s">
        <v>287</v>
      </c>
      <c r="H159" s="178">
        <v>7.29</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238</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800</v>
      </c>
    </row>
    <row r="160" spans="1:65" s="2" customFormat="1" ht="24.2" customHeight="1">
      <c r="A160" s="31"/>
      <c r="B160" s="142"/>
      <c r="C160" s="174" t="s">
        <v>280</v>
      </c>
      <c r="D160" s="174" t="s">
        <v>234</v>
      </c>
      <c r="E160" s="175" t="s">
        <v>294</v>
      </c>
      <c r="F160" s="176" t="s">
        <v>295</v>
      </c>
      <c r="G160" s="177" t="s">
        <v>287</v>
      </c>
      <c r="H160" s="178">
        <v>9.5760000000000005</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801</v>
      </c>
    </row>
    <row r="161" spans="1:65" s="2" customFormat="1" ht="24.2" customHeight="1">
      <c r="A161" s="31"/>
      <c r="B161" s="142"/>
      <c r="C161" s="174" t="s">
        <v>284</v>
      </c>
      <c r="D161" s="174" t="s">
        <v>234</v>
      </c>
      <c r="E161" s="175" t="s">
        <v>298</v>
      </c>
      <c r="F161" s="176" t="s">
        <v>299</v>
      </c>
      <c r="G161" s="177" t="s">
        <v>287</v>
      </c>
      <c r="H161" s="178">
        <v>0.75</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802</v>
      </c>
    </row>
    <row r="162" spans="1:65" s="2" customFormat="1" ht="24.2" customHeight="1">
      <c r="A162" s="31"/>
      <c r="B162" s="142"/>
      <c r="C162" s="174" t="s">
        <v>289</v>
      </c>
      <c r="D162" s="174" t="s">
        <v>234</v>
      </c>
      <c r="E162" s="175" t="s">
        <v>302</v>
      </c>
      <c r="F162" s="176" t="s">
        <v>303</v>
      </c>
      <c r="G162" s="177" t="s">
        <v>287</v>
      </c>
      <c r="H162" s="178">
        <v>205.74</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803</v>
      </c>
    </row>
    <row r="163" spans="1:65" s="2" customFormat="1" ht="37.9" customHeight="1">
      <c r="A163" s="31"/>
      <c r="B163" s="142"/>
      <c r="C163" s="174" t="s">
        <v>293</v>
      </c>
      <c r="D163" s="174" t="s">
        <v>234</v>
      </c>
      <c r="E163" s="175" t="s">
        <v>306</v>
      </c>
      <c r="F163" s="176" t="s">
        <v>307</v>
      </c>
      <c r="G163" s="177" t="s">
        <v>287</v>
      </c>
      <c r="H163" s="178">
        <v>102.87</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804</v>
      </c>
    </row>
    <row r="164" spans="1:65" s="2" customFormat="1" ht="24.2" customHeight="1">
      <c r="A164" s="31"/>
      <c r="B164" s="142"/>
      <c r="C164" s="174" t="s">
        <v>297</v>
      </c>
      <c r="D164" s="174" t="s">
        <v>234</v>
      </c>
      <c r="E164" s="175" t="s">
        <v>318</v>
      </c>
      <c r="F164" s="176" t="s">
        <v>319</v>
      </c>
      <c r="G164" s="177" t="s">
        <v>237</v>
      </c>
      <c r="H164" s="178">
        <v>457.2</v>
      </c>
      <c r="I164" s="179"/>
      <c r="J164" s="180">
        <f t="shared" si="5"/>
        <v>0</v>
      </c>
      <c r="K164" s="181"/>
      <c r="L164" s="32"/>
      <c r="M164" s="182" t="s">
        <v>1</v>
      </c>
      <c r="N164" s="183" t="s">
        <v>43</v>
      </c>
      <c r="O164" s="60"/>
      <c r="P164" s="184">
        <f t="shared" si="6"/>
        <v>0</v>
      </c>
      <c r="Q164" s="184">
        <v>2.6516999999999999E-2</v>
      </c>
      <c r="R164" s="184">
        <f t="shared" si="7"/>
        <v>12.123572399999999</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805</v>
      </c>
    </row>
    <row r="165" spans="1:65" s="2" customFormat="1" ht="24.2" customHeight="1">
      <c r="A165" s="31"/>
      <c r="B165" s="142"/>
      <c r="C165" s="174" t="s">
        <v>301</v>
      </c>
      <c r="D165" s="174" t="s">
        <v>234</v>
      </c>
      <c r="E165" s="175" t="s">
        <v>322</v>
      </c>
      <c r="F165" s="176" t="s">
        <v>323</v>
      </c>
      <c r="G165" s="177" t="s">
        <v>237</v>
      </c>
      <c r="H165" s="178">
        <v>457.2</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806</v>
      </c>
    </row>
    <row r="166" spans="1:65" s="2" customFormat="1" ht="33" customHeight="1">
      <c r="A166" s="31"/>
      <c r="B166" s="142"/>
      <c r="C166" s="174" t="s">
        <v>305</v>
      </c>
      <c r="D166" s="174" t="s">
        <v>234</v>
      </c>
      <c r="E166" s="175" t="s">
        <v>325</v>
      </c>
      <c r="F166" s="176" t="s">
        <v>326</v>
      </c>
      <c r="G166" s="177" t="s">
        <v>287</v>
      </c>
      <c r="H166" s="178">
        <v>83.88</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807</v>
      </c>
    </row>
    <row r="167" spans="1:65" s="2" customFormat="1" ht="33" customHeight="1">
      <c r="A167" s="31"/>
      <c r="B167" s="142"/>
      <c r="C167" s="174" t="s">
        <v>309</v>
      </c>
      <c r="D167" s="174" t="s">
        <v>234</v>
      </c>
      <c r="E167" s="175" t="s">
        <v>333</v>
      </c>
      <c r="F167" s="176" t="s">
        <v>334</v>
      </c>
      <c r="G167" s="177" t="s">
        <v>287</v>
      </c>
      <c r="H167" s="178">
        <v>83.88</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808</v>
      </c>
    </row>
    <row r="168" spans="1:65" s="2" customFormat="1" ht="21.75" customHeight="1">
      <c r="A168" s="31"/>
      <c r="B168" s="142"/>
      <c r="C168" s="174" t="s">
        <v>313</v>
      </c>
      <c r="D168" s="174" t="s">
        <v>234</v>
      </c>
      <c r="E168" s="175" t="s">
        <v>337</v>
      </c>
      <c r="F168" s="176" t="s">
        <v>338</v>
      </c>
      <c r="G168" s="177" t="s">
        <v>287</v>
      </c>
      <c r="H168" s="178">
        <v>102.87</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809</v>
      </c>
    </row>
    <row r="169" spans="1:65" s="2" customFormat="1" ht="21.75" customHeight="1">
      <c r="A169" s="31"/>
      <c r="B169" s="142"/>
      <c r="C169" s="174" t="s">
        <v>317</v>
      </c>
      <c r="D169" s="174" t="s">
        <v>234</v>
      </c>
      <c r="E169" s="175" t="s">
        <v>341</v>
      </c>
      <c r="F169" s="176" t="s">
        <v>342</v>
      </c>
      <c r="G169" s="177" t="s">
        <v>287</v>
      </c>
      <c r="H169" s="178">
        <v>83.88</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810</v>
      </c>
    </row>
    <row r="170" spans="1:65" s="2" customFormat="1" ht="33" customHeight="1">
      <c r="A170" s="31"/>
      <c r="B170" s="142"/>
      <c r="C170" s="174" t="s">
        <v>321</v>
      </c>
      <c r="D170" s="174" t="s">
        <v>234</v>
      </c>
      <c r="E170" s="175" t="s">
        <v>345</v>
      </c>
      <c r="F170" s="176" t="s">
        <v>346</v>
      </c>
      <c r="G170" s="177" t="s">
        <v>287</v>
      </c>
      <c r="H170" s="178">
        <v>83.88</v>
      </c>
      <c r="I170" s="179"/>
      <c r="J170" s="180">
        <f t="shared" si="5"/>
        <v>0</v>
      </c>
      <c r="K170" s="181"/>
      <c r="L170" s="32"/>
      <c r="M170" s="182" t="s">
        <v>1</v>
      </c>
      <c r="N170" s="183"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811</v>
      </c>
    </row>
    <row r="171" spans="1:65" s="2" customFormat="1" ht="33" customHeight="1">
      <c r="A171" s="31"/>
      <c r="B171" s="142"/>
      <c r="C171" s="174" t="s">
        <v>7</v>
      </c>
      <c r="D171" s="174" t="s">
        <v>234</v>
      </c>
      <c r="E171" s="175" t="s">
        <v>349</v>
      </c>
      <c r="F171" s="176" t="s">
        <v>350</v>
      </c>
      <c r="G171" s="177" t="s">
        <v>287</v>
      </c>
      <c r="H171" s="178">
        <v>121.86</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812</v>
      </c>
    </row>
    <row r="172" spans="1:65" s="2" customFormat="1" ht="24.2" customHeight="1">
      <c r="A172" s="31"/>
      <c r="B172" s="142"/>
      <c r="C172" s="174" t="s">
        <v>328</v>
      </c>
      <c r="D172" s="174" t="s">
        <v>234</v>
      </c>
      <c r="E172" s="175" t="s">
        <v>353</v>
      </c>
      <c r="F172" s="176" t="s">
        <v>354</v>
      </c>
      <c r="G172" s="177" t="s">
        <v>287</v>
      </c>
      <c r="H172" s="178">
        <v>57.15</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813</v>
      </c>
    </row>
    <row r="173" spans="1:65" s="2" customFormat="1" ht="16.5" customHeight="1">
      <c r="A173" s="31"/>
      <c r="B173" s="142"/>
      <c r="C173" s="187" t="s">
        <v>332</v>
      </c>
      <c r="D173" s="187" t="s">
        <v>357</v>
      </c>
      <c r="E173" s="188" t="s">
        <v>358</v>
      </c>
      <c r="F173" s="189" t="s">
        <v>359</v>
      </c>
      <c r="G173" s="190" t="s">
        <v>360</v>
      </c>
      <c r="H173" s="191">
        <v>108.014</v>
      </c>
      <c r="I173" s="192"/>
      <c r="J173" s="193">
        <f t="shared" si="5"/>
        <v>0</v>
      </c>
      <c r="K173" s="194"/>
      <c r="L173" s="195"/>
      <c r="M173" s="196" t="s">
        <v>1</v>
      </c>
      <c r="N173" s="197" t="s">
        <v>43</v>
      </c>
      <c r="O173" s="60"/>
      <c r="P173" s="184">
        <f t="shared" si="6"/>
        <v>0</v>
      </c>
      <c r="Q173" s="184">
        <v>1</v>
      </c>
      <c r="R173" s="184">
        <f t="shared" si="7"/>
        <v>108.014</v>
      </c>
      <c r="S173" s="184">
        <v>0</v>
      </c>
      <c r="T173" s="185">
        <f t="shared" si="8"/>
        <v>0</v>
      </c>
      <c r="U173" s="31"/>
      <c r="V173" s="31"/>
      <c r="W173" s="31"/>
      <c r="X173" s="31"/>
      <c r="Y173" s="31"/>
      <c r="Z173" s="31"/>
      <c r="AA173" s="31"/>
      <c r="AB173" s="31"/>
      <c r="AC173" s="31"/>
      <c r="AD173" s="31"/>
      <c r="AE173" s="31"/>
      <c r="AR173" s="186" t="s">
        <v>263</v>
      </c>
      <c r="AT173" s="186" t="s">
        <v>357</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814</v>
      </c>
    </row>
    <row r="174" spans="1:65" s="2" customFormat="1" ht="21.75" customHeight="1">
      <c r="A174" s="31"/>
      <c r="B174" s="142"/>
      <c r="C174" s="174" t="s">
        <v>336</v>
      </c>
      <c r="D174" s="174" t="s">
        <v>234</v>
      </c>
      <c r="E174" s="175" t="s">
        <v>371</v>
      </c>
      <c r="F174" s="176" t="s">
        <v>372</v>
      </c>
      <c r="G174" s="177" t="s">
        <v>237</v>
      </c>
      <c r="H174" s="178">
        <v>83.7</v>
      </c>
      <c r="I174" s="179"/>
      <c r="J174" s="180">
        <f t="shared" si="5"/>
        <v>0</v>
      </c>
      <c r="K174" s="181"/>
      <c r="L174" s="32"/>
      <c r="M174" s="182" t="s">
        <v>1</v>
      </c>
      <c r="N174" s="183" t="s">
        <v>43</v>
      </c>
      <c r="O174" s="60"/>
      <c r="P174" s="184">
        <f t="shared" si="6"/>
        <v>0</v>
      </c>
      <c r="Q174" s="184">
        <v>0</v>
      </c>
      <c r="R174" s="184">
        <f t="shared" si="7"/>
        <v>0</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815</v>
      </c>
    </row>
    <row r="175" spans="1:65" s="2" customFormat="1" ht="21.75" customHeight="1">
      <c r="A175" s="31"/>
      <c r="B175" s="142"/>
      <c r="C175" s="174" t="s">
        <v>340</v>
      </c>
      <c r="D175" s="174" t="s">
        <v>234</v>
      </c>
      <c r="E175" s="175" t="s">
        <v>375</v>
      </c>
      <c r="F175" s="176" t="s">
        <v>376</v>
      </c>
      <c r="G175" s="177" t="s">
        <v>237</v>
      </c>
      <c r="H175" s="178">
        <v>91.8</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816</v>
      </c>
    </row>
    <row r="176" spans="1:65" s="2" customFormat="1" ht="24.2" customHeight="1">
      <c r="A176" s="31"/>
      <c r="B176" s="142"/>
      <c r="C176" s="174" t="s">
        <v>344</v>
      </c>
      <c r="D176" s="174" t="s">
        <v>234</v>
      </c>
      <c r="E176" s="175" t="s">
        <v>379</v>
      </c>
      <c r="F176" s="176" t="s">
        <v>380</v>
      </c>
      <c r="G176" s="177" t="s">
        <v>237</v>
      </c>
      <c r="H176" s="178">
        <v>83.7</v>
      </c>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817</v>
      </c>
    </row>
    <row r="177" spans="1:65" s="2" customFormat="1" ht="33" customHeight="1">
      <c r="A177" s="31"/>
      <c r="B177" s="142"/>
      <c r="C177" s="174" t="s">
        <v>348</v>
      </c>
      <c r="D177" s="174" t="s">
        <v>234</v>
      </c>
      <c r="E177" s="175" t="s">
        <v>383</v>
      </c>
      <c r="F177" s="176" t="s">
        <v>384</v>
      </c>
      <c r="G177" s="177" t="s">
        <v>237</v>
      </c>
      <c r="H177" s="178">
        <v>83.7</v>
      </c>
      <c r="I177" s="179"/>
      <c r="J177" s="180">
        <f t="shared" si="5"/>
        <v>0</v>
      </c>
      <c r="K177" s="181"/>
      <c r="L177" s="32"/>
      <c r="M177" s="182" t="s">
        <v>1</v>
      </c>
      <c r="N177" s="183" t="s">
        <v>43</v>
      </c>
      <c r="O177" s="60"/>
      <c r="P177" s="184">
        <f t="shared" si="6"/>
        <v>0</v>
      </c>
      <c r="Q177" s="184">
        <v>0</v>
      </c>
      <c r="R177" s="184">
        <f t="shared" si="7"/>
        <v>0</v>
      </c>
      <c r="S177" s="184">
        <v>0</v>
      </c>
      <c r="T177" s="185">
        <f t="shared" si="8"/>
        <v>0</v>
      </c>
      <c r="U177" s="31"/>
      <c r="V177" s="31"/>
      <c r="W177" s="31"/>
      <c r="X177" s="31"/>
      <c r="Y177" s="31"/>
      <c r="Z177" s="31"/>
      <c r="AA177" s="31"/>
      <c r="AB177" s="31"/>
      <c r="AC177" s="31"/>
      <c r="AD177" s="31"/>
      <c r="AE177" s="31"/>
      <c r="AR177" s="186" t="s">
        <v>238</v>
      </c>
      <c r="AT177" s="186" t="s">
        <v>234</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818</v>
      </c>
    </row>
    <row r="178" spans="1:65" s="12" customFormat="1" ht="22.9" customHeight="1">
      <c r="B178" s="161"/>
      <c r="D178" s="162" t="s">
        <v>76</v>
      </c>
      <c r="E178" s="172" t="s">
        <v>93</v>
      </c>
      <c r="F178" s="172" t="s">
        <v>390</v>
      </c>
      <c r="I178" s="164"/>
      <c r="J178" s="173">
        <f>BK178</f>
        <v>0</v>
      </c>
      <c r="L178" s="161"/>
      <c r="M178" s="166"/>
      <c r="N178" s="167"/>
      <c r="O178" s="167"/>
      <c r="P178" s="168">
        <f>SUM(P179:P180)</f>
        <v>0</v>
      </c>
      <c r="Q178" s="167"/>
      <c r="R178" s="168">
        <f>SUM(R179:R180)</f>
        <v>1.1073200000000001</v>
      </c>
      <c r="S178" s="167"/>
      <c r="T178" s="169">
        <f>SUM(T179:T180)</f>
        <v>0</v>
      </c>
      <c r="AR178" s="162" t="s">
        <v>81</v>
      </c>
      <c r="AT178" s="170" t="s">
        <v>76</v>
      </c>
      <c r="AU178" s="170" t="s">
        <v>81</v>
      </c>
      <c r="AY178" s="162" t="s">
        <v>232</v>
      </c>
      <c r="BK178" s="171">
        <f>SUM(BK179:BK180)</f>
        <v>0</v>
      </c>
    </row>
    <row r="179" spans="1:65" s="2" customFormat="1" ht="24.2" customHeight="1">
      <c r="A179" s="31"/>
      <c r="B179" s="142"/>
      <c r="C179" s="174" t="s">
        <v>352</v>
      </c>
      <c r="D179" s="174" t="s">
        <v>234</v>
      </c>
      <c r="E179" s="175" t="s">
        <v>392</v>
      </c>
      <c r="F179" s="176" t="s">
        <v>393</v>
      </c>
      <c r="G179" s="177" t="s">
        <v>394</v>
      </c>
      <c r="H179" s="178">
        <v>2</v>
      </c>
      <c r="I179" s="179"/>
      <c r="J179" s="180">
        <f>ROUND(I179*H179,2)</f>
        <v>0</v>
      </c>
      <c r="K179" s="181"/>
      <c r="L179" s="32"/>
      <c r="M179" s="182" t="s">
        <v>1</v>
      </c>
      <c r="N179" s="183" t="s">
        <v>43</v>
      </c>
      <c r="O179" s="60"/>
      <c r="P179" s="184">
        <f>O179*H179</f>
        <v>0</v>
      </c>
      <c r="Q179" s="184">
        <v>0.44366</v>
      </c>
      <c r="R179" s="184">
        <f>Q179*H179</f>
        <v>0.88732</v>
      </c>
      <c r="S179" s="184">
        <v>0</v>
      </c>
      <c r="T179" s="185">
        <f>S179*H179</f>
        <v>0</v>
      </c>
      <c r="U179" s="31"/>
      <c r="V179" s="31"/>
      <c r="W179" s="31"/>
      <c r="X179" s="31"/>
      <c r="Y179" s="31"/>
      <c r="Z179" s="31"/>
      <c r="AA179" s="31"/>
      <c r="AB179" s="31"/>
      <c r="AC179" s="31"/>
      <c r="AD179" s="31"/>
      <c r="AE179" s="31"/>
      <c r="AR179" s="186" t="s">
        <v>238</v>
      </c>
      <c r="AT179" s="186" t="s">
        <v>234</v>
      </c>
      <c r="AU179" s="186" t="s">
        <v>88</v>
      </c>
      <c r="AY179" s="14" t="s">
        <v>232</v>
      </c>
      <c r="BE179" s="104">
        <f>IF(N179="základná",J179,0)</f>
        <v>0</v>
      </c>
      <c r="BF179" s="104">
        <f>IF(N179="znížená",J179,0)</f>
        <v>0</v>
      </c>
      <c r="BG179" s="104">
        <f>IF(N179="zákl. prenesená",J179,0)</f>
        <v>0</v>
      </c>
      <c r="BH179" s="104">
        <f>IF(N179="zníž. prenesená",J179,0)</f>
        <v>0</v>
      </c>
      <c r="BI179" s="104">
        <f>IF(N179="nulová",J179,0)</f>
        <v>0</v>
      </c>
      <c r="BJ179" s="14" t="s">
        <v>88</v>
      </c>
      <c r="BK179" s="104">
        <f>ROUND(I179*H179,2)</f>
        <v>0</v>
      </c>
      <c r="BL179" s="14" t="s">
        <v>238</v>
      </c>
      <c r="BM179" s="186" t="s">
        <v>819</v>
      </c>
    </row>
    <row r="180" spans="1:65" s="2" customFormat="1" ht="16.5" customHeight="1">
      <c r="A180" s="31"/>
      <c r="B180" s="142"/>
      <c r="C180" s="187" t="s">
        <v>356</v>
      </c>
      <c r="D180" s="187" t="s">
        <v>357</v>
      </c>
      <c r="E180" s="188" t="s">
        <v>397</v>
      </c>
      <c r="F180" s="189" t="s">
        <v>398</v>
      </c>
      <c r="G180" s="190" t="s">
        <v>394</v>
      </c>
      <c r="H180" s="191">
        <v>2</v>
      </c>
      <c r="I180" s="192"/>
      <c r="J180" s="193">
        <f>ROUND(I180*H180,2)</f>
        <v>0</v>
      </c>
      <c r="K180" s="194"/>
      <c r="L180" s="195"/>
      <c r="M180" s="196" t="s">
        <v>1</v>
      </c>
      <c r="N180" s="197" t="s">
        <v>43</v>
      </c>
      <c r="O180" s="60"/>
      <c r="P180" s="184">
        <f>O180*H180</f>
        <v>0</v>
      </c>
      <c r="Q180" s="184">
        <v>0.11</v>
      </c>
      <c r="R180" s="184">
        <f>Q180*H180</f>
        <v>0.22</v>
      </c>
      <c r="S180" s="184">
        <v>0</v>
      </c>
      <c r="T180" s="185">
        <f>S180*H180</f>
        <v>0</v>
      </c>
      <c r="U180" s="31"/>
      <c r="V180" s="31"/>
      <c r="W180" s="31"/>
      <c r="X180" s="31"/>
      <c r="Y180" s="31"/>
      <c r="Z180" s="31"/>
      <c r="AA180" s="31"/>
      <c r="AB180" s="31"/>
      <c r="AC180" s="31"/>
      <c r="AD180" s="31"/>
      <c r="AE180" s="31"/>
      <c r="AR180" s="186" t="s">
        <v>263</v>
      </c>
      <c r="AT180" s="186" t="s">
        <v>357</v>
      </c>
      <c r="AU180" s="186" t="s">
        <v>88</v>
      </c>
      <c r="AY180" s="14" t="s">
        <v>232</v>
      </c>
      <c r="BE180" s="104">
        <f>IF(N180="základná",J180,0)</f>
        <v>0</v>
      </c>
      <c r="BF180" s="104">
        <f>IF(N180="znížená",J180,0)</f>
        <v>0</v>
      </c>
      <c r="BG180" s="104">
        <f>IF(N180="zákl. prenesená",J180,0)</f>
        <v>0</v>
      </c>
      <c r="BH180" s="104">
        <f>IF(N180="zníž. prenesená",J180,0)</f>
        <v>0</v>
      </c>
      <c r="BI180" s="104">
        <f>IF(N180="nulová",J180,0)</f>
        <v>0</v>
      </c>
      <c r="BJ180" s="14" t="s">
        <v>88</v>
      </c>
      <c r="BK180" s="104">
        <f>ROUND(I180*H180,2)</f>
        <v>0</v>
      </c>
      <c r="BL180" s="14" t="s">
        <v>238</v>
      </c>
      <c r="BM180" s="186" t="s">
        <v>820</v>
      </c>
    </row>
    <row r="181" spans="1:65" s="12" customFormat="1" ht="22.9" customHeight="1">
      <c r="B181" s="161"/>
      <c r="D181" s="162" t="s">
        <v>76</v>
      </c>
      <c r="E181" s="172" t="s">
        <v>238</v>
      </c>
      <c r="F181" s="172" t="s">
        <v>400</v>
      </c>
      <c r="I181" s="164"/>
      <c r="J181" s="173">
        <f>BK181</f>
        <v>0</v>
      </c>
      <c r="L181" s="161"/>
      <c r="M181" s="166"/>
      <c r="N181" s="167"/>
      <c r="O181" s="167"/>
      <c r="P181" s="168">
        <f>P182</f>
        <v>0</v>
      </c>
      <c r="Q181" s="167"/>
      <c r="R181" s="168">
        <f>R182</f>
        <v>21.611501100000002</v>
      </c>
      <c r="S181" s="167"/>
      <c r="T181" s="169">
        <f>T182</f>
        <v>0</v>
      </c>
      <c r="AR181" s="162" t="s">
        <v>81</v>
      </c>
      <c r="AT181" s="170" t="s">
        <v>76</v>
      </c>
      <c r="AU181" s="170" t="s">
        <v>81</v>
      </c>
      <c r="AY181" s="162" t="s">
        <v>232</v>
      </c>
      <c r="BK181" s="171">
        <f>BK182</f>
        <v>0</v>
      </c>
    </row>
    <row r="182" spans="1:65" s="2" customFormat="1" ht="37.9" customHeight="1">
      <c r="A182" s="31"/>
      <c r="B182" s="142"/>
      <c r="C182" s="174" t="s">
        <v>362</v>
      </c>
      <c r="D182" s="174" t="s">
        <v>234</v>
      </c>
      <c r="E182" s="175" t="s">
        <v>402</v>
      </c>
      <c r="F182" s="176" t="s">
        <v>403</v>
      </c>
      <c r="G182" s="177" t="s">
        <v>287</v>
      </c>
      <c r="H182" s="178">
        <v>11.43</v>
      </c>
      <c r="I182" s="179"/>
      <c r="J182" s="180">
        <f>ROUND(I182*H182,2)</f>
        <v>0</v>
      </c>
      <c r="K182" s="181"/>
      <c r="L182" s="32"/>
      <c r="M182" s="182" t="s">
        <v>1</v>
      </c>
      <c r="N182" s="183" t="s">
        <v>43</v>
      </c>
      <c r="O182" s="60"/>
      <c r="P182" s="184">
        <f>O182*H182</f>
        <v>0</v>
      </c>
      <c r="Q182" s="184">
        <v>1.8907700000000001</v>
      </c>
      <c r="R182" s="184">
        <f>Q182*H182</f>
        <v>21.611501100000002</v>
      </c>
      <c r="S182" s="184">
        <v>0</v>
      </c>
      <c r="T182" s="185">
        <f>S182*H182</f>
        <v>0</v>
      </c>
      <c r="U182" s="31"/>
      <c r="V182" s="31"/>
      <c r="W182" s="31"/>
      <c r="X182" s="31"/>
      <c r="Y182" s="31"/>
      <c r="Z182" s="31"/>
      <c r="AA182" s="31"/>
      <c r="AB182" s="31"/>
      <c r="AC182" s="31"/>
      <c r="AD182" s="31"/>
      <c r="AE182" s="31"/>
      <c r="AR182" s="186" t="s">
        <v>238</v>
      </c>
      <c r="AT182" s="186" t="s">
        <v>234</v>
      </c>
      <c r="AU182" s="186" t="s">
        <v>88</v>
      </c>
      <c r="AY182" s="14" t="s">
        <v>232</v>
      </c>
      <c r="BE182" s="104">
        <f>IF(N182="základná",J182,0)</f>
        <v>0</v>
      </c>
      <c r="BF182" s="104">
        <f>IF(N182="znížená",J182,0)</f>
        <v>0</v>
      </c>
      <c r="BG182" s="104">
        <f>IF(N182="zákl. prenesená",J182,0)</f>
        <v>0</v>
      </c>
      <c r="BH182" s="104">
        <f>IF(N182="zníž. prenesená",J182,0)</f>
        <v>0</v>
      </c>
      <c r="BI182" s="104">
        <f>IF(N182="nulová",J182,0)</f>
        <v>0</v>
      </c>
      <c r="BJ182" s="14" t="s">
        <v>88</v>
      </c>
      <c r="BK182" s="104">
        <f>ROUND(I182*H182,2)</f>
        <v>0</v>
      </c>
      <c r="BL182" s="14" t="s">
        <v>238</v>
      </c>
      <c r="BM182" s="186" t="s">
        <v>821</v>
      </c>
    </row>
    <row r="183" spans="1:65" s="12" customFormat="1" ht="22.9" customHeight="1">
      <c r="B183" s="161"/>
      <c r="D183" s="162" t="s">
        <v>76</v>
      </c>
      <c r="E183" s="172" t="s">
        <v>249</v>
      </c>
      <c r="F183" s="172" t="s">
        <v>433</v>
      </c>
      <c r="I183" s="164"/>
      <c r="J183" s="173">
        <f>BK183</f>
        <v>0</v>
      </c>
      <c r="L183" s="161"/>
      <c r="M183" s="166"/>
      <c r="N183" s="167"/>
      <c r="O183" s="167"/>
      <c r="P183" s="168">
        <f>SUM(P184:P187)</f>
        <v>0</v>
      </c>
      <c r="Q183" s="167"/>
      <c r="R183" s="168">
        <f>SUM(R184:R187)</f>
        <v>31.783718925000002</v>
      </c>
      <c r="S183" s="167"/>
      <c r="T183" s="169">
        <f>SUM(T184:T187)</f>
        <v>0</v>
      </c>
      <c r="AR183" s="162" t="s">
        <v>81</v>
      </c>
      <c r="AT183" s="170" t="s">
        <v>76</v>
      </c>
      <c r="AU183" s="170" t="s">
        <v>81</v>
      </c>
      <c r="AY183" s="162" t="s">
        <v>232</v>
      </c>
      <c r="BK183" s="171">
        <f>SUM(BK184:BK187)</f>
        <v>0</v>
      </c>
    </row>
    <row r="184" spans="1:65" s="2" customFormat="1" ht="37.9" customHeight="1">
      <c r="A184" s="31"/>
      <c r="B184" s="142"/>
      <c r="C184" s="174" t="s">
        <v>366</v>
      </c>
      <c r="D184" s="174" t="s">
        <v>234</v>
      </c>
      <c r="E184" s="175" t="s">
        <v>435</v>
      </c>
      <c r="F184" s="176" t="s">
        <v>436</v>
      </c>
      <c r="G184" s="177" t="s">
        <v>237</v>
      </c>
      <c r="H184" s="178">
        <v>30.6</v>
      </c>
      <c r="I184" s="179"/>
      <c r="J184" s="180">
        <f>ROUND(I184*H184,2)</f>
        <v>0</v>
      </c>
      <c r="K184" s="181"/>
      <c r="L184" s="32"/>
      <c r="M184" s="182" t="s">
        <v>1</v>
      </c>
      <c r="N184" s="183" t="s">
        <v>43</v>
      </c>
      <c r="O184" s="60"/>
      <c r="P184" s="184">
        <f>O184*H184</f>
        <v>0</v>
      </c>
      <c r="Q184" s="184">
        <v>0.43280000000000002</v>
      </c>
      <c r="R184" s="184">
        <f>Q184*H184</f>
        <v>13.243680000000001</v>
      </c>
      <c r="S184" s="184">
        <v>0</v>
      </c>
      <c r="T184" s="185">
        <f>S184*H184</f>
        <v>0</v>
      </c>
      <c r="U184" s="31"/>
      <c r="V184" s="31"/>
      <c r="W184" s="31"/>
      <c r="X184" s="31"/>
      <c r="Y184" s="31"/>
      <c r="Z184" s="31"/>
      <c r="AA184" s="31"/>
      <c r="AB184" s="31"/>
      <c r="AC184" s="31"/>
      <c r="AD184" s="31"/>
      <c r="AE184" s="31"/>
      <c r="AR184" s="186" t="s">
        <v>238</v>
      </c>
      <c r="AT184" s="186" t="s">
        <v>234</v>
      </c>
      <c r="AU184" s="186" t="s">
        <v>88</v>
      </c>
      <c r="AY184" s="14" t="s">
        <v>232</v>
      </c>
      <c r="BE184" s="104">
        <f>IF(N184="základná",J184,0)</f>
        <v>0</v>
      </c>
      <c r="BF184" s="104">
        <f>IF(N184="znížená",J184,0)</f>
        <v>0</v>
      </c>
      <c r="BG184" s="104">
        <f>IF(N184="zákl. prenesená",J184,0)</f>
        <v>0</v>
      </c>
      <c r="BH184" s="104">
        <f>IF(N184="zníž. prenesená",J184,0)</f>
        <v>0</v>
      </c>
      <c r="BI184" s="104">
        <f>IF(N184="nulová",J184,0)</f>
        <v>0</v>
      </c>
      <c r="BJ184" s="14" t="s">
        <v>88</v>
      </c>
      <c r="BK184" s="104">
        <f>ROUND(I184*H184,2)</f>
        <v>0</v>
      </c>
      <c r="BL184" s="14" t="s">
        <v>238</v>
      </c>
      <c r="BM184" s="186" t="s">
        <v>822</v>
      </c>
    </row>
    <row r="185" spans="1:65" s="2" customFormat="1" ht="37.9" customHeight="1">
      <c r="A185" s="31"/>
      <c r="B185" s="142"/>
      <c r="C185" s="174" t="s">
        <v>370</v>
      </c>
      <c r="D185" s="174" t="s">
        <v>234</v>
      </c>
      <c r="E185" s="175" t="s">
        <v>439</v>
      </c>
      <c r="F185" s="176" t="s">
        <v>440</v>
      </c>
      <c r="G185" s="177" t="s">
        <v>237</v>
      </c>
      <c r="H185" s="178">
        <v>30.6</v>
      </c>
      <c r="I185" s="179"/>
      <c r="J185" s="180">
        <f>ROUND(I185*H185,2)</f>
        <v>0</v>
      </c>
      <c r="K185" s="181"/>
      <c r="L185" s="32"/>
      <c r="M185" s="182" t="s">
        <v>1</v>
      </c>
      <c r="N185" s="183" t="s">
        <v>43</v>
      </c>
      <c r="O185" s="60"/>
      <c r="P185" s="184">
        <f>O185*H185</f>
        <v>0</v>
      </c>
      <c r="Q185" s="184">
        <v>0.26375999999999999</v>
      </c>
      <c r="R185" s="184">
        <f>Q185*H185</f>
        <v>8.0710560000000005</v>
      </c>
      <c r="S185" s="184">
        <v>0</v>
      </c>
      <c r="T185" s="185">
        <f>S185*H185</f>
        <v>0</v>
      </c>
      <c r="U185" s="31"/>
      <c r="V185" s="31"/>
      <c r="W185" s="31"/>
      <c r="X185" s="31"/>
      <c r="Y185" s="31"/>
      <c r="Z185" s="31"/>
      <c r="AA185" s="31"/>
      <c r="AB185" s="31"/>
      <c r="AC185" s="31"/>
      <c r="AD185" s="31"/>
      <c r="AE185" s="31"/>
      <c r="AR185" s="186" t="s">
        <v>238</v>
      </c>
      <c r="AT185" s="186" t="s">
        <v>234</v>
      </c>
      <c r="AU185" s="186" t="s">
        <v>88</v>
      </c>
      <c r="AY185" s="14" t="s">
        <v>232</v>
      </c>
      <c r="BE185" s="104">
        <f>IF(N185="základná",J185,0)</f>
        <v>0</v>
      </c>
      <c r="BF185" s="104">
        <f>IF(N185="znížená",J185,0)</f>
        <v>0</v>
      </c>
      <c r="BG185" s="104">
        <f>IF(N185="zákl. prenesená",J185,0)</f>
        <v>0</v>
      </c>
      <c r="BH185" s="104">
        <f>IF(N185="zníž. prenesená",J185,0)</f>
        <v>0</v>
      </c>
      <c r="BI185" s="104">
        <f>IF(N185="nulová",J185,0)</f>
        <v>0</v>
      </c>
      <c r="BJ185" s="14" t="s">
        <v>88</v>
      </c>
      <c r="BK185" s="104">
        <f>ROUND(I185*H185,2)</f>
        <v>0</v>
      </c>
      <c r="BL185" s="14" t="s">
        <v>238</v>
      </c>
      <c r="BM185" s="186" t="s">
        <v>823</v>
      </c>
    </row>
    <row r="186" spans="1:65" s="2" customFormat="1" ht="37.9" customHeight="1">
      <c r="A186" s="31"/>
      <c r="B186" s="142"/>
      <c r="C186" s="174" t="s">
        <v>374</v>
      </c>
      <c r="D186" s="174" t="s">
        <v>234</v>
      </c>
      <c r="E186" s="175" t="s">
        <v>443</v>
      </c>
      <c r="F186" s="176" t="s">
        <v>444</v>
      </c>
      <c r="G186" s="177" t="s">
        <v>237</v>
      </c>
      <c r="H186" s="178">
        <v>30.6</v>
      </c>
      <c r="I186" s="179"/>
      <c r="J186" s="180">
        <f>ROUND(I186*H186,2)</f>
        <v>0</v>
      </c>
      <c r="K186" s="181"/>
      <c r="L186" s="32"/>
      <c r="M186" s="182" t="s">
        <v>1</v>
      </c>
      <c r="N186" s="183" t="s">
        <v>43</v>
      </c>
      <c r="O186" s="60"/>
      <c r="P186" s="184">
        <f>O186*H186</f>
        <v>0</v>
      </c>
      <c r="Q186" s="184">
        <v>0.34131362500000001</v>
      </c>
      <c r="R186" s="184">
        <f>Q186*H186</f>
        <v>10.444196925</v>
      </c>
      <c r="S186" s="184">
        <v>0</v>
      </c>
      <c r="T186" s="185">
        <f>S186*H186</f>
        <v>0</v>
      </c>
      <c r="U186" s="31"/>
      <c r="V186" s="31"/>
      <c r="W186" s="31"/>
      <c r="X186" s="31"/>
      <c r="Y186" s="31"/>
      <c r="Z186" s="31"/>
      <c r="AA186" s="31"/>
      <c r="AB186" s="31"/>
      <c r="AC186" s="31"/>
      <c r="AD186" s="31"/>
      <c r="AE186" s="31"/>
      <c r="AR186" s="186" t="s">
        <v>238</v>
      </c>
      <c r="AT186" s="186" t="s">
        <v>234</v>
      </c>
      <c r="AU186" s="186" t="s">
        <v>88</v>
      </c>
      <c r="AY186" s="14" t="s">
        <v>232</v>
      </c>
      <c r="BE186" s="104">
        <f>IF(N186="základná",J186,0)</f>
        <v>0</v>
      </c>
      <c r="BF186" s="104">
        <f>IF(N186="znížená",J186,0)</f>
        <v>0</v>
      </c>
      <c r="BG186" s="104">
        <f>IF(N186="zákl. prenesená",J186,0)</f>
        <v>0</v>
      </c>
      <c r="BH186" s="104">
        <f>IF(N186="zníž. prenesená",J186,0)</f>
        <v>0</v>
      </c>
      <c r="BI186" s="104">
        <f>IF(N186="nulová",J186,0)</f>
        <v>0</v>
      </c>
      <c r="BJ186" s="14" t="s">
        <v>88</v>
      </c>
      <c r="BK186" s="104">
        <f>ROUND(I186*H186,2)</f>
        <v>0</v>
      </c>
      <c r="BL186" s="14" t="s">
        <v>238</v>
      </c>
      <c r="BM186" s="186" t="s">
        <v>824</v>
      </c>
    </row>
    <row r="187" spans="1:65" s="2" customFormat="1" ht="33" customHeight="1">
      <c r="A187" s="31"/>
      <c r="B187" s="142"/>
      <c r="C187" s="174" t="s">
        <v>378</v>
      </c>
      <c r="D187" s="174" t="s">
        <v>234</v>
      </c>
      <c r="E187" s="175" t="s">
        <v>825</v>
      </c>
      <c r="F187" s="176" t="s">
        <v>826</v>
      </c>
      <c r="G187" s="177" t="s">
        <v>237</v>
      </c>
      <c r="H187" s="178">
        <v>30.6</v>
      </c>
      <c r="I187" s="179"/>
      <c r="J187" s="180">
        <f>ROUND(I187*H187,2)</f>
        <v>0</v>
      </c>
      <c r="K187" s="181"/>
      <c r="L187" s="32"/>
      <c r="M187" s="182" t="s">
        <v>1</v>
      </c>
      <c r="N187" s="183" t="s">
        <v>43</v>
      </c>
      <c r="O187" s="60"/>
      <c r="P187" s="184">
        <f>O187*H187</f>
        <v>0</v>
      </c>
      <c r="Q187" s="184">
        <v>8.0999999999999996E-4</v>
      </c>
      <c r="R187" s="184">
        <f>Q187*H187</f>
        <v>2.4785999999999999E-2</v>
      </c>
      <c r="S187" s="184">
        <v>0</v>
      </c>
      <c r="T187" s="185">
        <f>S187*H187</f>
        <v>0</v>
      </c>
      <c r="U187" s="31"/>
      <c r="V187" s="31"/>
      <c r="W187" s="31"/>
      <c r="X187" s="31"/>
      <c r="Y187" s="31"/>
      <c r="Z187" s="31"/>
      <c r="AA187" s="31"/>
      <c r="AB187" s="31"/>
      <c r="AC187" s="31"/>
      <c r="AD187" s="31"/>
      <c r="AE187" s="31"/>
      <c r="AR187" s="186" t="s">
        <v>238</v>
      </c>
      <c r="AT187" s="186" t="s">
        <v>234</v>
      </c>
      <c r="AU187" s="186" t="s">
        <v>88</v>
      </c>
      <c r="AY187" s="14" t="s">
        <v>232</v>
      </c>
      <c r="BE187" s="104">
        <f>IF(N187="základná",J187,0)</f>
        <v>0</v>
      </c>
      <c r="BF187" s="104">
        <f>IF(N187="znížená",J187,0)</f>
        <v>0</v>
      </c>
      <c r="BG187" s="104">
        <f>IF(N187="zákl. prenesená",J187,0)</f>
        <v>0</v>
      </c>
      <c r="BH187" s="104">
        <f>IF(N187="zníž. prenesená",J187,0)</f>
        <v>0</v>
      </c>
      <c r="BI187" s="104">
        <f>IF(N187="nulová",J187,0)</f>
        <v>0</v>
      </c>
      <c r="BJ187" s="14" t="s">
        <v>88</v>
      </c>
      <c r="BK187" s="104">
        <f>ROUND(I187*H187,2)</f>
        <v>0</v>
      </c>
      <c r="BL187" s="14" t="s">
        <v>238</v>
      </c>
      <c r="BM187" s="186" t="s">
        <v>827</v>
      </c>
    </row>
    <row r="188" spans="1:65" s="12" customFormat="1" ht="22.9" customHeight="1">
      <c r="B188" s="161"/>
      <c r="D188" s="162" t="s">
        <v>76</v>
      </c>
      <c r="E188" s="172" t="s">
        <v>263</v>
      </c>
      <c r="F188" s="172" t="s">
        <v>459</v>
      </c>
      <c r="I188" s="164"/>
      <c r="J188" s="173">
        <f>BK188</f>
        <v>0</v>
      </c>
      <c r="L188" s="161"/>
      <c r="M188" s="166"/>
      <c r="N188" s="167"/>
      <c r="O188" s="167"/>
      <c r="P188" s="168">
        <f>SUM(P189:P208)</f>
        <v>0</v>
      </c>
      <c r="Q188" s="167"/>
      <c r="R188" s="168">
        <f>SUM(R189:R208)</f>
        <v>5.0493129083999992</v>
      </c>
      <c r="S188" s="167"/>
      <c r="T188" s="169">
        <f>SUM(T189:T208)</f>
        <v>0</v>
      </c>
      <c r="AR188" s="162" t="s">
        <v>81</v>
      </c>
      <c r="AT188" s="170" t="s">
        <v>76</v>
      </c>
      <c r="AU188" s="170" t="s">
        <v>81</v>
      </c>
      <c r="AY188" s="162" t="s">
        <v>232</v>
      </c>
      <c r="BK188" s="171">
        <f>SUM(BK189:BK208)</f>
        <v>0</v>
      </c>
    </row>
    <row r="189" spans="1:65" s="2" customFormat="1" ht="24.2" customHeight="1">
      <c r="A189" s="31"/>
      <c r="B189" s="142"/>
      <c r="C189" s="174" t="s">
        <v>382</v>
      </c>
      <c r="D189" s="174" t="s">
        <v>234</v>
      </c>
      <c r="E189" s="175" t="s">
        <v>461</v>
      </c>
      <c r="F189" s="176" t="s">
        <v>462</v>
      </c>
      <c r="G189" s="177" t="s">
        <v>394</v>
      </c>
      <c r="H189" s="178">
        <v>1</v>
      </c>
      <c r="I189" s="179"/>
      <c r="J189" s="180">
        <f t="shared" ref="J189:J208" si="15">ROUND(I189*H189,2)</f>
        <v>0</v>
      </c>
      <c r="K189" s="181"/>
      <c r="L189" s="32"/>
      <c r="M189" s="182" t="s">
        <v>1</v>
      </c>
      <c r="N189" s="183" t="s">
        <v>43</v>
      </c>
      <c r="O189" s="60"/>
      <c r="P189" s="184">
        <f t="shared" ref="P189:P208" si="16">O189*H189</f>
        <v>0</v>
      </c>
      <c r="Q189" s="184">
        <v>0</v>
      </c>
      <c r="R189" s="184">
        <f t="shared" ref="R189:R208" si="17">Q189*H189</f>
        <v>0</v>
      </c>
      <c r="S189" s="184">
        <v>0</v>
      </c>
      <c r="T189" s="185">
        <f t="shared" ref="T189:T208" si="18">S189*H189</f>
        <v>0</v>
      </c>
      <c r="U189" s="31"/>
      <c r="V189" s="31"/>
      <c r="W189" s="31"/>
      <c r="X189" s="31"/>
      <c r="Y189" s="31"/>
      <c r="Z189" s="31"/>
      <c r="AA189" s="31"/>
      <c r="AB189" s="31"/>
      <c r="AC189" s="31"/>
      <c r="AD189" s="31"/>
      <c r="AE189" s="31"/>
      <c r="AR189" s="186" t="s">
        <v>463</v>
      </c>
      <c r="AT189" s="186" t="s">
        <v>234</v>
      </c>
      <c r="AU189" s="186" t="s">
        <v>88</v>
      </c>
      <c r="AY189" s="14" t="s">
        <v>232</v>
      </c>
      <c r="BE189" s="104">
        <f t="shared" ref="BE189:BE208" si="19">IF(N189="základná",J189,0)</f>
        <v>0</v>
      </c>
      <c r="BF189" s="104">
        <f t="shared" ref="BF189:BF208" si="20">IF(N189="znížená",J189,0)</f>
        <v>0</v>
      </c>
      <c r="BG189" s="104">
        <f t="shared" ref="BG189:BG208" si="21">IF(N189="zákl. prenesená",J189,0)</f>
        <v>0</v>
      </c>
      <c r="BH189" s="104">
        <f t="shared" ref="BH189:BH208" si="22">IF(N189="zníž. prenesená",J189,0)</f>
        <v>0</v>
      </c>
      <c r="BI189" s="104">
        <f t="shared" ref="BI189:BI208" si="23">IF(N189="nulová",J189,0)</f>
        <v>0</v>
      </c>
      <c r="BJ189" s="14" t="s">
        <v>88</v>
      </c>
      <c r="BK189" s="104">
        <f t="shared" ref="BK189:BK208" si="24">ROUND(I189*H189,2)</f>
        <v>0</v>
      </c>
      <c r="BL189" s="14" t="s">
        <v>463</v>
      </c>
      <c r="BM189" s="186" t="s">
        <v>828</v>
      </c>
    </row>
    <row r="190" spans="1:65" s="2" customFormat="1" ht="24.2" customHeight="1">
      <c r="A190" s="31"/>
      <c r="B190" s="142"/>
      <c r="C190" s="187" t="s">
        <v>386</v>
      </c>
      <c r="D190" s="187" t="s">
        <v>357</v>
      </c>
      <c r="E190" s="188" t="s">
        <v>466</v>
      </c>
      <c r="F190" s="189" t="s">
        <v>467</v>
      </c>
      <c r="G190" s="190" t="s">
        <v>394</v>
      </c>
      <c r="H190" s="191">
        <v>1</v>
      </c>
      <c r="I190" s="192"/>
      <c r="J190" s="193">
        <f t="shared" si="15"/>
        <v>0</v>
      </c>
      <c r="K190" s="194"/>
      <c r="L190" s="195"/>
      <c r="M190" s="196" t="s">
        <v>1</v>
      </c>
      <c r="N190" s="197" t="s">
        <v>43</v>
      </c>
      <c r="O190" s="60"/>
      <c r="P190" s="184">
        <f t="shared" si="16"/>
        <v>0</v>
      </c>
      <c r="Q190" s="184">
        <v>6.4999999999999997E-4</v>
      </c>
      <c r="R190" s="184">
        <f t="shared" si="17"/>
        <v>6.4999999999999997E-4</v>
      </c>
      <c r="S190" s="184">
        <v>0</v>
      </c>
      <c r="T190" s="185">
        <f t="shared" si="18"/>
        <v>0</v>
      </c>
      <c r="U190" s="31"/>
      <c r="V190" s="31"/>
      <c r="W190" s="31"/>
      <c r="X190" s="31"/>
      <c r="Y190" s="31"/>
      <c r="Z190" s="31"/>
      <c r="AA190" s="31"/>
      <c r="AB190" s="31"/>
      <c r="AC190" s="31"/>
      <c r="AD190" s="31"/>
      <c r="AE190" s="31"/>
      <c r="AR190" s="186" t="s">
        <v>468</v>
      </c>
      <c r="AT190" s="186" t="s">
        <v>357</v>
      </c>
      <c r="AU190" s="186" t="s">
        <v>88</v>
      </c>
      <c r="AY190" s="14" t="s">
        <v>232</v>
      </c>
      <c r="BE190" s="104">
        <f t="shared" si="19"/>
        <v>0</v>
      </c>
      <c r="BF190" s="104">
        <f t="shared" si="20"/>
        <v>0</v>
      </c>
      <c r="BG190" s="104">
        <f t="shared" si="21"/>
        <v>0</v>
      </c>
      <c r="BH190" s="104">
        <f t="shared" si="22"/>
        <v>0</v>
      </c>
      <c r="BI190" s="104">
        <f t="shared" si="23"/>
        <v>0</v>
      </c>
      <c r="BJ190" s="14" t="s">
        <v>88</v>
      </c>
      <c r="BK190" s="104">
        <f t="shared" si="24"/>
        <v>0</v>
      </c>
      <c r="BL190" s="14" t="s">
        <v>468</v>
      </c>
      <c r="BM190" s="186" t="s">
        <v>829</v>
      </c>
    </row>
    <row r="191" spans="1:65" s="2" customFormat="1" ht="16.5" customHeight="1">
      <c r="A191" s="31"/>
      <c r="B191" s="142"/>
      <c r="C191" s="187" t="s">
        <v>391</v>
      </c>
      <c r="D191" s="187" t="s">
        <v>357</v>
      </c>
      <c r="E191" s="188" t="s">
        <v>471</v>
      </c>
      <c r="F191" s="189" t="s">
        <v>472</v>
      </c>
      <c r="G191" s="190" t="s">
        <v>394</v>
      </c>
      <c r="H191" s="191">
        <v>1</v>
      </c>
      <c r="I191" s="192"/>
      <c r="J191" s="193">
        <f t="shared" si="15"/>
        <v>0</v>
      </c>
      <c r="K191" s="194"/>
      <c r="L191" s="195"/>
      <c r="M191" s="196" t="s">
        <v>1</v>
      </c>
      <c r="N191" s="197" t="s">
        <v>43</v>
      </c>
      <c r="O191" s="60"/>
      <c r="P191" s="184">
        <f t="shared" si="16"/>
        <v>0</v>
      </c>
      <c r="Q191" s="184">
        <v>1.5499999999999999E-3</v>
      </c>
      <c r="R191" s="184">
        <f t="shared" si="17"/>
        <v>1.5499999999999999E-3</v>
      </c>
      <c r="S191" s="184">
        <v>0</v>
      </c>
      <c r="T191" s="185">
        <f t="shared" si="18"/>
        <v>0</v>
      </c>
      <c r="U191" s="31"/>
      <c r="V191" s="31"/>
      <c r="W191" s="31"/>
      <c r="X191" s="31"/>
      <c r="Y191" s="31"/>
      <c r="Z191" s="31"/>
      <c r="AA191" s="31"/>
      <c r="AB191" s="31"/>
      <c r="AC191" s="31"/>
      <c r="AD191" s="31"/>
      <c r="AE191" s="31"/>
      <c r="AR191" s="186" t="s">
        <v>263</v>
      </c>
      <c r="AT191" s="186" t="s">
        <v>357</v>
      </c>
      <c r="AU191" s="186" t="s">
        <v>88</v>
      </c>
      <c r="AY191" s="14" t="s">
        <v>232</v>
      </c>
      <c r="BE191" s="104">
        <f t="shared" si="19"/>
        <v>0</v>
      </c>
      <c r="BF191" s="104">
        <f t="shared" si="20"/>
        <v>0</v>
      </c>
      <c r="BG191" s="104">
        <f t="shared" si="21"/>
        <v>0</v>
      </c>
      <c r="BH191" s="104">
        <f t="shared" si="22"/>
        <v>0</v>
      </c>
      <c r="BI191" s="104">
        <f t="shared" si="23"/>
        <v>0</v>
      </c>
      <c r="BJ191" s="14" t="s">
        <v>88</v>
      </c>
      <c r="BK191" s="104">
        <f t="shared" si="24"/>
        <v>0</v>
      </c>
      <c r="BL191" s="14" t="s">
        <v>238</v>
      </c>
      <c r="BM191" s="186" t="s">
        <v>830</v>
      </c>
    </row>
    <row r="192" spans="1:65" s="2" customFormat="1" ht="24.2" customHeight="1">
      <c r="A192" s="31"/>
      <c r="B192" s="142"/>
      <c r="C192" s="174" t="s">
        <v>396</v>
      </c>
      <c r="D192" s="174" t="s">
        <v>234</v>
      </c>
      <c r="E192" s="175" t="s">
        <v>831</v>
      </c>
      <c r="F192" s="176" t="s">
        <v>832</v>
      </c>
      <c r="G192" s="177" t="s">
        <v>394</v>
      </c>
      <c r="H192" s="178">
        <v>1</v>
      </c>
      <c r="I192" s="179"/>
      <c r="J192" s="180">
        <f t="shared" si="15"/>
        <v>0</v>
      </c>
      <c r="K192" s="181"/>
      <c r="L192" s="32"/>
      <c r="M192" s="182" t="s">
        <v>1</v>
      </c>
      <c r="N192" s="183" t="s">
        <v>43</v>
      </c>
      <c r="O192" s="60"/>
      <c r="P192" s="184">
        <f t="shared" si="16"/>
        <v>0</v>
      </c>
      <c r="Q192" s="184">
        <v>0</v>
      </c>
      <c r="R192" s="184">
        <f t="shared" si="17"/>
        <v>0</v>
      </c>
      <c r="S192" s="184">
        <v>0</v>
      </c>
      <c r="T192" s="185">
        <f t="shared" si="18"/>
        <v>0</v>
      </c>
      <c r="U192" s="31"/>
      <c r="V192" s="31"/>
      <c r="W192" s="31"/>
      <c r="X192" s="31"/>
      <c r="Y192" s="31"/>
      <c r="Z192" s="31"/>
      <c r="AA192" s="31"/>
      <c r="AB192" s="31"/>
      <c r="AC192" s="31"/>
      <c r="AD192" s="31"/>
      <c r="AE192" s="31"/>
      <c r="AR192" s="186" t="s">
        <v>238</v>
      </c>
      <c r="AT192" s="186" t="s">
        <v>234</v>
      </c>
      <c r="AU192" s="186" t="s">
        <v>88</v>
      </c>
      <c r="AY192" s="14" t="s">
        <v>232</v>
      </c>
      <c r="BE192" s="104">
        <f t="shared" si="19"/>
        <v>0</v>
      </c>
      <c r="BF192" s="104">
        <f t="shared" si="20"/>
        <v>0</v>
      </c>
      <c r="BG192" s="104">
        <f t="shared" si="21"/>
        <v>0</v>
      </c>
      <c r="BH192" s="104">
        <f t="shared" si="22"/>
        <v>0</v>
      </c>
      <c r="BI192" s="104">
        <f t="shared" si="23"/>
        <v>0</v>
      </c>
      <c r="BJ192" s="14" t="s">
        <v>88</v>
      </c>
      <c r="BK192" s="104">
        <f t="shared" si="24"/>
        <v>0</v>
      </c>
      <c r="BL192" s="14" t="s">
        <v>238</v>
      </c>
      <c r="BM192" s="186" t="s">
        <v>833</v>
      </c>
    </row>
    <row r="193" spans="1:65" s="2" customFormat="1" ht="24.2" customHeight="1">
      <c r="A193" s="31"/>
      <c r="B193" s="142"/>
      <c r="C193" s="187" t="s">
        <v>401</v>
      </c>
      <c r="D193" s="187" t="s">
        <v>357</v>
      </c>
      <c r="E193" s="188" t="s">
        <v>834</v>
      </c>
      <c r="F193" s="189" t="s">
        <v>835</v>
      </c>
      <c r="G193" s="190" t="s">
        <v>394</v>
      </c>
      <c r="H193" s="191">
        <v>1</v>
      </c>
      <c r="I193" s="192"/>
      <c r="J193" s="193">
        <f t="shared" si="15"/>
        <v>0</v>
      </c>
      <c r="K193" s="194"/>
      <c r="L193" s="195"/>
      <c r="M193" s="196" t="s">
        <v>1</v>
      </c>
      <c r="N193" s="197" t="s">
        <v>43</v>
      </c>
      <c r="O193" s="60"/>
      <c r="P193" s="184">
        <f t="shared" si="16"/>
        <v>0</v>
      </c>
      <c r="Q193" s="184">
        <v>8.4999999999999995E-4</v>
      </c>
      <c r="R193" s="184">
        <f t="shared" si="17"/>
        <v>8.4999999999999995E-4</v>
      </c>
      <c r="S193" s="184">
        <v>0</v>
      </c>
      <c r="T193" s="185">
        <f t="shared" si="18"/>
        <v>0</v>
      </c>
      <c r="U193" s="31"/>
      <c r="V193" s="31"/>
      <c r="W193" s="31"/>
      <c r="X193" s="31"/>
      <c r="Y193" s="31"/>
      <c r="Z193" s="31"/>
      <c r="AA193" s="31"/>
      <c r="AB193" s="31"/>
      <c r="AC193" s="31"/>
      <c r="AD193" s="31"/>
      <c r="AE193" s="31"/>
      <c r="AR193" s="186" t="s">
        <v>468</v>
      </c>
      <c r="AT193" s="186" t="s">
        <v>357</v>
      </c>
      <c r="AU193" s="186" t="s">
        <v>88</v>
      </c>
      <c r="AY193" s="14" t="s">
        <v>232</v>
      </c>
      <c r="BE193" s="104">
        <f t="shared" si="19"/>
        <v>0</v>
      </c>
      <c r="BF193" s="104">
        <f t="shared" si="20"/>
        <v>0</v>
      </c>
      <c r="BG193" s="104">
        <f t="shared" si="21"/>
        <v>0</v>
      </c>
      <c r="BH193" s="104">
        <f t="shared" si="22"/>
        <v>0</v>
      </c>
      <c r="BI193" s="104">
        <f t="shared" si="23"/>
        <v>0</v>
      </c>
      <c r="BJ193" s="14" t="s">
        <v>88</v>
      </c>
      <c r="BK193" s="104">
        <f t="shared" si="24"/>
        <v>0</v>
      </c>
      <c r="BL193" s="14" t="s">
        <v>468</v>
      </c>
      <c r="BM193" s="186" t="s">
        <v>836</v>
      </c>
    </row>
    <row r="194" spans="1:65" s="2" customFormat="1" ht="24.2" customHeight="1">
      <c r="A194" s="31"/>
      <c r="B194" s="142"/>
      <c r="C194" s="174" t="s">
        <v>405</v>
      </c>
      <c r="D194" s="174" t="s">
        <v>234</v>
      </c>
      <c r="E194" s="175" t="s">
        <v>837</v>
      </c>
      <c r="F194" s="176" t="s">
        <v>838</v>
      </c>
      <c r="G194" s="177" t="s">
        <v>256</v>
      </c>
      <c r="H194" s="178">
        <v>127</v>
      </c>
      <c r="I194" s="179"/>
      <c r="J194" s="180">
        <f t="shared" si="15"/>
        <v>0</v>
      </c>
      <c r="K194" s="181"/>
      <c r="L194" s="32"/>
      <c r="M194" s="182" t="s">
        <v>1</v>
      </c>
      <c r="N194" s="183" t="s">
        <v>43</v>
      </c>
      <c r="O194" s="60"/>
      <c r="P194" s="184">
        <f t="shared" si="16"/>
        <v>0</v>
      </c>
      <c r="Q194" s="184">
        <v>0</v>
      </c>
      <c r="R194" s="184">
        <f t="shared" si="17"/>
        <v>0</v>
      </c>
      <c r="S194" s="184">
        <v>0</v>
      </c>
      <c r="T194" s="185">
        <f t="shared" si="18"/>
        <v>0</v>
      </c>
      <c r="U194" s="31"/>
      <c r="V194" s="31"/>
      <c r="W194" s="31"/>
      <c r="X194" s="31"/>
      <c r="Y194" s="31"/>
      <c r="Z194" s="31"/>
      <c r="AA194" s="31"/>
      <c r="AB194" s="31"/>
      <c r="AC194" s="31"/>
      <c r="AD194" s="31"/>
      <c r="AE194" s="31"/>
      <c r="AR194" s="186" t="s">
        <v>238</v>
      </c>
      <c r="AT194" s="186" t="s">
        <v>234</v>
      </c>
      <c r="AU194" s="186" t="s">
        <v>88</v>
      </c>
      <c r="AY194" s="14" t="s">
        <v>232</v>
      </c>
      <c r="BE194" s="104">
        <f t="shared" si="19"/>
        <v>0</v>
      </c>
      <c r="BF194" s="104">
        <f t="shared" si="20"/>
        <v>0</v>
      </c>
      <c r="BG194" s="104">
        <f t="shared" si="21"/>
        <v>0</v>
      </c>
      <c r="BH194" s="104">
        <f t="shared" si="22"/>
        <v>0</v>
      </c>
      <c r="BI194" s="104">
        <f t="shared" si="23"/>
        <v>0</v>
      </c>
      <c r="BJ194" s="14" t="s">
        <v>88</v>
      </c>
      <c r="BK194" s="104">
        <f t="shared" si="24"/>
        <v>0</v>
      </c>
      <c r="BL194" s="14" t="s">
        <v>238</v>
      </c>
      <c r="BM194" s="186" t="s">
        <v>839</v>
      </c>
    </row>
    <row r="195" spans="1:65" s="2" customFormat="1" ht="16.5" customHeight="1">
      <c r="A195" s="31"/>
      <c r="B195" s="142"/>
      <c r="C195" s="187" t="s">
        <v>409</v>
      </c>
      <c r="D195" s="187" t="s">
        <v>357</v>
      </c>
      <c r="E195" s="188" t="s">
        <v>840</v>
      </c>
      <c r="F195" s="189" t="s">
        <v>841</v>
      </c>
      <c r="G195" s="190" t="s">
        <v>256</v>
      </c>
      <c r="H195" s="191">
        <v>138.81100000000001</v>
      </c>
      <c r="I195" s="192"/>
      <c r="J195" s="193">
        <f t="shared" si="15"/>
        <v>0</v>
      </c>
      <c r="K195" s="194"/>
      <c r="L195" s="195"/>
      <c r="M195" s="196" t="s">
        <v>1</v>
      </c>
      <c r="N195" s="197" t="s">
        <v>43</v>
      </c>
      <c r="O195" s="60"/>
      <c r="P195" s="184">
        <f t="shared" si="16"/>
        <v>0</v>
      </c>
      <c r="Q195" s="184">
        <v>2.5999999999999999E-3</v>
      </c>
      <c r="R195" s="184">
        <f t="shared" si="17"/>
        <v>0.36090860000000002</v>
      </c>
      <c r="S195" s="184">
        <v>0</v>
      </c>
      <c r="T195" s="185">
        <f t="shared" si="18"/>
        <v>0</v>
      </c>
      <c r="U195" s="31"/>
      <c r="V195" s="31"/>
      <c r="W195" s="31"/>
      <c r="X195" s="31"/>
      <c r="Y195" s="31"/>
      <c r="Z195" s="31"/>
      <c r="AA195" s="31"/>
      <c r="AB195" s="31"/>
      <c r="AC195" s="31"/>
      <c r="AD195" s="31"/>
      <c r="AE195" s="31"/>
      <c r="AR195" s="186" t="s">
        <v>263</v>
      </c>
      <c r="AT195" s="186" t="s">
        <v>357</v>
      </c>
      <c r="AU195" s="186" t="s">
        <v>88</v>
      </c>
      <c r="AY195" s="14" t="s">
        <v>232</v>
      </c>
      <c r="BE195" s="104">
        <f t="shared" si="19"/>
        <v>0</v>
      </c>
      <c r="BF195" s="104">
        <f t="shared" si="20"/>
        <v>0</v>
      </c>
      <c r="BG195" s="104">
        <f t="shared" si="21"/>
        <v>0</v>
      </c>
      <c r="BH195" s="104">
        <f t="shared" si="22"/>
        <v>0</v>
      </c>
      <c r="BI195" s="104">
        <f t="shared" si="23"/>
        <v>0</v>
      </c>
      <c r="BJ195" s="14" t="s">
        <v>88</v>
      </c>
      <c r="BK195" s="104">
        <f t="shared" si="24"/>
        <v>0</v>
      </c>
      <c r="BL195" s="14" t="s">
        <v>238</v>
      </c>
      <c r="BM195" s="186" t="s">
        <v>842</v>
      </c>
    </row>
    <row r="196" spans="1:65" s="2" customFormat="1" ht="33" customHeight="1">
      <c r="A196" s="31"/>
      <c r="B196" s="142"/>
      <c r="C196" s="174" t="s">
        <v>413</v>
      </c>
      <c r="D196" s="174" t="s">
        <v>234</v>
      </c>
      <c r="E196" s="175" t="s">
        <v>843</v>
      </c>
      <c r="F196" s="176" t="s">
        <v>844</v>
      </c>
      <c r="G196" s="177" t="s">
        <v>256</v>
      </c>
      <c r="H196" s="178">
        <v>5</v>
      </c>
      <c r="I196" s="179"/>
      <c r="J196" s="180">
        <f t="shared" si="15"/>
        <v>0</v>
      </c>
      <c r="K196" s="181"/>
      <c r="L196" s="32"/>
      <c r="M196" s="182" t="s">
        <v>1</v>
      </c>
      <c r="N196" s="183" t="s">
        <v>43</v>
      </c>
      <c r="O196" s="60"/>
      <c r="P196" s="184">
        <f t="shared" si="16"/>
        <v>0</v>
      </c>
      <c r="Q196" s="184">
        <v>0</v>
      </c>
      <c r="R196" s="184">
        <f t="shared" si="17"/>
        <v>0</v>
      </c>
      <c r="S196" s="184">
        <v>0</v>
      </c>
      <c r="T196" s="185">
        <f t="shared" si="18"/>
        <v>0</v>
      </c>
      <c r="U196" s="31"/>
      <c r="V196" s="31"/>
      <c r="W196" s="31"/>
      <c r="X196" s="31"/>
      <c r="Y196" s="31"/>
      <c r="Z196" s="31"/>
      <c r="AA196" s="31"/>
      <c r="AB196" s="31"/>
      <c r="AC196" s="31"/>
      <c r="AD196" s="31"/>
      <c r="AE196" s="31"/>
      <c r="AR196" s="186" t="s">
        <v>238</v>
      </c>
      <c r="AT196" s="186" t="s">
        <v>234</v>
      </c>
      <c r="AU196" s="186" t="s">
        <v>88</v>
      </c>
      <c r="AY196" s="14" t="s">
        <v>232</v>
      </c>
      <c r="BE196" s="104">
        <f t="shared" si="19"/>
        <v>0</v>
      </c>
      <c r="BF196" s="104">
        <f t="shared" si="20"/>
        <v>0</v>
      </c>
      <c r="BG196" s="104">
        <f t="shared" si="21"/>
        <v>0</v>
      </c>
      <c r="BH196" s="104">
        <f t="shared" si="22"/>
        <v>0</v>
      </c>
      <c r="BI196" s="104">
        <f t="shared" si="23"/>
        <v>0</v>
      </c>
      <c r="BJ196" s="14" t="s">
        <v>88</v>
      </c>
      <c r="BK196" s="104">
        <f t="shared" si="24"/>
        <v>0</v>
      </c>
      <c r="BL196" s="14" t="s">
        <v>238</v>
      </c>
      <c r="BM196" s="186" t="s">
        <v>845</v>
      </c>
    </row>
    <row r="197" spans="1:65" s="2" customFormat="1" ht="24.2" customHeight="1">
      <c r="A197" s="31"/>
      <c r="B197" s="142"/>
      <c r="C197" s="187" t="s">
        <v>417</v>
      </c>
      <c r="D197" s="187" t="s">
        <v>357</v>
      </c>
      <c r="E197" s="188" t="s">
        <v>846</v>
      </c>
      <c r="F197" s="189" t="s">
        <v>847</v>
      </c>
      <c r="G197" s="190" t="s">
        <v>256</v>
      </c>
      <c r="H197" s="191">
        <v>5.4649999999999999</v>
      </c>
      <c r="I197" s="192"/>
      <c r="J197" s="193">
        <f t="shared" si="15"/>
        <v>0</v>
      </c>
      <c r="K197" s="194"/>
      <c r="L197" s="195"/>
      <c r="M197" s="196" t="s">
        <v>1</v>
      </c>
      <c r="N197" s="197" t="s">
        <v>43</v>
      </c>
      <c r="O197" s="60"/>
      <c r="P197" s="184">
        <f t="shared" si="16"/>
        <v>0</v>
      </c>
      <c r="Q197" s="184">
        <v>6.8900000000000003E-3</v>
      </c>
      <c r="R197" s="184">
        <f t="shared" si="17"/>
        <v>3.7653850000000003E-2</v>
      </c>
      <c r="S197" s="184">
        <v>0</v>
      </c>
      <c r="T197" s="185">
        <f t="shared" si="18"/>
        <v>0</v>
      </c>
      <c r="U197" s="31"/>
      <c r="V197" s="31"/>
      <c r="W197" s="31"/>
      <c r="X197" s="31"/>
      <c r="Y197" s="31"/>
      <c r="Z197" s="31"/>
      <c r="AA197" s="31"/>
      <c r="AB197" s="31"/>
      <c r="AC197" s="31"/>
      <c r="AD197" s="31"/>
      <c r="AE197" s="31"/>
      <c r="AR197" s="186" t="s">
        <v>263</v>
      </c>
      <c r="AT197" s="186" t="s">
        <v>357</v>
      </c>
      <c r="AU197" s="186" t="s">
        <v>88</v>
      </c>
      <c r="AY197" s="14" t="s">
        <v>232</v>
      </c>
      <c r="BE197" s="104">
        <f t="shared" si="19"/>
        <v>0</v>
      </c>
      <c r="BF197" s="104">
        <f t="shared" si="20"/>
        <v>0</v>
      </c>
      <c r="BG197" s="104">
        <f t="shared" si="21"/>
        <v>0</v>
      </c>
      <c r="BH197" s="104">
        <f t="shared" si="22"/>
        <v>0</v>
      </c>
      <c r="BI197" s="104">
        <f t="shared" si="23"/>
        <v>0</v>
      </c>
      <c r="BJ197" s="14" t="s">
        <v>88</v>
      </c>
      <c r="BK197" s="104">
        <f t="shared" si="24"/>
        <v>0</v>
      </c>
      <c r="BL197" s="14" t="s">
        <v>238</v>
      </c>
      <c r="BM197" s="186" t="s">
        <v>848</v>
      </c>
    </row>
    <row r="198" spans="1:65" s="2" customFormat="1" ht="24.2" customHeight="1">
      <c r="A198" s="31"/>
      <c r="B198" s="142"/>
      <c r="C198" s="174" t="s">
        <v>421</v>
      </c>
      <c r="D198" s="174" t="s">
        <v>234</v>
      </c>
      <c r="E198" s="175" t="s">
        <v>554</v>
      </c>
      <c r="F198" s="176" t="s">
        <v>555</v>
      </c>
      <c r="G198" s="177" t="s">
        <v>394</v>
      </c>
      <c r="H198" s="178">
        <v>7</v>
      </c>
      <c r="I198" s="179"/>
      <c r="J198" s="180">
        <f t="shared" si="15"/>
        <v>0</v>
      </c>
      <c r="K198" s="181"/>
      <c r="L198" s="32"/>
      <c r="M198" s="182" t="s">
        <v>1</v>
      </c>
      <c r="N198" s="183" t="s">
        <v>43</v>
      </c>
      <c r="O198" s="60"/>
      <c r="P198" s="184">
        <f t="shared" si="16"/>
        <v>0</v>
      </c>
      <c r="Q198" s="184">
        <v>0</v>
      </c>
      <c r="R198" s="184">
        <f t="shared" si="17"/>
        <v>0</v>
      </c>
      <c r="S198" s="184">
        <v>0</v>
      </c>
      <c r="T198" s="185">
        <f t="shared" si="18"/>
        <v>0</v>
      </c>
      <c r="U198" s="31"/>
      <c r="V198" s="31"/>
      <c r="W198" s="31"/>
      <c r="X198" s="31"/>
      <c r="Y198" s="31"/>
      <c r="Z198" s="31"/>
      <c r="AA198" s="31"/>
      <c r="AB198" s="31"/>
      <c r="AC198" s="31"/>
      <c r="AD198" s="31"/>
      <c r="AE198" s="31"/>
      <c r="AR198" s="186" t="s">
        <v>238</v>
      </c>
      <c r="AT198" s="186" t="s">
        <v>234</v>
      </c>
      <c r="AU198" s="186" t="s">
        <v>88</v>
      </c>
      <c r="AY198" s="14" t="s">
        <v>232</v>
      </c>
      <c r="BE198" s="104">
        <f t="shared" si="19"/>
        <v>0</v>
      </c>
      <c r="BF198" s="104">
        <f t="shared" si="20"/>
        <v>0</v>
      </c>
      <c r="BG198" s="104">
        <f t="shared" si="21"/>
        <v>0</v>
      </c>
      <c r="BH198" s="104">
        <f t="shared" si="22"/>
        <v>0</v>
      </c>
      <c r="BI198" s="104">
        <f t="shared" si="23"/>
        <v>0</v>
      </c>
      <c r="BJ198" s="14" t="s">
        <v>88</v>
      </c>
      <c r="BK198" s="104">
        <f t="shared" si="24"/>
        <v>0</v>
      </c>
      <c r="BL198" s="14" t="s">
        <v>238</v>
      </c>
      <c r="BM198" s="186" t="s">
        <v>849</v>
      </c>
    </row>
    <row r="199" spans="1:65" s="2" customFormat="1" ht="24.2" customHeight="1">
      <c r="A199" s="31"/>
      <c r="B199" s="142"/>
      <c r="C199" s="187" t="s">
        <v>425</v>
      </c>
      <c r="D199" s="187" t="s">
        <v>357</v>
      </c>
      <c r="E199" s="188" t="s">
        <v>558</v>
      </c>
      <c r="F199" s="189" t="s">
        <v>559</v>
      </c>
      <c r="G199" s="190" t="s">
        <v>394</v>
      </c>
      <c r="H199" s="191">
        <v>5</v>
      </c>
      <c r="I199" s="192"/>
      <c r="J199" s="193">
        <f t="shared" si="15"/>
        <v>0</v>
      </c>
      <c r="K199" s="194"/>
      <c r="L199" s="195"/>
      <c r="M199" s="196" t="s">
        <v>1</v>
      </c>
      <c r="N199" s="197" t="s">
        <v>43</v>
      </c>
      <c r="O199" s="60"/>
      <c r="P199" s="184">
        <f t="shared" si="16"/>
        <v>0</v>
      </c>
      <c r="Q199" s="184">
        <v>6.7000000000000002E-4</v>
      </c>
      <c r="R199" s="184">
        <f t="shared" si="17"/>
        <v>3.3500000000000001E-3</v>
      </c>
      <c r="S199" s="184">
        <v>0</v>
      </c>
      <c r="T199" s="185">
        <f t="shared" si="18"/>
        <v>0</v>
      </c>
      <c r="U199" s="31"/>
      <c r="V199" s="31"/>
      <c r="W199" s="31"/>
      <c r="X199" s="31"/>
      <c r="Y199" s="31"/>
      <c r="Z199" s="31"/>
      <c r="AA199" s="31"/>
      <c r="AB199" s="31"/>
      <c r="AC199" s="31"/>
      <c r="AD199" s="31"/>
      <c r="AE199" s="31"/>
      <c r="AR199" s="186" t="s">
        <v>263</v>
      </c>
      <c r="AT199" s="186" t="s">
        <v>357</v>
      </c>
      <c r="AU199" s="186" t="s">
        <v>88</v>
      </c>
      <c r="AY199" s="14" t="s">
        <v>232</v>
      </c>
      <c r="BE199" s="104">
        <f t="shared" si="19"/>
        <v>0</v>
      </c>
      <c r="BF199" s="104">
        <f t="shared" si="20"/>
        <v>0</v>
      </c>
      <c r="BG199" s="104">
        <f t="shared" si="21"/>
        <v>0</v>
      </c>
      <c r="BH199" s="104">
        <f t="shared" si="22"/>
        <v>0</v>
      </c>
      <c r="BI199" s="104">
        <f t="shared" si="23"/>
        <v>0</v>
      </c>
      <c r="BJ199" s="14" t="s">
        <v>88</v>
      </c>
      <c r="BK199" s="104">
        <f t="shared" si="24"/>
        <v>0</v>
      </c>
      <c r="BL199" s="14" t="s">
        <v>238</v>
      </c>
      <c r="BM199" s="186" t="s">
        <v>850</v>
      </c>
    </row>
    <row r="200" spans="1:65" s="2" customFormat="1" ht="24.2" customHeight="1">
      <c r="A200" s="31"/>
      <c r="B200" s="142"/>
      <c r="C200" s="187" t="s">
        <v>429</v>
      </c>
      <c r="D200" s="187" t="s">
        <v>357</v>
      </c>
      <c r="E200" s="188" t="s">
        <v>851</v>
      </c>
      <c r="F200" s="189" t="s">
        <v>852</v>
      </c>
      <c r="G200" s="190" t="s">
        <v>394</v>
      </c>
      <c r="H200" s="191">
        <v>2</v>
      </c>
      <c r="I200" s="192"/>
      <c r="J200" s="193">
        <f t="shared" si="15"/>
        <v>0</v>
      </c>
      <c r="K200" s="194"/>
      <c r="L200" s="195"/>
      <c r="M200" s="196" t="s">
        <v>1</v>
      </c>
      <c r="N200" s="197" t="s">
        <v>43</v>
      </c>
      <c r="O200" s="60"/>
      <c r="P200" s="184">
        <f t="shared" si="16"/>
        <v>0</v>
      </c>
      <c r="Q200" s="184">
        <v>9.7000000000000005E-4</v>
      </c>
      <c r="R200" s="184">
        <f t="shared" si="17"/>
        <v>1.9400000000000001E-3</v>
      </c>
      <c r="S200" s="184">
        <v>0</v>
      </c>
      <c r="T200" s="185">
        <f t="shared" si="18"/>
        <v>0</v>
      </c>
      <c r="U200" s="31"/>
      <c r="V200" s="31"/>
      <c r="W200" s="31"/>
      <c r="X200" s="31"/>
      <c r="Y200" s="31"/>
      <c r="Z200" s="31"/>
      <c r="AA200" s="31"/>
      <c r="AB200" s="31"/>
      <c r="AC200" s="31"/>
      <c r="AD200" s="31"/>
      <c r="AE200" s="31"/>
      <c r="AR200" s="186" t="s">
        <v>263</v>
      </c>
      <c r="AT200" s="186" t="s">
        <v>357</v>
      </c>
      <c r="AU200" s="186" t="s">
        <v>88</v>
      </c>
      <c r="AY200" s="14" t="s">
        <v>232</v>
      </c>
      <c r="BE200" s="104">
        <f t="shared" si="19"/>
        <v>0</v>
      </c>
      <c r="BF200" s="104">
        <f t="shared" si="20"/>
        <v>0</v>
      </c>
      <c r="BG200" s="104">
        <f t="shared" si="21"/>
        <v>0</v>
      </c>
      <c r="BH200" s="104">
        <f t="shared" si="22"/>
        <v>0</v>
      </c>
      <c r="BI200" s="104">
        <f t="shared" si="23"/>
        <v>0</v>
      </c>
      <c r="BJ200" s="14" t="s">
        <v>88</v>
      </c>
      <c r="BK200" s="104">
        <f t="shared" si="24"/>
        <v>0</v>
      </c>
      <c r="BL200" s="14" t="s">
        <v>238</v>
      </c>
      <c r="BM200" s="186" t="s">
        <v>853</v>
      </c>
    </row>
    <row r="201" spans="1:65" s="2" customFormat="1" ht="24.2" customHeight="1">
      <c r="A201" s="31"/>
      <c r="B201" s="142"/>
      <c r="C201" s="174" t="s">
        <v>434</v>
      </c>
      <c r="D201" s="174" t="s">
        <v>234</v>
      </c>
      <c r="E201" s="175" t="s">
        <v>854</v>
      </c>
      <c r="F201" s="176" t="s">
        <v>855</v>
      </c>
      <c r="G201" s="177" t="s">
        <v>256</v>
      </c>
      <c r="H201" s="178">
        <v>127</v>
      </c>
      <c r="I201" s="179"/>
      <c r="J201" s="180">
        <f t="shared" si="15"/>
        <v>0</v>
      </c>
      <c r="K201" s="181"/>
      <c r="L201" s="32"/>
      <c r="M201" s="182" t="s">
        <v>1</v>
      </c>
      <c r="N201" s="183" t="s">
        <v>43</v>
      </c>
      <c r="O201" s="60"/>
      <c r="P201" s="184">
        <f t="shared" si="16"/>
        <v>0</v>
      </c>
      <c r="Q201" s="184">
        <v>0</v>
      </c>
      <c r="R201" s="184">
        <f t="shared" si="17"/>
        <v>0</v>
      </c>
      <c r="S201" s="184">
        <v>0</v>
      </c>
      <c r="T201" s="185">
        <f t="shared" si="18"/>
        <v>0</v>
      </c>
      <c r="U201" s="31"/>
      <c r="V201" s="31"/>
      <c r="W201" s="31"/>
      <c r="X201" s="31"/>
      <c r="Y201" s="31"/>
      <c r="Z201" s="31"/>
      <c r="AA201" s="31"/>
      <c r="AB201" s="31"/>
      <c r="AC201" s="31"/>
      <c r="AD201" s="31"/>
      <c r="AE201" s="31"/>
      <c r="AR201" s="186" t="s">
        <v>238</v>
      </c>
      <c r="AT201" s="186" t="s">
        <v>234</v>
      </c>
      <c r="AU201" s="186" t="s">
        <v>88</v>
      </c>
      <c r="AY201" s="14" t="s">
        <v>232</v>
      </c>
      <c r="BE201" s="104">
        <f t="shared" si="19"/>
        <v>0</v>
      </c>
      <c r="BF201" s="104">
        <f t="shared" si="20"/>
        <v>0</v>
      </c>
      <c r="BG201" s="104">
        <f t="shared" si="21"/>
        <v>0</v>
      </c>
      <c r="BH201" s="104">
        <f t="shared" si="22"/>
        <v>0</v>
      </c>
      <c r="BI201" s="104">
        <f t="shared" si="23"/>
        <v>0</v>
      </c>
      <c r="BJ201" s="14" t="s">
        <v>88</v>
      </c>
      <c r="BK201" s="104">
        <f t="shared" si="24"/>
        <v>0</v>
      </c>
      <c r="BL201" s="14" t="s">
        <v>238</v>
      </c>
      <c r="BM201" s="186" t="s">
        <v>856</v>
      </c>
    </row>
    <row r="202" spans="1:65" s="2" customFormat="1" ht="24.2" customHeight="1">
      <c r="A202" s="31"/>
      <c r="B202" s="142"/>
      <c r="C202" s="174" t="s">
        <v>438</v>
      </c>
      <c r="D202" s="174" t="s">
        <v>234</v>
      </c>
      <c r="E202" s="175" t="s">
        <v>630</v>
      </c>
      <c r="F202" s="176" t="s">
        <v>631</v>
      </c>
      <c r="G202" s="177" t="s">
        <v>394</v>
      </c>
      <c r="H202" s="178">
        <v>2</v>
      </c>
      <c r="I202" s="179"/>
      <c r="J202" s="180">
        <f t="shared" si="15"/>
        <v>0</v>
      </c>
      <c r="K202" s="181"/>
      <c r="L202" s="32"/>
      <c r="M202" s="182" t="s">
        <v>1</v>
      </c>
      <c r="N202" s="183" t="s">
        <v>43</v>
      </c>
      <c r="O202" s="60"/>
      <c r="P202" s="184">
        <f t="shared" si="16"/>
        <v>0</v>
      </c>
      <c r="Q202" s="184">
        <v>1.5817264000000001E-2</v>
      </c>
      <c r="R202" s="184">
        <f t="shared" si="17"/>
        <v>3.1634528000000002E-2</v>
      </c>
      <c r="S202" s="184">
        <v>0</v>
      </c>
      <c r="T202" s="185">
        <f t="shared" si="18"/>
        <v>0</v>
      </c>
      <c r="U202" s="31"/>
      <c r="V202" s="31"/>
      <c r="W202" s="31"/>
      <c r="X202" s="31"/>
      <c r="Y202" s="31"/>
      <c r="Z202" s="31"/>
      <c r="AA202" s="31"/>
      <c r="AB202" s="31"/>
      <c r="AC202" s="31"/>
      <c r="AD202" s="31"/>
      <c r="AE202" s="31"/>
      <c r="AR202" s="186" t="s">
        <v>238</v>
      </c>
      <c r="AT202" s="186" t="s">
        <v>234</v>
      </c>
      <c r="AU202" s="186" t="s">
        <v>88</v>
      </c>
      <c r="AY202" s="14" t="s">
        <v>232</v>
      </c>
      <c r="BE202" s="104">
        <f t="shared" si="19"/>
        <v>0</v>
      </c>
      <c r="BF202" s="104">
        <f t="shared" si="20"/>
        <v>0</v>
      </c>
      <c r="BG202" s="104">
        <f t="shared" si="21"/>
        <v>0</v>
      </c>
      <c r="BH202" s="104">
        <f t="shared" si="22"/>
        <v>0</v>
      </c>
      <c r="BI202" s="104">
        <f t="shared" si="23"/>
        <v>0</v>
      </c>
      <c r="BJ202" s="14" t="s">
        <v>88</v>
      </c>
      <c r="BK202" s="104">
        <f t="shared" si="24"/>
        <v>0</v>
      </c>
      <c r="BL202" s="14" t="s">
        <v>238</v>
      </c>
      <c r="BM202" s="186" t="s">
        <v>857</v>
      </c>
    </row>
    <row r="203" spans="1:65" s="2" customFormat="1" ht="33" customHeight="1">
      <c r="A203" s="31"/>
      <c r="B203" s="142"/>
      <c r="C203" s="174" t="s">
        <v>442</v>
      </c>
      <c r="D203" s="174" t="s">
        <v>234</v>
      </c>
      <c r="E203" s="175" t="s">
        <v>698</v>
      </c>
      <c r="F203" s="176" t="s">
        <v>699</v>
      </c>
      <c r="G203" s="177" t="s">
        <v>287</v>
      </c>
      <c r="H203" s="178">
        <v>2</v>
      </c>
      <c r="I203" s="179"/>
      <c r="J203" s="180">
        <f t="shared" si="15"/>
        <v>0</v>
      </c>
      <c r="K203" s="181"/>
      <c r="L203" s="32"/>
      <c r="M203" s="182" t="s">
        <v>1</v>
      </c>
      <c r="N203" s="183" t="s">
        <v>43</v>
      </c>
      <c r="O203" s="60"/>
      <c r="P203" s="184">
        <f t="shared" si="16"/>
        <v>0</v>
      </c>
      <c r="Q203" s="184">
        <v>2.1940735</v>
      </c>
      <c r="R203" s="184">
        <f t="shared" si="17"/>
        <v>4.388147</v>
      </c>
      <c r="S203" s="184">
        <v>0</v>
      </c>
      <c r="T203" s="185">
        <f t="shared" si="18"/>
        <v>0</v>
      </c>
      <c r="U203" s="31"/>
      <c r="V203" s="31"/>
      <c r="W203" s="31"/>
      <c r="X203" s="31"/>
      <c r="Y203" s="31"/>
      <c r="Z203" s="31"/>
      <c r="AA203" s="31"/>
      <c r="AB203" s="31"/>
      <c r="AC203" s="31"/>
      <c r="AD203" s="31"/>
      <c r="AE203" s="31"/>
      <c r="AR203" s="186" t="s">
        <v>238</v>
      </c>
      <c r="AT203" s="186" t="s">
        <v>234</v>
      </c>
      <c r="AU203" s="186" t="s">
        <v>88</v>
      </c>
      <c r="AY203" s="14" t="s">
        <v>232</v>
      </c>
      <c r="BE203" s="104">
        <f t="shared" si="19"/>
        <v>0</v>
      </c>
      <c r="BF203" s="104">
        <f t="shared" si="20"/>
        <v>0</v>
      </c>
      <c r="BG203" s="104">
        <f t="shared" si="21"/>
        <v>0</v>
      </c>
      <c r="BH203" s="104">
        <f t="shared" si="22"/>
        <v>0</v>
      </c>
      <c r="BI203" s="104">
        <f t="shared" si="23"/>
        <v>0</v>
      </c>
      <c r="BJ203" s="14" t="s">
        <v>88</v>
      </c>
      <c r="BK203" s="104">
        <f t="shared" si="24"/>
        <v>0</v>
      </c>
      <c r="BL203" s="14" t="s">
        <v>238</v>
      </c>
      <c r="BM203" s="186" t="s">
        <v>858</v>
      </c>
    </row>
    <row r="204" spans="1:65" s="2" customFormat="1" ht="24.2" customHeight="1">
      <c r="A204" s="31"/>
      <c r="B204" s="142"/>
      <c r="C204" s="174" t="s">
        <v>446</v>
      </c>
      <c r="D204" s="174" t="s">
        <v>234</v>
      </c>
      <c r="E204" s="175" t="s">
        <v>702</v>
      </c>
      <c r="F204" s="176" t="s">
        <v>703</v>
      </c>
      <c r="G204" s="177" t="s">
        <v>237</v>
      </c>
      <c r="H204" s="178">
        <v>8</v>
      </c>
      <c r="I204" s="179"/>
      <c r="J204" s="180">
        <f t="shared" si="15"/>
        <v>0</v>
      </c>
      <c r="K204" s="181"/>
      <c r="L204" s="32"/>
      <c r="M204" s="182" t="s">
        <v>1</v>
      </c>
      <c r="N204" s="183" t="s">
        <v>43</v>
      </c>
      <c r="O204" s="60"/>
      <c r="P204" s="184">
        <f t="shared" si="16"/>
        <v>0</v>
      </c>
      <c r="Q204" s="184">
        <v>2.3051311299999998E-2</v>
      </c>
      <c r="R204" s="184">
        <f t="shared" si="17"/>
        <v>0.18441049039999999</v>
      </c>
      <c r="S204" s="184">
        <v>0</v>
      </c>
      <c r="T204" s="185">
        <f t="shared" si="18"/>
        <v>0</v>
      </c>
      <c r="U204" s="31"/>
      <c r="V204" s="31"/>
      <c r="W204" s="31"/>
      <c r="X204" s="31"/>
      <c r="Y204" s="31"/>
      <c r="Z204" s="31"/>
      <c r="AA204" s="31"/>
      <c r="AB204" s="31"/>
      <c r="AC204" s="31"/>
      <c r="AD204" s="31"/>
      <c r="AE204" s="31"/>
      <c r="AR204" s="186" t="s">
        <v>238</v>
      </c>
      <c r="AT204" s="186" t="s">
        <v>234</v>
      </c>
      <c r="AU204" s="186" t="s">
        <v>88</v>
      </c>
      <c r="AY204" s="14" t="s">
        <v>232</v>
      </c>
      <c r="BE204" s="104">
        <f t="shared" si="19"/>
        <v>0</v>
      </c>
      <c r="BF204" s="104">
        <f t="shared" si="20"/>
        <v>0</v>
      </c>
      <c r="BG204" s="104">
        <f t="shared" si="21"/>
        <v>0</v>
      </c>
      <c r="BH204" s="104">
        <f t="shared" si="22"/>
        <v>0</v>
      </c>
      <c r="BI204" s="104">
        <f t="shared" si="23"/>
        <v>0</v>
      </c>
      <c r="BJ204" s="14" t="s">
        <v>88</v>
      </c>
      <c r="BK204" s="104">
        <f t="shared" si="24"/>
        <v>0</v>
      </c>
      <c r="BL204" s="14" t="s">
        <v>238</v>
      </c>
      <c r="BM204" s="186" t="s">
        <v>859</v>
      </c>
    </row>
    <row r="205" spans="1:65" s="2" customFormat="1" ht="33" customHeight="1">
      <c r="A205" s="31"/>
      <c r="B205" s="142"/>
      <c r="C205" s="174" t="s">
        <v>450</v>
      </c>
      <c r="D205" s="174" t="s">
        <v>234</v>
      </c>
      <c r="E205" s="175" t="s">
        <v>706</v>
      </c>
      <c r="F205" s="176" t="s">
        <v>707</v>
      </c>
      <c r="G205" s="177" t="s">
        <v>394</v>
      </c>
      <c r="H205" s="178">
        <v>2</v>
      </c>
      <c r="I205" s="179"/>
      <c r="J205" s="180">
        <f t="shared" si="15"/>
        <v>0</v>
      </c>
      <c r="K205" s="181"/>
      <c r="L205" s="32"/>
      <c r="M205" s="182" t="s">
        <v>1</v>
      </c>
      <c r="N205" s="183" t="s">
        <v>43</v>
      </c>
      <c r="O205" s="60"/>
      <c r="P205" s="184">
        <f t="shared" si="16"/>
        <v>0</v>
      </c>
      <c r="Q205" s="184">
        <v>2.4971999999999999E-4</v>
      </c>
      <c r="R205" s="184">
        <f t="shared" si="17"/>
        <v>4.9943999999999998E-4</v>
      </c>
      <c r="S205" s="184">
        <v>0</v>
      </c>
      <c r="T205" s="185">
        <f t="shared" si="18"/>
        <v>0</v>
      </c>
      <c r="U205" s="31"/>
      <c r="V205" s="31"/>
      <c r="W205" s="31"/>
      <c r="X205" s="31"/>
      <c r="Y205" s="31"/>
      <c r="Z205" s="31"/>
      <c r="AA205" s="31"/>
      <c r="AB205" s="31"/>
      <c r="AC205" s="31"/>
      <c r="AD205" s="31"/>
      <c r="AE205" s="31"/>
      <c r="AR205" s="186" t="s">
        <v>238</v>
      </c>
      <c r="AT205" s="186" t="s">
        <v>234</v>
      </c>
      <c r="AU205" s="186" t="s">
        <v>88</v>
      </c>
      <c r="AY205" s="14" t="s">
        <v>232</v>
      </c>
      <c r="BE205" s="104">
        <f t="shared" si="19"/>
        <v>0</v>
      </c>
      <c r="BF205" s="104">
        <f t="shared" si="20"/>
        <v>0</v>
      </c>
      <c r="BG205" s="104">
        <f t="shared" si="21"/>
        <v>0</v>
      </c>
      <c r="BH205" s="104">
        <f t="shared" si="22"/>
        <v>0</v>
      </c>
      <c r="BI205" s="104">
        <f t="shared" si="23"/>
        <v>0</v>
      </c>
      <c r="BJ205" s="14" t="s">
        <v>88</v>
      </c>
      <c r="BK205" s="104">
        <f t="shared" si="24"/>
        <v>0</v>
      </c>
      <c r="BL205" s="14" t="s">
        <v>238</v>
      </c>
      <c r="BM205" s="186" t="s">
        <v>860</v>
      </c>
    </row>
    <row r="206" spans="1:65" s="2" customFormat="1" ht="16.5" customHeight="1">
      <c r="A206" s="31"/>
      <c r="B206" s="142"/>
      <c r="C206" s="174" t="s">
        <v>455</v>
      </c>
      <c r="D206" s="174" t="s">
        <v>234</v>
      </c>
      <c r="E206" s="175" t="s">
        <v>710</v>
      </c>
      <c r="F206" s="176" t="s">
        <v>711</v>
      </c>
      <c r="G206" s="177" t="s">
        <v>256</v>
      </c>
      <c r="H206" s="178">
        <v>127</v>
      </c>
      <c r="I206" s="179"/>
      <c r="J206" s="180">
        <f t="shared" si="15"/>
        <v>0</v>
      </c>
      <c r="K206" s="181"/>
      <c r="L206" s="32"/>
      <c r="M206" s="182" t="s">
        <v>1</v>
      </c>
      <c r="N206" s="183" t="s">
        <v>43</v>
      </c>
      <c r="O206" s="60"/>
      <c r="P206" s="184">
        <f t="shared" si="16"/>
        <v>0</v>
      </c>
      <c r="Q206" s="184">
        <v>8.7000000000000001E-5</v>
      </c>
      <c r="R206" s="184">
        <f t="shared" si="17"/>
        <v>1.1049E-2</v>
      </c>
      <c r="S206" s="184">
        <v>0</v>
      </c>
      <c r="T206" s="185">
        <f t="shared" si="18"/>
        <v>0</v>
      </c>
      <c r="U206" s="31"/>
      <c r="V206" s="31"/>
      <c r="W206" s="31"/>
      <c r="X206" s="31"/>
      <c r="Y206" s="31"/>
      <c r="Z206" s="31"/>
      <c r="AA206" s="31"/>
      <c r="AB206" s="31"/>
      <c r="AC206" s="31"/>
      <c r="AD206" s="31"/>
      <c r="AE206" s="31"/>
      <c r="AR206" s="186" t="s">
        <v>238</v>
      </c>
      <c r="AT206" s="186" t="s">
        <v>234</v>
      </c>
      <c r="AU206" s="186" t="s">
        <v>88</v>
      </c>
      <c r="AY206" s="14" t="s">
        <v>232</v>
      </c>
      <c r="BE206" s="104">
        <f t="shared" si="19"/>
        <v>0</v>
      </c>
      <c r="BF206" s="104">
        <f t="shared" si="20"/>
        <v>0</v>
      </c>
      <c r="BG206" s="104">
        <f t="shared" si="21"/>
        <v>0</v>
      </c>
      <c r="BH206" s="104">
        <f t="shared" si="22"/>
        <v>0</v>
      </c>
      <c r="BI206" s="104">
        <f t="shared" si="23"/>
        <v>0</v>
      </c>
      <c r="BJ206" s="14" t="s">
        <v>88</v>
      </c>
      <c r="BK206" s="104">
        <f t="shared" si="24"/>
        <v>0</v>
      </c>
      <c r="BL206" s="14" t="s">
        <v>238</v>
      </c>
      <c r="BM206" s="186" t="s">
        <v>861</v>
      </c>
    </row>
    <row r="207" spans="1:65" s="2" customFormat="1" ht="24.2" customHeight="1">
      <c r="A207" s="31"/>
      <c r="B207" s="142"/>
      <c r="C207" s="174" t="s">
        <v>460</v>
      </c>
      <c r="D207" s="174" t="s">
        <v>234</v>
      </c>
      <c r="E207" s="175" t="s">
        <v>714</v>
      </c>
      <c r="F207" s="176" t="s">
        <v>715</v>
      </c>
      <c r="G207" s="177" t="s">
        <v>256</v>
      </c>
      <c r="H207" s="178">
        <v>127</v>
      </c>
      <c r="I207" s="179"/>
      <c r="J207" s="180">
        <f t="shared" si="15"/>
        <v>0</v>
      </c>
      <c r="K207" s="181"/>
      <c r="L207" s="32"/>
      <c r="M207" s="182" t="s">
        <v>1</v>
      </c>
      <c r="N207" s="183" t="s">
        <v>43</v>
      </c>
      <c r="O207" s="60"/>
      <c r="P207" s="184">
        <f t="shared" si="16"/>
        <v>0</v>
      </c>
      <c r="Q207" s="184">
        <v>1E-4</v>
      </c>
      <c r="R207" s="184">
        <f t="shared" si="17"/>
        <v>1.2700000000000001E-2</v>
      </c>
      <c r="S207" s="184">
        <v>0</v>
      </c>
      <c r="T207" s="185">
        <f t="shared" si="18"/>
        <v>0</v>
      </c>
      <c r="U207" s="31"/>
      <c r="V207" s="31"/>
      <c r="W207" s="31"/>
      <c r="X207" s="31"/>
      <c r="Y207" s="31"/>
      <c r="Z207" s="31"/>
      <c r="AA207" s="31"/>
      <c r="AB207" s="31"/>
      <c r="AC207" s="31"/>
      <c r="AD207" s="31"/>
      <c r="AE207" s="31"/>
      <c r="AR207" s="186" t="s">
        <v>238</v>
      </c>
      <c r="AT207" s="186" t="s">
        <v>234</v>
      </c>
      <c r="AU207" s="186" t="s">
        <v>88</v>
      </c>
      <c r="AY207" s="14" t="s">
        <v>232</v>
      </c>
      <c r="BE207" s="104">
        <f t="shared" si="19"/>
        <v>0</v>
      </c>
      <c r="BF207" s="104">
        <f t="shared" si="20"/>
        <v>0</v>
      </c>
      <c r="BG207" s="104">
        <f t="shared" si="21"/>
        <v>0</v>
      </c>
      <c r="BH207" s="104">
        <f t="shared" si="22"/>
        <v>0</v>
      </c>
      <c r="BI207" s="104">
        <f t="shared" si="23"/>
        <v>0</v>
      </c>
      <c r="BJ207" s="14" t="s">
        <v>88</v>
      </c>
      <c r="BK207" s="104">
        <f t="shared" si="24"/>
        <v>0</v>
      </c>
      <c r="BL207" s="14" t="s">
        <v>238</v>
      </c>
      <c r="BM207" s="186" t="s">
        <v>862</v>
      </c>
    </row>
    <row r="208" spans="1:65" s="2" customFormat="1" ht="24.2" customHeight="1">
      <c r="A208" s="31"/>
      <c r="B208" s="142"/>
      <c r="C208" s="187" t="s">
        <v>465</v>
      </c>
      <c r="D208" s="187" t="s">
        <v>357</v>
      </c>
      <c r="E208" s="188" t="s">
        <v>718</v>
      </c>
      <c r="F208" s="189" t="s">
        <v>719</v>
      </c>
      <c r="G208" s="190" t="s">
        <v>256</v>
      </c>
      <c r="H208" s="191">
        <v>139.69999999999999</v>
      </c>
      <c r="I208" s="192"/>
      <c r="J208" s="193">
        <f t="shared" si="15"/>
        <v>0</v>
      </c>
      <c r="K208" s="194"/>
      <c r="L208" s="195"/>
      <c r="M208" s="196" t="s">
        <v>1</v>
      </c>
      <c r="N208" s="197" t="s">
        <v>43</v>
      </c>
      <c r="O208" s="60"/>
      <c r="P208" s="184">
        <f t="shared" si="16"/>
        <v>0</v>
      </c>
      <c r="Q208" s="184">
        <v>1E-4</v>
      </c>
      <c r="R208" s="184">
        <f t="shared" si="17"/>
        <v>1.397E-2</v>
      </c>
      <c r="S208" s="184">
        <v>0</v>
      </c>
      <c r="T208" s="185">
        <f t="shared" si="18"/>
        <v>0</v>
      </c>
      <c r="U208" s="31"/>
      <c r="V208" s="31"/>
      <c r="W208" s="31"/>
      <c r="X208" s="31"/>
      <c r="Y208" s="31"/>
      <c r="Z208" s="31"/>
      <c r="AA208" s="31"/>
      <c r="AB208" s="31"/>
      <c r="AC208" s="31"/>
      <c r="AD208" s="31"/>
      <c r="AE208" s="31"/>
      <c r="AR208" s="186" t="s">
        <v>263</v>
      </c>
      <c r="AT208" s="186" t="s">
        <v>357</v>
      </c>
      <c r="AU208" s="186" t="s">
        <v>88</v>
      </c>
      <c r="AY208" s="14" t="s">
        <v>232</v>
      </c>
      <c r="BE208" s="104">
        <f t="shared" si="19"/>
        <v>0</v>
      </c>
      <c r="BF208" s="104">
        <f t="shared" si="20"/>
        <v>0</v>
      </c>
      <c r="BG208" s="104">
        <f t="shared" si="21"/>
        <v>0</v>
      </c>
      <c r="BH208" s="104">
        <f t="shared" si="22"/>
        <v>0</v>
      </c>
      <c r="BI208" s="104">
        <f t="shared" si="23"/>
        <v>0</v>
      </c>
      <c r="BJ208" s="14" t="s">
        <v>88</v>
      </c>
      <c r="BK208" s="104">
        <f t="shared" si="24"/>
        <v>0</v>
      </c>
      <c r="BL208" s="14" t="s">
        <v>238</v>
      </c>
      <c r="BM208" s="186" t="s">
        <v>863</v>
      </c>
    </row>
    <row r="209" spans="1:65" s="12" customFormat="1" ht="22.9" customHeight="1">
      <c r="B209" s="161"/>
      <c r="D209" s="162" t="s">
        <v>76</v>
      </c>
      <c r="E209" s="172" t="s">
        <v>268</v>
      </c>
      <c r="F209" s="172" t="s">
        <v>737</v>
      </c>
      <c r="I209" s="164"/>
      <c r="J209" s="173">
        <f>BK209</f>
        <v>0</v>
      </c>
      <c r="L209" s="161"/>
      <c r="M209" s="166"/>
      <c r="N209" s="167"/>
      <c r="O209" s="167"/>
      <c r="P209" s="168">
        <f>SUM(P210:P214)</f>
        <v>0</v>
      </c>
      <c r="Q209" s="167"/>
      <c r="R209" s="168">
        <f>SUM(R210:R214)</f>
        <v>8.7499999999999992E-6</v>
      </c>
      <c r="S209" s="167"/>
      <c r="T209" s="169">
        <f>SUM(T210:T214)</f>
        <v>0</v>
      </c>
      <c r="AR209" s="162" t="s">
        <v>81</v>
      </c>
      <c r="AT209" s="170" t="s">
        <v>76</v>
      </c>
      <c r="AU209" s="170" t="s">
        <v>81</v>
      </c>
      <c r="AY209" s="162" t="s">
        <v>232</v>
      </c>
      <c r="BK209" s="171">
        <f>SUM(BK210:BK214)</f>
        <v>0</v>
      </c>
    </row>
    <row r="210" spans="1:65" s="2" customFormat="1" ht="24.2" customHeight="1">
      <c r="A210" s="31"/>
      <c r="B210" s="142"/>
      <c r="C210" s="174" t="s">
        <v>470</v>
      </c>
      <c r="D210" s="174" t="s">
        <v>234</v>
      </c>
      <c r="E210" s="175" t="s">
        <v>739</v>
      </c>
      <c r="F210" s="176" t="s">
        <v>740</v>
      </c>
      <c r="G210" s="177" t="s">
        <v>256</v>
      </c>
      <c r="H210" s="178">
        <v>35</v>
      </c>
      <c r="I210" s="179"/>
      <c r="J210" s="180">
        <f>ROUND(I210*H210,2)</f>
        <v>0</v>
      </c>
      <c r="K210" s="181"/>
      <c r="L210" s="32"/>
      <c r="M210" s="182" t="s">
        <v>1</v>
      </c>
      <c r="N210" s="183" t="s">
        <v>43</v>
      </c>
      <c r="O210" s="60"/>
      <c r="P210" s="184">
        <f>O210*H210</f>
        <v>0</v>
      </c>
      <c r="Q210" s="184">
        <v>2.4999999999999999E-7</v>
      </c>
      <c r="R210" s="184">
        <f>Q210*H210</f>
        <v>8.7499999999999992E-6</v>
      </c>
      <c r="S210" s="184">
        <v>0</v>
      </c>
      <c r="T210" s="185">
        <f>S210*H210</f>
        <v>0</v>
      </c>
      <c r="U210" s="31"/>
      <c r="V210" s="31"/>
      <c r="W210" s="31"/>
      <c r="X210" s="31"/>
      <c r="Y210" s="31"/>
      <c r="Z210" s="31"/>
      <c r="AA210" s="31"/>
      <c r="AB210" s="31"/>
      <c r="AC210" s="31"/>
      <c r="AD210" s="31"/>
      <c r="AE210" s="31"/>
      <c r="AR210" s="186" t="s">
        <v>238</v>
      </c>
      <c r="AT210" s="186" t="s">
        <v>234</v>
      </c>
      <c r="AU210" s="186" t="s">
        <v>88</v>
      </c>
      <c r="AY210" s="14" t="s">
        <v>232</v>
      </c>
      <c r="BE210" s="104">
        <f>IF(N210="základná",J210,0)</f>
        <v>0</v>
      </c>
      <c r="BF210" s="104">
        <f>IF(N210="znížená",J210,0)</f>
        <v>0</v>
      </c>
      <c r="BG210" s="104">
        <f>IF(N210="zákl. prenesená",J210,0)</f>
        <v>0</v>
      </c>
      <c r="BH210" s="104">
        <f>IF(N210="zníž. prenesená",J210,0)</f>
        <v>0</v>
      </c>
      <c r="BI210" s="104">
        <f>IF(N210="nulová",J210,0)</f>
        <v>0</v>
      </c>
      <c r="BJ210" s="14" t="s">
        <v>88</v>
      </c>
      <c r="BK210" s="104">
        <f>ROUND(I210*H210,2)</f>
        <v>0</v>
      </c>
      <c r="BL210" s="14" t="s">
        <v>238</v>
      </c>
      <c r="BM210" s="186" t="s">
        <v>864</v>
      </c>
    </row>
    <row r="211" spans="1:65" s="2" customFormat="1" ht="33" customHeight="1">
      <c r="A211" s="31"/>
      <c r="B211" s="142"/>
      <c r="C211" s="174" t="s">
        <v>474</v>
      </c>
      <c r="D211" s="174" t="s">
        <v>234</v>
      </c>
      <c r="E211" s="175" t="s">
        <v>743</v>
      </c>
      <c r="F211" s="176" t="s">
        <v>744</v>
      </c>
      <c r="G211" s="177" t="s">
        <v>360</v>
      </c>
      <c r="H211" s="178">
        <v>27.234000000000002</v>
      </c>
      <c r="I211" s="179"/>
      <c r="J211" s="180">
        <f>ROUND(I211*H211,2)</f>
        <v>0</v>
      </c>
      <c r="K211" s="181"/>
      <c r="L211" s="32"/>
      <c r="M211" s="182" t="s">
        <v>1</v>
      </c>
      <c r="N211" s="183" t="s">
        <v>43</v>
      </c>
      <c r="O211" s="60"/>
      <c r="P211" s="184">
        <f>O211*H211</f>
        <v>0</v>
      </c>
      <c r="Q211" s="184">
        <v>0</v>
      </c>
      <c r="R211" s="184">
        <f>Q211*H211</f>
        <v>0</v>
      </c>
      <c r="S211" s="184">
        <v>0</v>
      </c>
      <c r="T211" s="185">
        <f>S211*H211</f>
        <v>0</v>
      </c>
      <c r="U211" s="31"/>
      <c r="V211" s="31"/>
      <c r="W211" s="31"/>
      <c r="X211" s="31"/>
      <c r="Y211" s="31"/>
      <c r="Z211" s="31"/>
      <c r="AA211" s="31"/>
      <c r="AB211" s="31"/>
      <c r="AC211" s="31"/>
      <c r="AD211" s="31"/>
      <c r="AE211" s="31"/>
      <c r="AR211" s="186" t="s">
        <v>238</v>
      </c>
      <c r="AT211" s="186" t="s">
        <v>234</v>
      </c>
      <c r="AU211" s="186" t="s">
        <v>88</v>
      </c>
      <c r="AY211" s="14" t="s">
        <v>232</v>
      </c>
      <c r="BE211" s="104">
        <f>IF(N211="základná",J211,0)</f>
        <v>0</v>
      </c>
      <c r="BF211" s="104">
        <f>IF(N211="znížená",J211,0)</f>
        <v>0</v>
      </c>
      <c r="BG211" s="104">
        <f>IF(N211="zákl. prenesená",J211,0)</f>
        <v>0</v>
      </c>
      <c r="BH211" s="104">
        <f>IF(N211="zníž. prenesená",J211,0)</f>
        <v>0</v>
      </c>
      <c r="BI211" s="104">
        <f>IF(N211="nulová",J211,0)</f>
        <v>0</v>
      </c>
      <c r="BJ211" s="14" t="s">
        <v>88</v>
      </c>
      <c r="BK211" s="104">
        <f>ROUND(I211*H211,2)</f>
        <v>0</v>
      </c>
      <c r="BL211" s="14" t="s">
        <v>238</v>
      </c>
      <c r="BM211" s="186" t="s">
        <v>865</v>
      </c>
    </row>
    <row r="212" spans="1:65" s="2" customFormat="1" ht="24.2" customHeight="1">
      <c r="A212" s="31"/>
      <c r="B212" s="142"/>
      <c r="C212" s="174" t="s">
        <v>478</v>
      </c>
      <c r="D212" s="174" t="s">
        <v>234</v>
      </c>
      <c r="E212" s="175" t="s">
        <v>746</v>
      </c>
      <c r="F212" s="176" t="s">
        <v>747</v>
      </c>
      <c r="G212" s="177" t="s">
        <v>360</v>
      </c>
      <c r="H212" s="178">
        <v>272.33999999999997</v>
      </c>
      <c r="I212" s="179"/>
      <c r="J212" s="180">
        <f>ROUND(I212*H212,2)</f>
        <v>0</v>
      </c>
      <c r="K212" s="181"/>
      <c r="L212" s="32"/>
      <c r="M212" s="182" t="s">
        <v>1</v>
      </c>
      <c r="N212" s="183" t="s">
        <v>43</v>
      </c>
      <c r="O212" s="60"/>
      <c r="P212" s="184">
        <f>O212*H212</f>
        <v>0</v>
      </c>
      <c r="Q212" s="184">
        <v>0</v>
      </c>
      <c r="R212" s="184">
        <f>Q212*H212</f>
        <v>0</v>
      </c>
      <c r="S212" s="184">
        <v>0</v>
      </c>
      <c r="T212" s="185">
        <f>S212*H212</f>
        <v>0</v>
      </c>
      <c r="U212" s="31"/>
      <c r="V212" s="31"/>
      <c r="W212" s="31"/>
      <c r="X212" s="31"/>
      <c r="Y212" s="31"/>
      <c r="Z212" s="31"/>
      <c r="AA212" s="31"/>
      <c r="AB212" s="31"/>
      <c r="AC212" s="31"/>
      <c r="AD212" s="31"/>
      <c r="AE212" s="31"/>
      <c r="AR212" s="186" t="s">
        <v>238</v>
      </c>
      <c r="AT212" s="186" t="s">
        <v>234</v>
      </c>
      <c r="AU212" s="186" t="s">
        <v>88</v>
      </c>
      <c r="AY212" s="14" t="s">
        <v>232</v>
      </c>
      <c r="BE212" s="104">
        <f>IF(N212="základná",J212,0)</f>
        <v>0</v>
      </c>
      <c r="BF212" s="104">
        <f>IF(N212="znížená",J212,0)</f>
        <v>0</v>
      </c>
      <c r="BG212" s="104">
        <f>IF(N212="zákl. prenesená",J212,0)</f>
        <v>0</v>
      </c>
      <c r="BH212" s="104">
        <f>IF(N212="zníž. prenesená",J212,0)</f>
        <v>0</v>
      </c>
      <c r="BI212" s="104">
        <f>IF(N212="nulová",J212,0)</f>
        <v>0</v>
      </c>
      <c r="BJ212" s="14" t="s">
        <v>88</v>
      </c>
      <c r="BK212" s="104">
        <f>ROUND(I212*H212,2)</f>
        <v>0</v>
      </c>
      <c r="BL212" s="14" t="s">
        <v>238</v>
      </c>
      <c r="BM212" s="186" t="s">
        <v>866</v>
      </c>
    </row>
    <row r="213" spans="1:65" s="2" customFormat="1" ht="24.2" customHeight="1">
      <c r="A213" s="31"/>
      <c r="B213" s="142"/>
      <c r="C213" s="174" t="s">
        <v>482</v>
      </c>
      <c r="D213" s="174" t="s">
        <v>234</v>
      </c>
      <c r="E213" s="175" t="s">
        <v>750</v>
      </c>
      <c r="F213" s="176" t="s">
        <v>751</v>
      </c>
      <c r="G213" s="177" t="s">
        <v>360</v>
      </c>
      <c r="H213" s="178">
        <v>27.234000000000002</v>
      </c>
      <c r="I213" s="179"/>
      <c r="J213" s="180">
        <f>ROUND(I213*H213,2)</f>
        <v>0</v>
      </c>
      <c r="K213" s="181"/>
      <c r="L213" s="32"/>
      <c r="M213" s="182" t="s">
        <v>1</v>
      </c>
      <c r="N213" s="183" t="s">
        <v>43</v>
      </c>
      <c r="O213" s="60"/>
      <c r="P213" s="184">
        <f>O213*H213</f>
        <v>0</v>
      </c>
      <c r="Q213" s="184">
        <v>0</v>
      </c>
      <c r="R213" s="184">
        <f>Q213*H213</f>
        <v>0</v>
      </c>
      <c r="S213" s="184">
        <v>0</v>
      </c>
      <c r="T213" s="185">
        <f>S213*H213</f>
        <v>0</v>
      </c>
      <c r="U213" s="31"/>
      <c r="V213" s="31"/>
      <c r="W213" s="31"/>
      <c r="X213" s="31"/>
      <c r="Y213" s="31"/>
      <c r="Z213" s="31"/>
      <c r="AA213" s="31"/>
      <c r="AB213" s="31"/>
      <c r="AC213" s="31"/>
      <c r="AD213" s="31"/>
      <c r="AE213" s="31"/>
      <c r="AR213" s="186" t="s">
        <v>238</v>
      </c>
      <c r="AT213" s="186" t="s">
        <v>234</v>
      </c>
      <c r="AU213" s="186" t="s">
        <v>88</v>
      </c>
      <c r="AY213" s="14" t="s">
        <v>232</v>
      </c>
      <c r="BE213" s="104">
        <f>IF(N213="základná",J213,0)</f>
        <v>0</v>
      </c>
      <c r="BF213" s="104">
        <f>IF(N213="znížená",J213,0)</f>
        <v>0</v>
      </c>
      <c r="BG213" s="104">
        <f>IF(N213="zákl. prenesená",J213,0)</f>
        <v>0</v>
      </c>
      <c r="BH213" s="104">
        <f>IF(N213="zníž. prenesená",J213,0)</f>
        <v>0</v>
      </c>
      <c r="BI213" s="104">
        <f>IF(N213="nulová",J213,0)</f>
        <v>0</v>
      </c>
      <c r="BJ213" s="14" t="s">
        <v>88</v>
      </c>
      <c r="BK213" s="104">
        <f>ROUND(I213*H213,2)</f>
        <v>0</v>
      </c>
      <c r="BL213" s="14" t="s">
        <v>238</v>
      </c>
      <c r="BM213" s="186" t="s">
        <v>867</v>
      </c>
    </row>
    <row r="214" spans="1:65" s="2" customFormat="1" ht="16.5" customHeight="1">
      <c r="A214" s="31"/>
      <c r="B214" s="142"/>
      <c r="C214" s="174" t="s">
        <v>486</v>
      </c>
      <c r="D214" s="174" t="s">
        <v>234</v>
      </c>
      <c r="E214" s="175" t="s">
        <v>754</v>
      </c>
      <c r="F214" s="176" t="s">
        <v>755</v>
      </c>
      <c r="G214" s="177" t="s">
        <v>360</v>
      </c>
      <c r="H214" s="178">
        <v>7.65</v>
      </c>
      <c r="I214" s="179"/>
      <c r="J214" s="180">
        <f>ROUND(I214*H214,2)</f>
        <v>0</v>
      </c>
      <c r="K214" s="181"/>
      <c r="L214" s="32"/>
      <c r="M214" s="182" t="s">
        <v>1</v>
      </c>
      <c r="N214" s="183" t="s">
        <v>43</v>
      </c>
      <c r="O214" s="60"/>
      <c r="P214" s="184">
        <f>O214*H214</f>
        <v>0</v>
      </c>
      <c r="Q214" s="184">
        <v>0</v>
      </c>
      <c r="R214" s="184">
        <f>Q214*H214</f>
        <v>0</v>
      </c>
      <c r="S214" s="184">
        <v>0</v>
      </c>
      <c r="T214" s="185">
        <f>S214*H214</f>
        <v>0</v>
      </c>
      <c r="U214" s="31"/>
      <c r="V214" s="31"/>
      <c r="W214" s="31"/>
      <c r="X214" s="31"/>
      <c r="Y214" s="31"/>
      <c r="Z214" s="31"/>
      <c r="AA214" s="31"/>
      <c r="AB214" s="31"/>
      <c r="AC214" s="31"/>
      <c r="AD214" s="31"/>
      <c r="AE214" s="31"/>
      <c r="AR214" s="186" t="s">
        <v>238</v>
      </c>
      <c r="AT214" s="186" t="s">
        <v>234</v>
      </c>
      <c r="AU214" s="186" t="s">
        <v>88</v>
      </c>
      <c r="AY214" s="14" t="s">
        <v>232</v>
      </c>
      <c r="BE214" s="104">
        <f>IF(N214="základná",J214,0)</f>
        <v>0</v>
      </c>
      <c r="BF214" s="104">
        <f>IF(N214="znížená",J214,0)</f>
        <v>0</v>
      </c>
      <c r="BG214" s="104">
        <f>IF(N214="zákl. prenesená",J214,0)</f>
        <v>0</v>
      </c>
      <c r="BH214" s="104">
        <f>IF(N214="zníž. prenesená",J214,0)</f>
        <v>0</v>
      </c>
      <c r="BI214" s="104">
        <f>IF(N214="nulová",J214,0)</f>
        <v>0</v>
      </c>
      <c r="BJ214" s="14" t="s">
        <v>88</v>
      </c>
      <c r="BK214" s="104">
        <f>ROUND(I214*H214,2)</f>
        <v>0</v>
      </c>
      <c r="BL214" s="14" t="s">
        <v>238</v>
      </c>
      <c r="BM214" s="186" t="s">
        <v>868</v>
      </c>
    </row>
    <row r="215" spans="1:65" s="12" customFormat="1" ht="22.9" customHeight="1">
      <c r="B215" s="161"/>
      <c r="D215" s="162" t="s">
        <v>76</v>
      </c>
      <c r="E215" s="172" t="s">
        <v>629</v>
      </c>
      <c r="F215" s="172" t="s">
        <v>757</v>
      </c>
      <c r="I215" s="164"/>
      <c r="J215" s="173">
        <f>BK215</f>
        <v>0</v>
      </c>
      <c r="L215" s="161"/>
      <c r="M215" s="166"/>
      <c r="N215" s="167"/>
      <c r="O215" s="167"/>
      <c r="P215" s="168">
        <f>SUM(P216:P217)</f>
        <v>0</v>
      </c>
      <c r="Q215" s="167"/>
      <c r="R215" s="168">
        <f>SUM(R216:R217)</f>
        <v>0</v>
      </c>
      <c r="S215" s="167"/>
      <c r="T215" s="169">
        <f>SUM(T216:T217)</f>
        <v>0</v>
      </c>
      <c r="AR215" s="162" t="s">
        <v>81</v>
      </c>
      <c r="AT215" s="170" t="s">
        <v>76</v>
      </c>
      <c r="AU215" s="170" t="s">
        <v>81</v>
      </c>
      <c r="AY215" s="162" t="s">
        <v>232</v>
      </c>
      <c r="BK215" s="171">
        <f>SUM(BK216:BK217)</f>
        <v>0</v>
      </c>
    </row>
    <row r="216" spans="1:65" s="2" customFormat="1" ht="33" customHeight="1">
      <c r="A216" s="31"/>
      <c r="B216" s="142"/>
      <c r="C216" s="174" t="s">
        <v>490</v>
      </c>
      <c r="D216" s="174" t="s">
        <v>234</v>
      </c>
      <c r="E216" s="175" t="s">
        <v>759</v>
      </c>
      <c r="F216" s="176" t="s">
        <v>760</v>
      </c>
      <c r="G216" s="177" t="s">
        <v>360</v>
      </c>
      <c r="H216" s="178">
        <v>182.249</v>
      </c>
      <c r="I216" s="179"/>
      <c r="J216" s="180">
        <f>ROUND(I216*H216,2)</f>
        <v>0</v>
      </c>
      <c r="K216" s="181"/>
      <c r="L216" s="32"/>
      <c r="M216" s="182" t="s">
        <v>1</v>
      </c>
      <c r="N216" s="183" t="s">
        <v>43</v>
      </c>
      <c r="O216" s="60"/>
      <c r="P216" s="184">
        <f>O216*H216</f>
        <v>0</v>
      </c>
      <c r="Q216" s="184">
        <v>0</v>
      </c>
      <c r="R216" s="184">
        <f>Q216*H216</f>
        <v>0</v>
      </c>
      <c r="S216" s="184">
        <v>0</v>
      </c>
      <c r="T216" s="185">
        <f>S216*H216</f>
        <v>0</v>
      </c>
      <c r="U216" s="31"/>
      <c r="V216" s="31"/>
      <c r="W216" s="31"/>
      <c r="X216" s="31"/>
      <c r="Y216" s="31"/>
      <c r="Z216" s="31"/>
      <c r="AA216" s="31"/>
      <c r="AB216" s="31"/>
      <c r="AC216" s="31"/>
      <c r="AD216" s="31"/>
      <c r="AE216" s="31"/>
      <c r="AR216" s="186" t="s">
        <v>238</v>
      </c>
      <c r="AT216" s="186" t="s">
        <v>234</v>
      </c>
      <c r="AU216" s="186" t="s">
        <v>88</v>
      </c>
      <c r="AY216" s="14" t="s">
        <v>232</v>
      </c>
      <c r="BE216" s="104">
        <f>IF(N216="základná",J216,0)</f>
        <v>0</v>
      </c>
      <c r="BF216" s="104">
        <f>IF(N216="znížená",J216,0)</f>
        <v>0</v>
      </c>
      <c r="BG216" s="104">
        <f>IF(N216="zákl. prenesená",J216,0)</f>
        <v>0</v>
      </c>
      <c r="BH216" s="104">
        <f>IF(N216="zníž. prenesená",J216,0)</f>
        <v>0</v>
      </c>
      <c r="BI216" s="104">
        <f>IF(N216="nulová",J216,0)</f>
        <v>0</v>
      </c>
      <c r="BJ216" s="14" t="s">
        <v>88</v>
      </c>
      <c r="BK216" s="104">
        <f>ROUND(I216*H216,2)</f>
        <v>0</v>
      </c>
      <c r="BL216" s="14" t="s">
        <v>238</v>
      </c>
      <c r="BM216" s="186" t="s">
        <v>869</v>
      </c>
    </row>
    <row r="217" spans="1:65" s="2" customFormat="1" ht="49.15" customHeight="1">
      <c r="A217" s="31"/>
      <c r="B217" s="142"/>
      <c r="C217" s="174" t="s">
        <v>494</v>
      </c>
      <c r="D217" s="174" t="s">
        <v>234</v>
      </c>
      <c r="E217" s="175" t="s">
        <v>763</v>
      </c>
      <c r="F217" s="176" t="s">
        <v>764</v>
      </c>
      <c r="G217" s="177" t="s">
        <v>360</v>
      </c>
      <c r="H217" s="178">
        <v>182.249</v>
      </c>
      <c r="I217" s="179"/>
      <c r="J217" s="180">
        <f>ROUND(I217*H217,2)</f>
        <v>0</v>
      </c>
      <c r="K217" s="181"/>
      <c r="L217" s="32"/>
      <c r="M217" s="182" t="s">
        <v>1</v>
      </c>
      <c r="N217" s="183" t="s">
        <v>43</v>
      </c>
      <c r="O217" s="60"/>
      <c r="P217" s="184">
        <f>O217*H217</f>
        <v>0</v>
      </c>
      <c r="Q217" s="184">
        <v>0</v>
      </c>
      <c r="R217" s="184">
        <f>Q217*H217</f>
        <v>0</v>
      </c>
      <c r="S217" s="184">
        <v>0</v>
      </c>
      <c r="T217" s="185">
        <f>S217*H217</f>
        <v>0</v>
      </c>
      <c r="U217" s="31"/>
      <c r="V217" s="31"/>
      <c r="W217" s="31"/>
      <c r="X217" s="31"/>
      <c r="Y217" s="31"/>
      <c r="Z217" s="31"/>
      <c r="AA217" s="31"/>
      <c r="AB217" s="31"/>
      <c r="AC217" s="31"/>
      <c r="AD217" s="31"/>
      <c r="AE217" s="31"/>
      <c r="AR217" s="186" t="s">
        <v>238</v>
      </c>
      <c r="AT217" s="186" t="s">
        <v>234</v>
      </c>
      <c r="AU217" s="186" t="s">
        <v>88</v>
      </c>
      <c r="AY217" s="14" t="s">
        <v>232</v>
      </c>
      <c r="BE217" s="104">
        <f>IF(N217="základná",J217,0)</f>
        <v>0</v>
      </c>
      <c r="BF217" s="104">
        <f>IF(N217="znížená",J217,0)</f>
        <v>0</v>
      </c>
      <c r="BG217" s="104">
        <f>IF(N217="zákl. prenesená",J217,0)</f>
        <v>0</v>
      </c>
      <c r="BH217" s="104">
        <f>IF(N217="zníž. prenesená",J217,0)</f>
        <v>0</v>
      </c>
      <c r="BI217" s="104">
        <f>IF(N217="nulová",J217,0)</f>
        <v>0</v>
      </c>
      <c r="BJ217" s="14" t="s">
        <v>88</v>
      </c>
      <c r="BK217" s="104">
        <f>ROUND(I217*H217,2)</f>
        <v>0</v>
      </c>
      <c r="BL217" s="14" t="s">
        <v>238</v>
      </c>
      <c r="BM217" s="186" t="s">
        <v>870</v>
      </c>
    </row>
    <row r="218" spans="1:65" s="12" customFormat="1" ht="25.9" customHeight="1">
      <c r="B218" s="161"/>
      <c r="D218" s="162" t="s">
        <v>76</v>
      </c>
      <c r="E218" s="163" t="s">
        <v>766</v>
      </c>
      <c r="F218" s="163" t="s">
        <v>767</v>
      </c>
      <c r="I218" s="164"/>
      <c r="J218" s="165">
        <f>BK218</f>
        <v>0</v>
      </c>
      <c r="L218" s="161"/>
      <c r="M218" s="166"/>
      <c r="N218" s="167"/>
      <c r="O218" s="167"/>
      <c r="P218" s="168">
        <f>P219</f>
        <v>0</v>
      </c>
      <c r="Q218" s="167"/>
      <c r="R218" s="168">
        <f>R219</f>
        <v>0.67869375700000012</v>
      </c>
      <c r="S218" s="167"/>
      <c r="T218" s="169">
        <f>T219</f>
        <v>0</v>
      </c>
      <c r="AR218" s="162" t="s">
        <v>88</v>
      </c>
      <c r="AT218" s="170" t="s">
        <v>76</v>
      </c>
      <c r="AU218" s="170" t="s">
        <v>77</v>
      </c>
      <c r="AY218" s="162" t="s">
        <v>232</v>
      </c>
      <c r="BK218" s="171">
        <f>BK219</f>
        <v>0</v>
      </c>
    </row>
    <row r="219" spans="1:65" s="12" customFormat="1" ht="22.9" customHeight="1">
      <c r="B219" s="161"/>
      <c r="D219" s="162" t="s">
        <v>76</v>
      </c>
      <c r="E219" s="172" t="s">
        <v>768</v>
      </c>
      <c r="F219" s="172" t="s">
        <v>769</v>
      </c>
      <c r="I219" s="164"/>
      <c r="J219" s="173">
        <f>BK219</f>
        <v>0</v>
      </c>
      <c r="L219" s="161"/>
      <c r="M219" s="166"/>
      <c r="N219" s="167"/>
      <c r="O219" s="167"/>
      <c r="P219" s="168">
        <f>SUM(P220:P222)</f>
        <v>0</v>
      </c>
      <c r="Q219" s="167"/>
      <c r="R219" s="168">
        <f>SUM(R220:R222)</f>
        <v>0.67869375700000012</v>
      </c>
      <c r="S219" s="167"/>
      <c r="T219" s="169">
        <f>SUM(T220:T222)</f>
        <v>0</v>
      </c>
      <c r="AR219" s="162" t="s">
        <v>88</v>
      </c>
      <c r="AT219" s="170" t="s">
        <v>76</v>
      </c>
      <c r="AU219" s="170" t="s">
        <v>81</v>
      </c>
      <c r="AY219" s="162" t="s">
        <v>232</v>
      </c>
      <c r="BK219" s="171">
        <f>SUM(BK220:BK222)</f>
        <v>0</v>
      </c>
    </row>
    <row r="220" spans="1:65" s="2" customFormat="1" ht="33" customHeight="1">
      <c r="A220" s="31"/>
      <c r="B220" s="142"/>
      <c r="C220" s="174" t="s">
        <v>463</v>
      </c>
      <c r="D220" s="174" t="s">
        <v>234</v>
      </c>
      <c r="E220" s="175" t="s">
        <v>771</v>
      </c>
      <c r="F220" s="176" t="s">
        <v>772</v>
      </c>
      <c r="G220" s="177" t="s">
        <v>237</v>
      </c>
      <c r="H220" s="178">
        <v>1</v>
      </c>
      <c r="I220" s="179"/>
      <c r="J220" s="180">
        <f>ROUND(I220*H220,2)</f>
        <v>0</v>
      </c>
      <c r="K220" s="181"/>
      <c r="L220" s="32"/>
      <c r="M220" s="182" t="s">
        <v>1</v>
      </c>
      <c r="N220" s="183" t="s">
        <v>43</v>
      </c>
      <c r="O220" s="60"/>
      <c r="P220" s="184">
        <f>O220*H220</f>
        <v>0</v>
      </c>
      <c r="Q220" s="184">
        <v>6.2693757000000003E-2</v>
      </c>
      <c r="R220" s="184">
        <f>Q220*H220</f>
        <v>6.2693757000000003E-2</v>
      </c>
      <c r="S220" s="184">
        <v>0</v>
      </c>
      <c r="T220" s="185">
        <f>S220*H220</f>
        <v>0</v>
      </c>
      <c r="U220" s="31"/>
      <c r="V220" s="31"/>
      <c r="W220" s="31"/>
      <c r="X220" s="31"/>
      <c r="Y220" s="31"/>
      <c r="Z220" s="31"/>
      <c r="AA220" s="31"/>
      <c r="AB220" s="31"/>
      <c r="AC220" s="31"/>
      <c r="AD220" s="31"/>
      <c r="AE220" s="31"/>
      <c r="AR220" s="186" t="s">
        <v>297</v>
      </c>
      <c r="AT220" s="186" t="s">
        <v>234</v>
      </c>
      <c r="AU220" s="186" t="s">
        <v>88</v>
      </c>
      <c r="AY220" s="14" t="s">
        <v>232</v>
      </c>
      <c r="BE220" s="104">
        <f>IF(N220="základná",J220,0)</f>
        <v>0</v>
      </c>
      <c r="BF220" s="104">
        <f>IF(N220="znížená",J220,0)</f>
        <v>0</v>
      </c>
      <c r="BG220" s="104">
        <f>IF(N220="zákl. prenesená",J220,0)</f>
        <v>0</v>
      </c>
      <c r="BH220" s="104">
        <f>IF(N220="zníž. prenesená",J220,0)</f>
        <v>0</v>
      </c>
      <c r="BI220" s="104">
        <f>IF(N220="nulová",J220,0)</f>
        <v>0</v>
      </c>
      <c r="BJ220" s="14" t="s">
        <v>88</v>
      </c>
      <c r="BK220" s="104">
        <f>ROUND(I220*H220,2)</f>
        <v>0</v>
      </c>
      <c r="BL220" s="14" t="s">
        <v>297</v>
      </c>
      <c r="BM220" s="186" t="s">
        <v>871</v>
      </c>
    </row>
    <row r="221" spans="1:65" s="2" customFormat="1" ht="24.2" customHeight="1">
      <c r="A221" s="31"/>
      <c r="B221" s="142"/>
      <c r="C221" s="187" t="s">
        <v>501</v>
      </c>
      <c r="D221" s="187" t="s">
        <v>357</v>
      </c>
      <c r="E221" s="188" t="s">
        <v>775</v>
      </c>
      <c r="F221" s="189" t="s">
        <v>776</v>
      </c>
      <c r="G221" s="190" t="s">
        <v>287</v>
      </c>
      <c r="H221" s="191">
        <v>0.38500000000000001</v>
      </c>
      <c r="I221" s="192"/>
      <c r="J221" s="193">
        <f>ROUND(I221*H221,2)</f>
        <v>0</v>
      </c>
      <c r="K221" s="194"/>
      <c r="L221" s="195"/>
      <c r="M221" s="196" t="s">
        <v>1</v>
      </c>
      <c r="N221" s="197" t="s">
        <v>43</v>
      </c>
      <c r="O221" s="60"/>
      <c r="P221" s="184">
        <f>O221*H221</f>
        <v>0</v>
      </c>
      <c r="Q221" s="184">
        <v>1.6</v>
      </c>
      <c r="R221" s="184">
        <f>Q221*H221</f>
        <v>0.6160000000000001</v>
      </c>
      <c r="S221" s="184">
        <v>0</v>
      </c>
      <c r="T221" s="185">
        <f>S221*H221</f>
        <v>0</v>
      </c>
      <c r="U221" s="31"/>
      <c r="V221" s="31"/>
      <c r="W221" s="31"/>
      <c r="X221" s="31"/>
      <c r="Y221" s="31"/>
      <c r="Z221" s="31"/>
      <c r="AA221" s="31"/>
      <c r="AB221" s="31"/>
      <c r="AC221" s="31"/>
      <c r="AD221" s="31"/>
      <c r="AE221" s="31"/>
      <c r="AR221" s="186" t="s">
        <v>362</v>
      </c>
      <c r="AT221" s="186" t="s">
        <v>357</v>
      </c>
      <c r="AU221" s="186" t="s">
        <v>88</v>
      </c>
      <c r="AY221" s="14" t="s">
        <v>232</v>
      </c>
      <c r="BE221" s="104">
        <f>IF(N221="základná",J221,0)</f>
        <v>0</v>
      </c>
      <c r="BF221" s="104">
        <f>IF(N221="znížená",J221,0)</f>
        <v>0</v>
      </c>
      <c r="BG221" s="104">
        <f>IF(N221="zákl. prenesená",J221,0)</f>
        <v>0</v>
      </c>
      <c r="BH221" s="104">
        <f>IF(N221="zníž. prenesená",J221,0)</f>
        <v>0</v>
      </c>
      <c r="BI221" s="104">
        <f>IF(N221="nulová",J221,0)</f>
        <v>0</v>
      </c>
      <c r="BJ221" s="14" t="s">
        <v>88</v>
      </c>
      <c r="BK221" s="104">
        <f>ROUND(I221*H221,2)</f>
        <v>0</v>
      </c>
      <c r="BL221" s="14" t="s">
        <v>297</v>
      </c>
      <c r="BM221" s="186" t="s">
        <v>872</v>
      </c>
    </row>
    <row r="222" spans="1:65" s="2" customFormat="1" ht="24.2" customHeight="1">
      <c r="A222" s="31"/>
      <c r="B222" s="142"/>
      <c r="C222" s="174" t="s">
        <v>505</v>
      </c>
      <c r="D222" s="174" t="s">
        <v>234</v>
      </c>
      <c r="E222" s="175" t="s">
        <v>779</v>
      </c>
      <c r="F222" s="176" t="s">
        <v>780</v>
      </c>
      <c r="G222" s="177" t="s">
        <v>360</v>
      </c>
      <c r="H222" s="178">
        <v>0.67900000000000005</v>
      </c>
      <c r="I222" s="179"/>
      <c r="J222" s="180">
        <f>ROUND(I222*H222,2)</f>
        <v>0</v>
      </c>
      <c r="K222" s="181"/>
      <c r="L222" s="32"/>
      <c r="M222" s="182" t="s">
        <v>1</v>
      </c>
      <c r="N222" s="183" t="s">
        <v>43</v>
      </c>
      <c r="O222" s="60"/>
      <c r="P222" s="184">
        <f>O222*H222</f>
        <v>0</v>
      </c>
      <c r="Q222" s="184">
        <v>0</v>
      </c>
      <c r="R222" s="184">
        <f>Q222*H222</f>
        <v>0</v>
      </c>
      <c r="S222" s="184">
        <v>0</v>
      </c>
      <c r="T222" s="185">
        <f>S222*H222</f>
        <v>0</v>
      </c>
      <c r="U222" s="31"/>
      <c r="V222" s="31"/>
      <c r="W222" s="31"/>
      <c r="X222" s="31"/>
      <c r="Y222" s="31"/>
      <c r="Z222" s="31"/>
      <c r="AA222" s="31"/>
      <c r="AB222" s="31"/>
      <c r="AC222" s="31"/>
      <c r="AD222" s="31"/>
      <c r="AE222" s="31"/>
      <c r="AR222" s="186" t="s">
        <v>297</v>
      </c>
      <c r="AT222" s="186" t="s">
        <v>234</v>
      </c>
      <c r="AU222" s="186" t="s">
        <v>88</v>
      </c>
      <c r="AY222" s="14" t="s">
        <v>232</v>
      </c>
      <c r="BE222" s="104">
        <f>IF(N222="základná",J222,0)</f>
        <v>0</v>
      </c>
      <c r="BF222" s="104">
        <f>IF(N222="znížená",J222,0)</f>
        <v>0</v>
      </c>
      <c r="BG222" s="104">
        <f>IF(N222="zákl. prenesená",J222,0)</f>
        <v>0</v>
      </c>
      <c r="BH222" s="104">
        <f>IF(N222="zníž. prenesená",J222,0)</f>
        <v>0</v>
      </c>
      <c r="BI222" s="104">
        <f>IF(N222="nulová",J222,0)</f>
        <v>0</v>
      </c>
      <c r="BJ222" s="14" t="s">
        <v>88</v>
      </c>
      <c r="BK222" s="104">
        <f>ROUND(I222*H222,2)</f>
        <v>0</v>
      </c>
      <c r="BL222" s="14" t="s">
        <v>297</v>
      </c>
      <c r="BM222" s="186" t="s">
        <v>873</v>
      </c>
    </row>
    <row r="223" spans="1:65" s="12" customFormat="1" ht="25.9" customHeight="1">
      <c r="B223" s="161"/>
      <c r="D223" s="162" t="s">
        <v>76</v>
      </c>
      <c r="E223" s="163" t="s">
        <v>357</v>
      </c>
      <c r="F223" s="163" t="s">
        <v>782</v>
      </c>
      <c r="I223" s="164"/>
      <c r="J223" s="165">
        <f>BK223</f>
        <v>0</v>
      </c>
      <c r="L223" s="161"/>
      <c r="M223" s="166"/>
      <c r="N223" s="167"/>
      <c r="O223" s="167"/>
      <c r="P223" s="168">
        <f>P224</f>
        <v>0</v>
      </c>
      <c r="Q223" s="167"/>
      <c r="R223" s="168">
        <f>R224</f>
        <v>0.1296156</v>
      </c>
      <c r="S223" s="167"/>
      <c r="T223" s="169">
        <f>T224</f>
        <v>0</v>
      </c>
      <c r="AR223" s="162" t="s">
        <v>93</v>
      </c>
      <c r="AT223" s="170" t="s">
        <v>76</v>
      </c>
      <c r="AU223" s="170" t="s">
        <v>77</v>
      </c>
      <c r="AY223" s="162" t="s">
        <v>232</v>
      </c>
      <c r="BK223" s="171">
        <f>BK224</f>
        <v>0</v>
      </c>
    </row>
    <row r="224" spans="1:65" s="12" customFormat="1" ht="22.9" customHeight="1">
      <c r="B224" s="161"/>
      <c r="D224" s="162" t="s">
        <v>76</v>
      </c>
      <c r="E224" s="172" t="s">
        <v>783</v>
      </c>
      <c r="F224" s="172" t="s">
        <v>784</v>
      </c>
      <c r="I224" s="164"/>
      <c r="J224" s="173">
        <f>BK224</f>
        <v>0</v>
      </c>
      <c r="L224" s="161"/>
      <c r="M224" s="166"/>
      <c r="N224" s="167"/>
      <c r="O224" s="167"/>
      <c r="P224" s="168">
        <f>SUM(P225:P229)</f>
        <v>0</v>
      </c>
      <c r="Q224" s="167"/>
      <c r="R224" s="168">
        <f>SUM(R225:R229)</f>
        <v>0.1296156</v>
      </c>
      <c r="S224" s="167"/>
      <c r="T224" s="169">
        <f>SUM(T225:T229)</f>
        <v>0</v>
      </c>
      <c r="AR224" s="162" t="s">
        <v>93</v>
      </c>
      <c r="AT224" s="170" t="s">
        <v>76</v>
      </c>
      <c r="AU224" s="170" t="s">
        <v>81</v>
      </c>
      <c r="AY224" s="162" t="s">
        <v>232</v>
      </c>
      <c r="BK224" s="171">
        <f>SUM(BK225:BK229)</f>
        <v>0</v>
      </c>
    </row>
    <row r="225" spans="1:65" s="2" customFormat="1" ht="21.75" customHeight="1">
      <c r="A225" s="31"/>
      <c r="B225" s="142"/>
      <c r="C225" s="174" t="s">
        <v>509</v>
      </c>
      <c r="D225" s="174" t="s">
        <v>234</v>
      </c>
      <c r="E225" s="175" t="s">
        <v>874</v>
      </c>
      <c r="F225" s="176" t="s">
        <v>875</v>
      </c>
      <c r="G225" s="177" t="s">
        <v>256</v>
      </c>
      <c r="H225" s="178">
        <v>5</v>
      </c>
      <c r="I225" s="179"/>
      <c r="J225" s="180">
        <f>ROUND(I225*H225,2)</f>
        <v>0</v>
      </c>
      <c r="K225" s="181"/>
      <c r="L225" s="32"/>
      <c r="M225" s="182" t="s">
        <v>1</v>
      </c>
      <c r="N225" s="183" t="s">
        <v>43</v>
      </c>
      <c r="O225" s="60"/>
      <c r="P225" s="184">
        <f>O225*H225</f>
        <v>0</v>
      </c>
      <c r="Q225" s="184">
        <v>2.4723120000000001E-2</v>
      </c>
      <c r="R225" s="184">
        <f>Q225*H225</f>
        <v>0.12361560000000001</v>
      </c>
      <c r="S225" s="184">
        <v>0</v>
      </c>
      <c r="T225" s="185">
        <f>S225*H225</f>
        <v>0</v>
      </c>
      <c r="U225" s="31"/>
      <c r="V225" s="31"/>
      <c r="W225" s="31"/>
      <c r="X225" s="31"/>
      <c r="Y225" s="31"/>
      <c r="Z225" s="31"/>
      <c r="AA225" s="31"/>
      <c r="AB225" s="31"/>
      <c r="AC225" s="31"/>
      <c r="AD225" s="31"/>
      <c r="AE225" s="31"/>
      <c r="AR225" s="186" t="s">
        <v>463</v>
      </c>
      <c r="AT225" s="186" t="s">
        <v>234</v>
      </c>
      <c r="AU225" s="186" t="s">
        <v>88</v>
      </c>
      <c r="AY225" s="14" t="s">
        <v>232</v>
      </c>
      <c r="BE225" s="104">
        <f>IF(N225="základná",J225,0)</f>
        <v>0</v>
      </c>
      <c r="BF225" s="104">
        <f>IF(N225="znížená",J225,0)</f>
        <v>0</v>
      </c>
      <c r="BG225" s="104">
        <f>IF(N225="zákl. prenesená",J225,0)</f>
        <v>0</v>
      </c>
      <c r="BH225" s="104">
        <f>IF(N225="zníž. prenesená",J225,0)</f>
        <v>0</v>
      </c>
      <c r="BI225" s="104">
        <f>IF(N225="nulová",J225,0)</f>
        <v>0</v>
      </c>
      <c r="BJ225" s="14" t="s">
        <v>88</v>
      </c>
      <c r="BK225" s="104">
        <f>ROUND(I225*H225,2)</f>
        <v>0</v>
      </c>
      <c r="BL225" s="14" t="s">
        <v>463</v>
      </c>
      <c r="BM225" s="186" t="s">
        <v>876</v>
      </c>
    </row>
    <row r="226" spans="1:65" s="2" customFormat="1" ht="24.2" customHeight="1">
      <c r="A226" s="31"/>
      <c r="B226" s="142"/>
      <c r="C226" s="174" t="s">
        <v>513</v>
      </c>
      <c r="D226" s="174" t="s">
        <v>234</v>
      </c>
      <c r="E226" s="175" t="s">
        <v>877</v>
      </c>
      <c r="F226" s="176" t="s">
        <v>878</v>
      </c>
      <c r="G226" s="177" t="s">
        <v>394</v>
      </c>
      <c r="H226" s="178">
        <v>2</v>
      </c>
      <c r="I226" s="179"/>
      <c r="J226" s="180">
        <f>ROUND(I226*H226,2)</f>
        <v>0</v>
      </c>
      <c r="K226" s="181"/>
      <c r="L226" s="32"/>
      <c r="M226" s="182" t="s">
        <v>1</v>
      </c>
      <c r="N226" s="183" t="s">
        <v>43</v>
      </c>
      <c r="O226" s="60"/>
      <c r="P226" s="184">
        <f>O226*H226</f>
        <v>0</v>
      </c>
      <c r="Q226" s="184">
        <v>0</v>
      </c>
      <c r="R226" s="184">
        <f>Q226*H226</f>
        <v>0</v>
      </c>
      <c r="S226" s="184">
        <v>0</v>
      </c>
      <c r="T226" s="185">
        <f>S226*H226</f>
        <v>0</v>
      </c>
      <c r="U226" s="31"/>
      <c r="V226" s="31"/>
      <c r="W226" s="31"/>
      <c r="X226" s="31"/>
      <c r="Y226" s="31"/>
      <c r="Z226" s="31"/>
      <c r="AA226" s="31"/>
      <c r="AB226" s="31"/>
      <c r="AC226" s="31"/>
      <c r="AD226" s="31"/>
      <c r="AE226" s="31"/>
      <c r="AR226" s="186" t="s">
        <v>297</v>
      </c>
      <c r="AT226" s="186" t="s">
        <v>234</v>
      </c>
      <c r="AU226" s="186" t="s">
        <v>88</v>
      </c>
      <c r="AY226" s="14" t="s">
        <v>232</v>
      </c>
      <c r="BE226" s="104">
        <f>IF(N226="základná",J226,0)</f>
        <v>0</v>
      </c>
      <c r="BF226" s="104">
        <f>IF(N226="znížená",J226,0)</f>
        <v>0</v>
      </c>
      <c r="BG226" s="104">
        <f>IF(N226="zákl. prenesená",J226,0)</f>
        <v>0</v>
      </c>
      <c r="BH226" s="104">
        <f>IF(N226="zníž. prenesená",J226,0)</f>
        <v>0</v>
      </c>
      <c r="BI226" s="104">
        <f>IF(N226="nulová",J226,0)</f>
        <v>0</v>
      </c>
      <c r="BJ226" s="14" t="s">
        <v>88</v>
      </c>
      <c r="BK226" s="104">
        <f>ROUND(I226*H226,2)</f>
        <v>0</v>
      </c>
      <c r="BL226" s="14" t="s">
        <v>297</v>
      </c>
      <c r="BM226" s="186" t="s">
        <v>879</v>
      </c>
    </row>
    <row r="227" spans="1:65" s="2" customFormat="1" ht="16.5" customHeight="1">
      <c r="A227" s="31"/>
      <c r="B227" s="142"/>
      <c r="C227" s="187" t="s">
        <v>517</v>
      </c>
      <c r="D227" s="187" t="s">
        <v>357</v>
      </c>
      <c r="E227" s="188" t="s">
        <v>880</v>
      </c>
      <c r="F227" s="189" t="s">
        <v>881</v>
      </c>
      <c r="G227" s="190" t="s">
        <v>394</v>
      </c>
      <c r="H227" s="191">
        <v>2</v>
      </c>
      <c r="I227" s="192"/>
      <c r="J227" s="193">
        <f>ROUND(I227*H227,2)</f>
        <v>0</v>
      </c>
      <c r="K227" s="194"/>
      <c r="L227" s="195"/>
      <c r="M227" s="196" t="s">
        <v>1</v>
      </c>
      <c r="N227" s="197" t="s">
        <v>43</v>
      </c>
      <c r="O227" s="60"/>
      <c r="P227" s="184">
        <f>O227*H227</f>
        <v>0</v>
      </c>
      <c r="Q227" s="184">
        <v>3.0000000000000001E-3</v>
      </c>
      <c r="R227" s="184">
        <f>Q227*H227</f>
        <v>6.0000000000000001E-3</v>
      </c>
      <c r="S227" s="184">
        <v>0</v>
      </c>
      <c r="T227" s="185">
        <f>S227*H227</f>
        <v>0</v>
      </c>
      <c r="U227" s="31"/>
      <c r="V227" s="31"/>
      <c r="W227" s="31"/>
      <c r="X227" s="31"/>
      <c r="Y227" s="31"/>
      <c r="Z227" s="31"/>
      <c r="AA227" s="31"/>
      <c r="AB227" s="31"/>
      <c r="AC227" s="31"/>
      <c r="AD227" s="31"/>
      <c r="AE227" s="31"/>
      <c r="AR227" s="186" t="s">
        <v>362</v>
      </c>
      <c r="AT227" s="186" t="s">
        <v>357</v>
      </c>
      <c r="AU227" s="186" t="s">
        <v>88</v>
      </c>
      <c r="AY227" s="14" t="s">
        <v>232</v>
      </c>
      <c r="BE227" s="104">
        <f>IF(N227="základná",J227,0)</f>
        <v>0</v>
      </c>
      <c r="BF227" s="104">
        <f>IF(N227="znížená",J227,0)</f>
        <v>0</v>
      </c>
      <c r="BG227" s="104">
        <f>IF(N227="zákl. prenesená",J227,0)</f>
        <v>0</v>
      </c>
      <c r="BH227" s="104">
        <f>IF(N227="zníž. prenesená",J227,0)</f>
        <v>0</v>
      </c>
      <c r="BI227" s="104">
        <f>IF(N227="nulová",J227,0)</f>
        <v>0</v>
      </c>
      <c r="BJ227" s="14" t="s">
        <v>88</v>
      </c>
      <c r="BK227" s="104">
        <f>ROUND(I227*H227,2)</f>
        <v>0</v>
      </c>
      <c r="BL227" s="14" t="s">
        <v>297</v>
      </c>
      <c r="BM227" s="186" t="s">
        <v>882</v>
      </c>
    </row>
    <row r="228" spans="1:65" s="2" customFormat="1" ht="24.2" customHeight="1">
      <c r="A228" s="31"/>
      <c r="B228" s="142"/>
      <c r="C228" s="174" t="s">
        <v>883</v>
      </c>
      <c r="D228" s="174" t="s">
        <v>234</v>
      </c>
      <c r="E228" s="175" t="s">
        <v>884</v>
      </c>
      <c r="F228" s="176" t="s">
        <v>885</v>
      </c>
      <c r="G228" s="177" t="s">
        <v>394</v>
      </c>
      <c r="H228" s="178">
        <v>10</v>
      </c>
      <c r="I228" s="179"/>
      <c r="J228" s="180">
        <f>ROUND(I228*H228,2)</f>
        <v>0</v>
      </c>
      <c r="K228" s="181"/>
      <c r="L228" s="32"/>
      <c r="M228" s="182" t="s">
        <v>1</v>
      </c>
      <c r="N228" s="183" t="s">
        <v>43</v>
      </c>
      <c r="O228" s="60"/>
      <c r="P228" s="184">
        <f>O228*H228</f>
        <v>0</v>
      </c>
      <c r="Q228" s="184">
        <v>0</v>
      </c>
      <c r="R228" s="184">
        <f>Q228*H228</f>
        <v>0</v>
      </c>
      <c r="S228" s="184">
        <v>0</v>
      </c>
      <c r="T228" s="185">
        <f>S228*H228</f>
        <v>0</v>
      </c>
      <c r="U228" s="31"/>
      <c r="V228" s="31"/>
      <c r="W228" s="31"/>
      <c r="X228" s="31"/>
      <c r="Y228" s="31"/>
      <c r="Z228" s="31"/>
      <c r="AA228" s="31"/>
      <c r="AB228" s="31"/>
      <c r="AC228" s="31"/>
      <c r="AD228" s="31"/>
      <c r="AE228" s="31"/>
      <c r="AR228" s="186" t="s">
        <v>238</v>
      </c>
      <c r="AT228" s="186" t="s">
        <v>234</v>
      </c>
      <c r="AU228" s="186" t="s">
        <v>88</v>
      </c>
      <c r="AY228" s="14" t="s">
        <v>232</v>
      </c>
      <c r="BE228" s="104">
        <f>IF(N228="základná",J228,0)</f>
        <v>0</v>
      </c>
      <c r="BF228" s="104">
        <f>IF(N228="znížená",J228,0)</f>
        <v>0</v>
      </c>
      <c r="BG228" s="104">
        <f>IF(N228="zákl. prenesená",J228,0)</f>
        <v>0</v>
      </c>
      <c r="BH228" s="104">
        <f>IF(N228="zníž. prenesená",J228,0)</f>
        <v>0</v>
      </c>
      <c r="BI228" s="104">
        <f>IF(N228="nulová",J228,0)</f>
        <v>0</v>
      </c>
      <c r="BJ228" s="14" t="s">
        <v>88</v>
      </c>
      <c r="BK228" s="104">
        <f>ROUND(I228*H228,2)</f>
        <v>0</v>
      </c>
      <c r="BL228" s="14" t="s">
        <v>238</v>
      </c>
      <c r="BM228" s="186" t="s">
        <v>886</v>
      </c>
    </row>
    <row r="229" spans="1:65" s="2" customFormat="1" ht="24.2" customHeight="1">
      <c r="A229" s="31"/>
      <c r="B229" s="142"/>
      <c r="C229" s="187" t="s">
        <v>525</v>
      </c>
      <c r="D229" s="187" t="s">
        <v>357</v>
      </c>
      <c r="E229" s="188" t="s">
        <v>887</v>
      </c>
      <c r="F229" s="189" t="s">
        <v>888</v>
      </c>
      <c r="G229" s="190" t="s">
        <v>394</v>
      </c>
      <c r="H229" s="191">
        <v>10</v>
      </c>
      <c r="I229" s="192"/>
      <c r="J229" s="193">
        <f>ROUND(I229*H229,2)</f>
        <v>0</v>
      </c>
      <c r="K229" s="194"/>
      <c r="L229" s="195"/>
      <c r="M229" s="203" t="s">
        <v>1</v>
      </c>
      <c r="N229" s="204" t="s">
        <v>43</v>
      </c>
      <c r="O229" s="200"/>
      <c r="P229" s="201">
        <f>O229*H229</f>
        <v>0</v>
      </c>
      <c r="Q229" s="201">
        <v>0</v>
      </c>
      <c r="R229" s="201">
        <f>Q229*H229</f>
        <v>0</v>
      </c>
      <c r="S229" s="201">
        <v>0</v>
      </c>
      <c r="T229" s="202">
        <f>S229*H229</f>
        <v>0</v>
      </c>
      <c r="U229" s="31"/>
      <c r="V229" s="31"/>
      <c r="W229" s="31"/>
      <c r="X229" s="31"/>
      <c r="Y229" s="31"/>
      <c r="Z229" s="31"/>
      <c r="AA229" s="31"/>
      <c r="AB229" s="31"/>
      <c r="AC229" s="31"/>
      <c r="AD229" s="31"/>
      <c r="AE229" s="31"/>
      <c r="AR229" s="186" t="s">
        <v>263</v>
      </c>
      <c r="AT229" s="186" t="s">
        <v>357</v>
      </c>
      <c r="AU229" s="186" t="s">
        <v>88</v>
      </c>
      <c r="AY229" s="14" t="s">
        <v>232</v>
      </c>
      <c r="BE229" s="104">
        <f>IF(N229="základná",J229,0)</f>
        <v>0</v>
      </c>
      <c r="BF229" s="104">
        <f>IF(N229="znížená",J229,0)</f>
        <v>0</v>
      </c>
      <c r="BG229" s="104">
        <f>IF(N229="zákl. prenesená",J229,0)</f>
        <v>0</v>
      </c>
      <c r="BH229" s="104">
        <f>IF(N229="zníž. prenesená",J229,0)</f>
        <v>0</v>
      </c>
      <c r="BI229" s="104">
        <f>IF(N229="nulová",J229,0)</f>
        <v>0</v>
      </c>
      <c r="BJ229" s="14" t="s">
        <v>88</v>
      </c>
      <c r="BK229" s="104">
        <f>ROUND(I229*H229,2)</f>
        <v>0</v>
      </c>
      <c r="BL229" s="14" t="s">
        <v>238</v>
      </c>
      <c r="BM229" s="186" t="s">
        <v>889</v>
      </c>
    </row>
    <row r="230" spans="1:65" s="2" customFormat="1" ht="6.95" customHeight="1">
      <c r="A230" s="31"/>
      <c r="B230" s="49"/>
      <c r="C230" s="50"/>
      <c r="D230" s="50"/>
      <c r="E230" s="50"/>
      <c r="F230" s="50"/>
      <c r="G230" s="50"/>
      <c r="H230" s="50"/>
      <c r="I230" s="50"/>
      <c r="J230" s="50"/>
      <c r="K230" s="50"/>
      <c r="L230" s="32"/>
      <c r="M230" s="31"/>
      <c r="O230" s="31"/>
      <c r="P230" s="31"/>
      <c r="Q230" s="31"/>
      <c r="R230" s="31"/>
      <c r="S230" s="31"/>
      <c r="T230" s="31"/>
      <c r="U230" s="31"/>
      <c r="V230" s="31"/>
      <c r="W230" s="31"/>
      <c r="X230" s="31"/>
      <c r="Y230" s="31"/>
      <c r="Z230" s="31"/>
      <c r="AA230" s="31"/>
      <c r="AB230" s="31"/>
      <c r="AC230" s="31"/>
      <c r="AD230" s="31"/>
      <c r="AE230" s="31"/>
    </row>
  </sheetData>
  <autoFilter ref="C145:K229"/>
  <mergeCells count="20">
    <mergeCell ref="E132:H132"/>
    <mergeCell ref="E136:H136"/>
    <mergeCell ref="E134:H134"/>
    <mergeCell ref="E138:H138"/>
    <mergeCell ref="L2:V2"/>
    <mergeCell ref="D116:F116"/>
    <mergeCell ref="D117:F117"/>
    <mergeCell ref="D118:F118"/>
    <mergeCell ref="D119:F119"/>
    <mergeCell ref="D120:F12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sheetPr>
    <pageSetUpPr fitToPage="1"/>
  </sheetPr>
  <dimension ref="A2:BM24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103</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890</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891</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J116</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ROUND((SUM(BE116:BE123) + SUM(BE147:BE246)),  2)</f>
        <v>0</v>
      </c>
      <c r="G39" s="118"/>
      <c r="H39" s="118"/>
      <c r="I39" s="119">
        <v>0.23</v>
      </c>
      <c r="J39" s="117">
        <f>ROUND(((SUM(BE116:BE123) + SUM(BE147:BE246))*I39),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ROUND((SUM(BF116:BF123) + SUM(BF147:BF246)),  2)</f>
        <v>0</v>
      </c>
      <c r="G40" s="118"/>
      <c r="H40" s="118"/>
      <c r="I40" s="119">
        <v>0.23</v>
      </c>
      <c r="J40" s="117">
        <f>ROUND(((SUM(BF116:BF123) + SUM(BF147:BF246))*I40),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ROUND((SUM(BG116:BG123) + SUM(BG147:BG246)),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ROUND((SUM(BH116:BH123) + SUM(BH147:BH246)),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ROUND((SUM(BI116:BI123) + SUM(BI147:BI246)),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890</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02.1 - Čerpacia stanica PČS</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J147</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J148</f>
        <v>0</v>
      </c>
      <c r="L101" s="132"/>
    </row>
    <row r="102" spans="1:47" s="10" customFormat="1" ht="19.899999999999999" customHeight="1">
      <c r="B102" s="136"/>
      <c r="D102" s="137" t="s">
        <v>197</v>
      </c>
      <c r="E102" s="138"/>
      <c r="F102" s="138"/>
      <c r="G102" s="138"/>
      <c r="H102" s="138"/>
      <c r="I102" s="138"/>
      <c r="J102" s="139">
        <f>J149</f>
        <v>0</v>
      </c>
      <c r="L102" s="136"/>
    </row>
    <row r="103" spans="1:47" s="10" customFormat="1" ht="19.899999999999999" customHeight="1">
      <c r="B103" s="136"/>
      <c r="D103" s="137" t="s">
        <v>893</v>
      </c>
      <c r="E103" s="138"/>
      <c r="F103" s="138"/>
      <c r="G103" s="138"/>
      <c r="H103" s="138"/>
      <c r="I103" s="138"/>
      <c r="J103" s="139">
        <f>J167</f>
        <v>0</v>
      </c>
      <c r="L103" s="136"/>
    </row>
    <row r="104" spans="1:47" s="10" customFormat="1" ht="19.899999999999999" customHeight="1">
      <c r="B104" s="136"/>
      <c r="D104" s="137" t="s">
        <v>198</v>
      </c>
      <c r="E104" s="138"/>
      <c r="F104" s="138"/>
      <c r="G104" s="138"/>
      <c r="H104" s="138"/>
      <c r="I104" s="138"/>
      <c r="J104" s="139">
        <f>J182</f>
        <v>0</v>
      </c>
      <c r="L104" s="136"/>
    </row>
    <row r="105" spans="1:47" s="10" customFormat="1" ht="19.899999999999999" customHeight="1">
      <c r="B105" s="136"/>
      <c r="D105" s="137" t="s">
        <v>199</v>
      </c>
      <c r="E105" s="138"/>
      <c r="F105" s="138"/>
      <c r="G105" s="138"/>
      <c r="H105" s="138"/>
      <c r="I105" s="138"/>
      <c r="J105" s="139">
        <f>J191</f>
        <v>0</v>
      </c>
      <c r="L105" s="136"/>
    </row>
    <row r="106" spans="1:47" s="10" customFormat="1" ht="19.899999999999999" customHeight="1">
      <c r="B106" s="136"/>
      <c r="D106" s="137" t="s">
        <v>200</v>
      </c>
      <c r="E106" s="138"/>
      <c r="F106" s="138"/>
      <c r="G106" s="138"/>
      <c r="H106" s="138"/>
      <c r="I106" s="138"/>
      <c r="J106" s="139">
        <f>J194</f>
        <v>0</v>
      </c>
      <c r="L106" s="136"/>
    </row>
    <row r="107" spans="1:47" s="10" customFormat="1" ht="19.899999999999999" customHeight="1">
      <c r="B107" s="136"/>
      <c r="D107" s="137" t="s">
        <v>202</v>
      </c>
      <c r="E107" s="138"/>
      <c r="F107" s="138"/>
      <c r="G107" s="138"/>
      <c r="H107" s="138"/>
      <c r="I107" s="138"/>
      <c r="J107" s="139">
        <f>J198</f>
        <v>0</v>
      </c>
      <c r="L107" s="136"/>
    </row>
    <row r="108" spans="1:47" s="10" customFormat="1" ht="19.899999999999999" customHeight="1">
      <c r="B108" s="136"/>
      <c r="D108" s="137" t="s">
        <v>203</v>
      </c>
      <c r="E108" s="138"/>
      <c r="F108" s="138"/>
      <c r="G108" s="138"/>
      <c r="H108" s="138"/>
      <c r="I108" s="138"/>
      <c r="J108" s="139">
        <f>J204</f>
        <v>0</v>
      </c>
      <c r="L108" s="136"/>
    </row>
    <row r="109" spans="1:47" s="10" customFormat="1" ht="19.899999999999999" customHeight="1">
      <c r="B109" s="136"/>
      <c r="D109" s="137" t="s">
        <v>204</v>
      </c>
      <c r="E109" s="138"/>
      <c r="F109" s="138"/>
      <c r="G109" s="138"/>
      <c r="H109" s="138"/>
      <c r="I109" s="138"/>
      <c r="J109" s="139">
        <f>J217</f>
        <v>0</v>
      </c>
      <c r="L109" s="136"/>
    </row>
    <row r="110" spans="1:47" s="9" customFormat="1" ht="24.95" customHeight="1">
      <c r="B110" s="132"/>
      <c r="D110" s="133" t="s">
        <v>205</v>
      </c>
      <c r="E110" s="134"/>
      <c r="F110" s="134"/>
      <c r="G110" s="134"/>
      <c r="H110" s="134"/>
      <c r="I110" s="134"/>
      <c r="J110" s="135">
        <f>J220</f>
        <v>0</v>
      </c>
      <c r="L110" s="132"/>
    </row>
    <row r="111" spans="1:47" s="10" customFormat="1" ht="19.899999999999999" customHeight="1">
      <c r="B111" s="136"/>
      <c r="D111" s="137" t="s">
        <v>894</v>
      </c>
      <c r="E111" s="138"/>
      <c r="F111" s="138"/>
      <c r="G111" s="138"/>
      <c r="H111" s="138"/>
      <c r="I111" s="138"/>
      <c r="J111" s="139">
        <f>J221</f>
        <v>0</v>
      </c>
      <c r="L111" s="136"/>
    </row>
    <row r="112" spans="1:47" s="10" customFormat="1" ht="19.899999999999999" customHeight="1">
      <c r="B112" s="136"/>
      <c r="D112" s="137" t="s">
        <v>895</v>
      </c>
      <c r="E112" s="138"/>
      <c r="F112" s="138"/>
      <c r="G112" s="138"/>
      <c r="H112" s="138"/>
      <c r="I112" s="138"/>
      <c r="J112" s="139">
        <f>J227</f>
        <v>0</v>
      </c>
      <c r="L112" s="136"/>
    </row>
    <row r="113" spans="1:65" s="10" customFormat="1" ht="19.899999999999999" customHeight="1">
      <c r="B113" s="136"/>
      <c r="D113" s="137" t="s">
        <v>896</v>
      </c>
      <c r="E113" s="138"/>
      <c r="F113" s="138"/>
      <c r="G113" s="138"/>
      <c r="H113" s="138"/>
      <c r="I113" s="138"/>
      <c r="J113" s="139">
        <f>J231</f>
        <v>0</v>
      </c>
      <c r="L113" s="136"/>
    </row>
    <row r="114" spans="1:65" s="2" customFormat="1" ht="21.75" customHeight="1">
      <c r="A114" s="31"/>
      <c r="B114" s="32"/>
      <c r="C114" s="31"/>
      <c r="D114" s="31"/>
      <c r="E114" s="31"/>
      <c r="F114" s="31"/>
      <c r="G114" s="31"/>
      <c r="H114" s="31"/>
      <c r="I114" s="31"/>
      <c r="J114" s="31"/>
      <c r="K114" s="31"/>
      <c r="L114" s="44"/>
      <c r="S114" s="31"/>
      <c r="T114" s="31"/>
      <c r="U114" s="31"/>
      <c r="V114" s="31"/>
      <c r="W114" s="31"/>
      <c r="X114" s="31"/>
      <c r="Y114" s="31"/>
      <c r="Z114" s="31"/>
      <c r="AA114" s="31"/>
      <c r="AB114" s="31"/>
      <c r="AC114" s="31"/>
      <c r="AD114" s="31"/>
      <c r="AE114" s="31"/>
    </row>
    <row r="115" spans="1:65" s="2" customFormat="1" ht="6.95" customHeight="1">
      <c r="A115" s="31"/>
      <c r="B115" s="32"/>
      <c r="C115" s="31"/>
      <c r="D115" s="31"/>
      <c r="E115" s="31"/>
      <c r="F115" s="31"/>
      <c r="G115" s="31"/>
      <c r="H115" s="31"/>
      <c r="I115" s="31"/>
      <c r="J115" s="31"/>
      <c r="K115" s="31"/>
      <c r="L115" s="44"/>
      <c r="S115" s="31"/>
      <c r="T115" s="31"/>
      <c r="U115" s="31"/>
      <c r="V115" s="31"/>
      <c r="W115" s="31"/>
      <c r="X115" s="31"/>
      <c r="Y115" s="31"/>
      <c r="Z115" s="31"/>
      <c r="AA115" s="31"/>
      <c r="AB115" s="31"/>
      <c r="AC115" s="31"/>
      <c r="AD115" s="31"/>
      <c r="AE115" s="31"/>
    </row>
    <row r="116" spans="1:65" s="2" customFormat="1" ht="29.25" customHeight="1">
      <c r="A116" s="31"/>
      <c r="B116" s="32"/>
      <c r="C116" s="131" t="s">
        <v>209</v>
      </c>
      <c r="D116" s="31"/>
      <c r="E116" s="31"/>
      <c r="F116" s="31"/>
      <c r="G116" s="31"/>
      <c r="H116" s="31"/>
      <c r="I116" s="31"/>
      <c r="J116" s="140">
        <f>ROUND(J117 + J118 + J119 + J120 + J121 + J122,2)</f>
        <v>0</v>
      </c>
      <c r="K116" s="31"/>
      <c r="L116" s="44"/>
      <c r="N116" s="141" t="s">
        <v>41</v>
      </c>
      <c r="S116" s="31"/>
      <c r="T116" s="31"/>
      <c r="U116" s="31"/>
      <c r="V116" s="31"/>
      <c r="W116" s="31"/>
      <c r="X116" s="31"/>
      <c r="Y116" s="31"/>
      <c r="Z116" s="31"/>
      <c r="AA116" s="31"/>
      <c r="AB116" s="31"/>
      <c r="AC116" s="31"/>
      <c r="AD116" s="31"/>
      <c r="AE116" s="31"/>
    </row>
    <row r="117" spans="1:65" s="2" customFormat="1" ht="18" customHeight="1">
      <c r="A117" s="31"/>
      <c r="B117" s="142"/>
      <c r="C117" s="143"/>
      <c r="D117" s="257" t="s">
        <v>210</v>
      </c>
      <c r="E117" s="263"/>
      <c r="F117" s="263"/>
      <c r="G117" s="143"/>
      <c r="H117" s="143"/>
      <c r="I117" s="143"/>
      <c r="J117" s="101">
        <v>0</v>
      </c>
      <c r="K117" s="143"/>
      <c r="L117" s="145"/>
      <c r="M117" s="146"/>
      <c r="N117" s="147" t="s">
        <v>43</v>
      </c>
      <c r="O117" s="146"/>
      <c r="P117" s="146"/>
      <c r="Q117" s="146"/>
      <c r="R117" s="146"/>
      <c r="S117" s="143"/>
      <c r="T117" s="143"/>
      <c r="U117" s="143"/>
      <c r="V117" s="143"/>
      <c r="W117" s="143"/>
      <c r="X117" s="143"/>
      <c r="Y117" s="143"/>
      <c r="Z117" s="143"/>
      <c r="AA117" s="143"/>
      <c r="AB117" s="143"/>
      <c r="AC117" s="143"/>
      <c r="AD117" s="143"/>
      <c r="AE117" s="143"/>
      <c r="AF117" s="146"/>
      <c r="AG117" s="146"/>
      <c r="AH117" s="146"/>
      <c r="AI117" s="146"/>
      <c r="AJ117" s="146"/>
      <c r="AK117" s="146"/>
      <c r="AL117" s="146"/>
      <c r="AM117" s="146"/>
      <c r="AN117" s="146"/>
      <c r="AO117" s="146"/>
      <c r="AP117" s="146"/>
      <c r="AQ117" s="146"/>
      <c r="AR117" s="146"/>
      <c r="AS117" s="146"/>
      <c r="AT117" s="146"/>
      <c r="AU117" s="146"/>
      <c r="AV117" s="146"/>
      <c r="AW117" s="146"/>
      <c r="AX117" s="146"/>
      <c r="AY117" s="148" t="s">
        <v>211</v>
      </c>
      <c r="AZ117" s="146"/>
      <c r="BA117" s="146"/>
      <c r="BB117" s="146"/>
      <c r="BC117" s="146"/>
      <c r="BD117" s="146"/>
      <c r="BE117" s="149">
        <f t="shared" ref="BE117:BE122" si="0">IF(N117="základná",J117,0)</f>
        <v>0</v>
      </c>
      <c r="BF117" s="149">
        <f t="shared" ref="BF117:BF122" si="1">IF(N117="znížená",J117,0)</f>
        <v>0</v>
      </c>
      <c r="BG117" s="149">
        <f t="shared" ref="BG117:BG122" si="2">IF(N117="zákl. prenesená",J117,0)</f>
        <v>0</v>
      </c>
      <c r="BH117" s="149">
        <f t="shared" ref="BH117:BH122" si="3">IF(N117="zníž. prenesená",J117,0)</f>
        <v>0</v>
      </c>
      <c r="BI117" s="149">
        <f t="shared" ref="BI117:BI122" si="4">IF(N117="nulová",J117,0)</f>
        <v>0</v>
      </c>
      <c r="BJ117" s="148" t="s">
        <v>88</v>
      </c>
      <c r="BK117" s="146"/>
      <c r="BL117" s="146"/>
      <c r="BM117" s="146"/>
    </row>
    <row r="118" spans="1:65" s="2" customFormat="1" ht="18" customHeight="1">
      <c r="A118" s="31"/>
      <c r="B118" s="142"/>
      <c r="C118" s="143"/>
      <c r="D118" s="257" t="s">
        <v>212</v>
      </c>
      <c r="E118" s="263"/>
      <c r="F118" s="263"/>
      <c r="G118" s="143"/>
      <c r="H118" s="143"/>
      <c r="I118" s="143"/>
      <c r="J118" s="101">
        <v>0</v>
      </c>
      <c r="K118" s="143"/>
      <c r="L118" s="145"/>
      <c r="M118" s="146"/>
      <c r="N118" s="147" t="s">
        <v>43</v>
      </c>
      <c r="O118" s="146"/>
      <c r="P118" s="146"/>
      <c r="Q118" s="146"/>
      <c r="R118" s="146"/>
      <c r="S118" s="143"/>
      <c r="T118" s="143"/>
      <c r="U118" s="143"/>
      <c r="V118" s="143"/>
      <c r="W118" s="143"/>
      <c r="X118" s="143"/>
      <c r="Y118" s="143"/>
      <c r="Z118" s="143"/>
      <c r="AA118" s="143"/>
      <c r="AB118" s="143"/>
      <c r="AC118" s="143"/>
      <c r="AD118" s="143"/>
      <c r="AE118" s="143"/>
      <c r="AF118" s="146"/>
      <c r="AG118" s="146"/>
      <c r="AH118" s="146"/>
      <c r="AI118" s="146"/>
      <c r="AJ118" s="146"/>
      <c r="AK118" s="146"/>
      <c r="AL118" s="146"/>
      <c r="AM118" s="146"/>
      <c r="AN118" s="146"/>
      <c r="AO118" s="146"/>
      <c r="AP118" s="146"/>
      <c r="AQ118" s="146"/>
      <c r="AR118" s="146"/>
      <c r="AS118" s="146"/>
      <c r="AT118" s="146"/>
      <c r="AU118" s="146"/>
      <c r="AV118" s="146"/>
      <c r="AW118" s="146"/>
      <c r="AX118" s="146"/>
      <c r="AY118" s="148" t="s">
        <v>211</v>
      </c>
      <c r="AZ118" s="146"/>
      <c r="BA118" s="146"/>
      <c r="BB118" s="146"/>
      <c r="BC118" s="146"/>
      <c r="BD118" s="146"/>
      <c r="BE118" s="149">
        <f t="shared" si="0"/>
        <v>0</v>
      </c>
      <c r="BF118" s="149">
        <f t="shared" si="1"/>
        <v>0</v>
      </c>
      <c r="BG118" s="149">
        <f t="shared" si="2"/>
        <v>0</v>
      </c>
      <c r="BH118" s="149">
        <f t="shared" si="3"/>
        <v>0</v>
      </c>
      <c r="BI118" s="149">
        <f t="shared" si="4"/>
        <v>0</v>
      </c>
      <c r="BJ118" s="148" t="s">
        <v>88</v>
      </c>
      <c r="BK118" s="146"/>
      <c r="BL118" s="146"/>
      <c r="BM118" s="146"/>
    </row>
    <row r="119" spans="1:65" s="2" customFormat="1" ht="18" customHeight="1">
      <c r="A119" s="31"/>
      <c r="B119" s="142"/>
      <c r="C119" s="143"/>
      <c r="D119" s="257" t="s">
        <v>213</v>
      </c>
      <c r="E119" s="263"/>
      <c r="F119" s="263"/>
      <c r="G119" s="143"/>
      <c r="H119" s="143"/>
      <c r="I119" s="143"/>
      <c r="J119" s="101">
        <v>0</v>
      </c>
      <c r="K119" s="143"/>
      <c r="L119" s="145"/>
      <c r="M119" s="146"/>
      <c r="N119" s="147" t="s">
        <v>43</v>
      </c>
      <c r="O119" s="146"/>
      <c r="P119" s="146"/>
      <c r="Q119" s="146"/>
      <c r="R119" s="146"/>
      <c r="S119" s="143"/>
      <c r="T119" s="143"/>
      <c r="U119" s="143"/>
      <c r="V119" s="143"/>
      <c r="W119" s="143"/>
      <c r="X119" s="143"/>
      <c r="Y119" s="143"/>
      <c r="Z119" s="143"/>
      <c r="AA119" s="143"/>
      <c r="AB119" s="143"/>
      <c r="AC119" s="143"/>
      <c r="AD119" s="143"/>
      <c r="AE119" s="143"/>
      <c r="AF119" s="146"/>
      <c r="AG119" s="146"/>
      <c r="AH119" s="146"/>
      <c r="AI119" s="146"/>
      <c r="AJ119" s="146"/>
      <c r="AK119" s="146"/>
      <c r="AL119" s="146"/>
      <c r="AM119" s="146"/>
      <c r="AN119" s="146"/>
      <c r="AO119" s="146"/>
      <c r="AP119" s="146"/>
      <c r="AQ119" s="146"/>
      <c r="AR119" s="146"/>
      <c r="AS119" s="146"/>
      <c r="AT119" s="146"/>
      <c r="AU119" s="146"/>
      <c r="AV119" s="146"/>
      <c r="AW119" s="146"/>
      <c r="AX119" s="146"/>
      <c r="AY119" s="148" t="s">
        <v>211</v>
      </c>
      <c r="AZ119" s="146"/>
      <c r="BA119" s="146"/>
      <c r="BB119" s="146"/>
      <c r="BC119" s="146"/>
      <c r="BD119" s="146"/>
      <c r="BE119" s="149">
        <f t="shared" si="0"/>
        <v>0</v>
      </c>
      <c r="BF119" s="149">
        <f t="shared" si="1"/>
        <v>0</v>
      </c>
      <c r="BG119" s="149">
        <f t="shared" si="2"/>
        <v>0</v>
      </c>
      <c r="BH119" s="149">
        <f t="shared" si="3"/>
        <v>0</v>
      </c>
      <c r="BI119" s="149">
        <f t="shared" si="4"/>
        <v>0</v>
      </c>
      <c r="BJ119" s="148" t="s">
        <v>88</v>
      </c>
      <c r="BK119" s="146"/>
      <c r="BL119" s="146"/>
      <c r="BM119" s="146"/>
    </row>
    <row r="120" spans="1:65" s="2" customFormat="1" ht="18" customHeight="1">
      <c r="A120" s="31"/>
      <c r="B120" s="142"/>
      <c r="C120" s="143"/>
      <c r="D120" s="257" t="s">
        <v>214</v>
      </c>
      <c r="E120" s="263"/>
      <c r="F120" s="263"/>
      <c r="G120" s="143"/>
      <c r="H120" s="143"/>
      <c r="I120" s="143"/>
      <c r="J120" s="101">
        <v>0</v>
      </c>
      <c r="K120" s="143"/>
      <c r="L120" s="145"/>
      <c r="M120" s="146"/>
      <c r="N120" s="147" t="s">
        <v>43</v>
      </c>
      <c r="O120" s="146"/>
      <c r="P120" s="146"/>
      <c r="Q120" s="146"/>
      <c r="R120" s="146"/>
      <c r="S120" s="143"/>
      <c r="T120" s="143"/>
      <c r="U120" s="143"/>
      <c r="V120" s="143"/>
      <c r="W120" s="143"/>
      <c r="X120" s="143"/>
      <c r="Y120" s="143"/>
      <c r="Z120" s="143"/>
      <c r="AA120" s="143"/>
      <c r="AB120" s="143"/>
      <c r="AC120" s="143"/>
      <c r="AD120" s="143"/>
      <c r="AE120" s="143"/>
      <c r="AF120" s="146"/>
      <c r="AG120" s="146"/>
      <c r="AH120" s="146"/>
      <c r="AI120" s="146"/>
      <c r="AJ120" s="146"/>
      <c r="AK120" s="146"/>
      <c r="AL120" s="146"/>
      <c r="AM120" s="146"/>
      <c r="AN120" s="146"/>
      <c r="AO120" s="146"/>
      <c r="AP120" s="146"/>
      <c r="AQ120" s="146"/>
      <c r="AR120" s="146"/>
      <c r="AS120" s="146"/>
      <c r="AT120" s="146"/>
      <c r="AU120" s="146"/>
      <c r="AV120" s="146"/>
      <c r="AW120" s="146"/>
      <c r="AX120" s="146"/>
      <c r="AY120" s="148" t="s">
        <v>211</v>
      </c>
      <c r="AZ120" s="146"/>
      <c r="BA120" s="146"/>
      <c r="BB120" s="146"/>
      <c r="BC120" s="146"/>
      <c r="BD120" s="146"/>
      <c r="BE120" s="149">
        <f t="shared" si="0"/>
        <v>0</v>
      </c>
      <c r="BF120" s="149">
        <f t="shared" si="1"/>
        <v>0</v>
      </c>
      <c r="BG120" s="149">
        <f t="shared" si="2"/>
        <v>0</v>
      </c>
      <c r="BH120" s="149">
        <f t="shared" si="3"/>
        <v>0</v>
      </c>
      <c r="BI120" s="149">
        <f t="shared" si="4"/>
        <v>0</v>
      </c>
      <c r="BJ120" s="148" t="s">
        <v>88</v>
      </c>
      <c r="BK120" s="146"/>
      <c r="BL120" s="146"/>
      <c r="BM120" s="146"/>
    </row>
    <row r="121" spans="1:65" s="2" customFormat="1" ht="18" customHeight="1">
      <c r="A121" s="31"/>
      <c r="B121" s="142"/>
      <c r="C121" s="143"/>
      <c r="D121" s="257" t="s">
        <v>215</v>
      </c>
      <c r="E121" s="263"/>
      <c r="F121" s="263"/>
      <c r="G121" s="143"/>
      <c r="H121" s="143"/>
      <c r="I121" s="143"/>
      <c r="J121" s="101">
        <v>0</v>
      </c>
      <c r="K121" s="143"/>
      <c r="L121" s="145"/>
      <c r="M121" s="146"/>
      <c r="N121" s="147" t="s">
        <v>43</v>
      </c>
      <c r="O121" s="146"/>
      <c r="P121" s="146"/>
      <c r="Q121" s="146"/>
      <c r="R121" s="146"/>
      <c r="S121" s="143"/>
      <c r="T121" s="143"/>
      <c r="U121" s="143"/>
      <c r="V121" s="143"/>
      <c r="W121" s="143"/>
      <c r="X121" s="143"/>
      <c r="Y121" s="143"/>
      <c r="Z121" s="143"/>
      <c r="AA121" s="143"/>
      <c r="AB121" s="143"/>
      <c r="AC121" s="143"/>
      <c r="AD121" s="143"/>
      <c r="AE121" s="143"/>
      <c r="AF121" s="146"/>
      <c r="AG121" s="146"/>
      <c r="AH121" s="146"/>
      <c r="AI121" s="146"/>
      <c r="AJ121" s="146"/>
      <c r="AK121" s="146"/>
      <c r="AL121" s="146"/>
      <c r="AM121" s="146"/>
      <c r="AN121" s="146"/>
      <c r="AO121" s="146"/>
      <c r="AP121" s="146"/>
      <c r="AQ121" s="146"/>
      <c r="AR121" s="146"/>
      <c r="AS121" s="146"/>
      <c r="AT121" s="146"/>
      <c r="AU121" s="146"/>
      <c r="AV121" s="146"/>
      <c r="AW121" s="146"/>
      <c r="AX121" s="146"/>
      <c r="AY121" s="148" t="s">
        <v>211</v>
      </c>
      <c r="AZ121" s="146"/>
      <c r="BA121" s="146"/>
      <c r="BB121" s="146"/>
      <c r="BC121" s="146"/>
      <c r="BD121" s="146"/>
      <c r="BE121" s="149">
        <f t="shared" si="0"/>
        <v>0</v>
      </c>
      <c r="BF121" s="149">
        <f t="shared" si="1"/>
        <v>0</v>
      </c>
      <c r="BG121" s="149">
        <f t="shared" si="2"/>
        <v>0</v>
      </c>
      <c r="BH121" s="149">
        <f t="shared" si="3"/>
        <v>0</v>
      </c>
      <c r="BI121" s="149">
        <f t="shared" si="4"/>
        <v>0</v>
      </c>
      <c r="BJ121" s="148" t="s">
        <v>88</v>
      </c>
      <c r="BK121" s="146"/>
      <c r="BL121" s="146"/>
      <c r="BM121" s="146"/>
    </row>
    <row r="122" spans="1:65" s="2" customFormat="1" ht="18" customHeight="1">
      <c r="A122" s="31"/>
      <c r="B122" s="142"/>
      <c r="C122" s="143"/>
      <c r="D122" s="144" t="s">
        <v>216</v>
      </c>
      <c r="E122" s="143"/>
      <c r="F122" s="143"/>
      <c r="G122" s="143"/>
      <c r="H122" s="143"/>
      <c r="I122" s="143"/>
      <c r="J122" s="101">
        <f>ROUND(J34*T122,2)</f>
        <v>0</v>
      </c>
      <c r="K122" s="143"/>
      <c r="L122" s="145"/>
      <c r="M122" s="146"/>
      <c r="N122" s="147" t="s">
        <v>43</v>
      </c>
      <c r="O122" s="146"/>
      <c r="P122" s="146"/>
      <c r="Q122" s="146"/>
      <c r="R122" s="146"/>
      <c r="S122" s="143"/>
      <c r="T122" s="143"/>
      <c r="U122" s="143"/>
      <c r="V122" s="143"/>
      <c r="W122" s="143"/>
      <c r="X122" s="143"/>
      <c r="Y122" s="143"/>
      <c r="Z122" s="143"/>
      <c r="AA122" s="143"/>
      <c r="AB122" s="143"/>
      <c r="AC122" s="143"/>
      <c r="AD122" s="143"/>
      <c r="AE122" s="143"/>
      <c r="AF122" s="146"/>
      <c r="AG122" s="146"/>
      <c r="AH122" s="146"/>
      <c r="AI122" s="146"/>
      <c r="AJ122" s="146"/>
      <c r="AK122" s="146"/>
      <c r="AL122" s="146"/>
      <c r="AM122" s="146"/>
      <c r="AN122" s="146"/>
      <c r="AO122" s="146"/>
      <c r="AP122" s="146"/>
      <c r="AQ122" s="146"/>
      <c r="AR122" s="146"/>
      <c r="AS122" s="146"/>
      <c r="AT122" s="146"/>
      <c r="AU122" s="146"/>
      <c r="AV122" s="146"/>
      <c r="AW122" s="146"/>
      <c r="AX122" s="146"/>
      <c r="AY122" s="148" t="s">
        <v>217</v>
      </c>
      <c r="AZ122" s="146"/>
      <c r="BA122" s="146"/>
      <c r="BB122" s="146"/>
      <c r="BC122" s="146"/>
      <c r="BD122" s="146"/>
      <c r="BE122" s="149">
        <f t="shared" si="0"/>
        <v>0</v>
      </c>
      <c r="BF122" s="149">
        <f t="shared" si="1"/>
        <v>0</v>
      </c>
      <c r="BG122" s="149">
        <f t="shared" si="2"/>
        <v>0</v>
      </c>
      <c r="BH122" s="149">
        <f t="shared" si="3"/>
        <v>0</v>
      </c>
      <c r="BI122" s="149">
        <f t="shared" si="4"/>
        <v>0</v>
      </c>
      <c r="BJ122" s="148" t="s">
        <v>88</v>
      </c>
      <c r="BK122" s="146"/>
      <c r="BL122" s="146"/>
      <c r="BM122" s="146"/>
    </row>
    <row r="123" spans="1:65" s="2" customFormat="1" ht="11.25">
      <c r="A123" s="31"/>
      <c r="B123" s="32"/>
      <c r="C123" s="31"/>
      <c r="D123" s="31"/>
      <c r="E123" s="31"/>
      <c r="F123" s="31"/>
      <c r="G123" s="31"/>
      <c r="H123" s="31"/>
      <c r="I123" s="31"/>
      <c r="J123" s="31"/>
      <c r="K123" s="31"/>
      <c r="L123" s="44"/>
      <c r="S123" s="31"/>
      <c r="T123" s="31"/>
      <c r="U123" s="31"/>
      <c r="V123" s="31"/>
      <c r="W123" s="31"/>
      <c r="X123" s="31"/>
      <c r="Y123" s="31"/>
      <c r="Z123" s="31"/>
      <c r="AA123" s="31"/>
      <c r="AB123" s="31"/>
      <c r="AC123" s="31"/>
      <c r="AD123" s="31"/>
      <c r="AE123" s="31"/>
    </row>
    <row r="124" spans="1:65" s="2" customFormat="1" ht="29.25" customHeight="1">
      <c r="A124" s="31"/>
      <c r="B124" s="32"/>
      <c r="C124" s="108" t="s">
        <v>182</v>
      </c>
      <c r="D124" s="109"/>
      <c r="E124" s="109"/>
      <c r="F124" s="109"/>
      <c r="G124" s="109"/>
      <c r="H124" s="109"/>
      <c r="I124" s="109"/>
      <c r="J124" s="110">
        <f>ROUND(J100+J116,2)</f>
        <v>0</v>
      </c>
      <c r="K124" s="109"/>
      <c r="L124" s="44"/>
      <c r="S124" s="31"/>
      <c r="T124" s="31"/>
      <c r="U124" s="31"/>
      <c r="V124" s="31"/>
      <c r="W124" s="31"/>
      <c r="X124" s="31"/>
      <c r="Y124" s="31"/>
      <c r="Z124" s="31"/>
      <c r="AA124" s="31"/>
      <c r="AB124" s="31"/>
      <c r="AC124" s="31"/>
      <c r="AD124" s="31"/>
      <c r="AE124" s="31"/>
    </row>
    <row r="125" spans="1:65" s="2" customFormat="1" ht="6.95" customHeight="1">
      <c r="A125" s="31"/>
      <c r="B125" s="49"/>
      <c r="C125" s="50"/>
      <c r="D125" s="50"/>
      <c r="E125" s="50"/>
      <c r="F125" s="50"/>
      <c r="G125" s="50"/>
      <c r="H125" s="50"/>
      <c r="I125" s="50"/>
      <c r="J125" s="50"/>
      <c r="K125" s="50"/>
      <c r="L125" s="44"/>
      <c r="S125" s="31"/>
      <c r="T125" s="31"/>
      <c r="U125" s="31"/>
      <c r="V125" s="31"/>
      <c r="W125" s="31"/>
      <c r="X125" s="31"/>
      <c r="Y125" s="31"/>
      <c r="Z125" s="31"/>
      <c r="AA125" s="31"/>
      <c r="AB125" s="31"/>
      <c r="AC125" s="31"/>
      <c r="AD125" s="31"/>
      <c r="AE125" s="31"/>
    </row>
    <row r="129" spans="1:31" s="2" customFormat="1" ht="6.95" customHeight="1">
      <c r="A129" s="31"/>
      <c r="B129" s="51"/>
      <c r="C129" s="52"/>
      <c r="D129" s="52"/>
      <c r="E129" s="52"/>
      <c r="F129" s="52"/>
      <c r="G129" s="52"/>
      <c r="H129" s="52"/>
      <c r="I129" s="52"/>
      <c r="J129" s="52"/>
      <c r="K129" s="52"/>
      <c r="L129" s="44"/>
      <c r="S129" s="31"/>
      <c r="T129" s="31"/>
      <c r="U129" s="31"/>
      <c r="V129" s="31"/>
      <c r="W129" s="31"/>
      <c r="X129" s="31"/>
      <c r="Y129" s="31"/>
      <c r="Z129" s="31"/>
      <c r="AA129" s="31"/>
      <c r="AB129" s="31"/>
      <c r="AC129" s="31"/>
      <c r="AD129" s="31"/>
      <c r="AE129" s="31"/>
    </row>
    <row r="130" spans="1:31" s="2" customFormat="1" ht="24.95" customHeight="1">
      <c r="A130" s="31"/>
      <c r="B130" s="32"/>
      <c r="C130" s="18" t="s">
        <v>218</v>
      </c>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31" s="2" customFormat="1" ht="6.95" customHeight="1">
      <c r="A131" s="31"/>
      <c r="B131" s="32"/>
      <c r="C131" s="31"/>
      <c r="D131" s="31"/>
      <c r="E131" s="31"/>
      <c r="F131" s="31"/>
      <c r="G131" s="31"/>
      <c r="H131" s="31"/>
      <c r="I131" s="31"/>
      <c r="J131" s="31"/>
      <c r="K131" s="31"/>
      <c r="L131" s="44"/>
      <c r="S131" s="31"/>
      <c r="T131" s="31"/>
      <c r="U131" s="31"/>
      <c r="V131" s="31"/>
      <c r="W131" s="31"/>
      <c r="X131" s="31"/>
      <c r="Y131" s="31"/>
      <c r="Z131" s="31"/>
      <c r="AA131" s="31"/>
      <c r="AB131" s="31"/>
      <c r="AC131" s="31"/>
      <c r="AD131" s="31"/>
      <c r="AE131" s="31"/>
    </row>
    <row r="132" spans="1:31" s="2" customFormat="1" ht="12" customHeight="1">
      <c r="A132" s="31"/>
      <c r="B132" s="32"/>
      <c r="C132" s="24" t="s">
        <v>15</v>
      </c>
      <c r="D132" s="31"/>
      <c r="E132" s="31"/>
      <c r="F132" s="31"/>
      <c r="G132" s="31"/>
      <c r="H132" s="31"/>
      <c r="I132" s="31"/>
      <c r="J132" s="31"/>
      <c r="K132" s="31"/>
      <c r="L132" s="44"/>
      <c r="S132" s="31"/>
      <c r="T132" s="31"/>
      <c r="U132" s="31"/>
      <c r="V132" s="31"/>
      <c r="W132" s="31"/>
      <c r="X132" s="31"/>
      <c r="Y132" s="31"/>
      <c r="Z132" s="31"/>
      <c r="AA132" s="31"/>
      <c r="AB132" s="31"/>
      <c r="AC132" s="31"/>
      <c r="AD132" s="31"/>
      <c r="AE132" s="31"/>
    </row>
    <row r="133" spans="1:31" s="2" customFormat="1" ht="16.5" customHeight="1">
      <c r="A133" s="31"/>
      <c r="B133" s="32"/>
      <c r="C133" s="31"/>
      <c r="D133" s="31"/>
      <c r="E133" s="258" t="str">
        <f>E7</f>
        <v>Kanalizácia a ČOV Nacina Ves</v>
      </c>
      <c r="F133" s="259"/>
      <c r="G133" s="259"/>
      <c r="H133" s="259"/>
      <c r="I133" s="31"/>
      <c r="J133" s="31"/>
      <c r="K133" s="31"/>
      <c r="L133" s="44"/>
      <c r="S133" s="31"/>
      <c r="T133" s="31"/>
      <c r="U133" s="31"/>
      <c r="V133" s="31"/>
      <c r="W133" s="31"/>
      <c r="X133" s="31"/>
      <c r="Y133" s="31"/>
      <c r="Z133" s="31"/>
      <c r="AA133" s="31"/>
      <c r="AB133" s="31"/>
      <c r="AC133" s="31"/>
      <c r="AD133" s="31"/>
      <c r="AE133" s="31"/>
    </row>
    <row r="134" spans="1:31" s="1" customFormat="1" ht="12" customHeight="1">
      <c r="B134" s="17"/>
      <c r="C134" s="24" t="s">
        <v>184</v>
      </c>
      <c r="L134" s="17"/>
    </row>
    <row r="135" spans="1:31" s="1" customFormat="1" ht="16.5" customHeight="1">
      <c r="B135" s="17"/>
      <c r="E135" s="258" t="s">
        <v>185</v>
      </c>
      <c r="F135" s="210"/>
      <c r="G135" s="210"/>
      <c r="H135" s="210"/>
      <c r="L135" s="17"/>
    </row>
    <row r="136" spans="1:31" s="1" customFormat="1" ht="12" customHeight="1">
      <c r="B136" s="17"/>
      <c r="C136" s="24" t="s">
        <v>186</v>
      </c>
      <c r="L136" s="17"/>
    </row>
    <row r="137" spans="1:31" s="2" customFormat="1" ht="16.5" customHeight="1">
      <c r="A137" s="31"/>
      <c r="B137" s="32"/>
      <c r="C137" s="31"/>
      <c r="D137" s="31"/>
      <c r="E137" s="260" t="s">
        <v>890</v>
      </c>
      <c r="F137" s="261"/>
      <c r="G137" s="261"/>
      <c r="H137" s="261"/>
      <c r="I137" s="31"/>
      <c r="J137" s="31"/>
      <c r="K137" s="31"/>
      <c r="L137" s="44"/>
      <c r="S137" s="31"/>
      <c r="T137" s="31"/>
      <c r="U137" s="31"/>
      <c r="V137" s="31"/>
      <c r="W137" s="31"/>
      <c r="X137" s="31"/>
      <c r="Y137" s="31"/>
      <c r="Z137" s="31"/>
      <c r="AA137" s="31"/>
      <c r="AB137" s="31"/>
      <c r="AC137" s="31"/>
      <c r="AD137" s="31"/>
      <c r="AE137" s="31"/>
    </row>
    <row r="138" spans="1:31" s="2" customFormat="1" ht="12" customHeight="1">
      <c r="A138" s="31"/>
      <c r="B138" s="32"/>
      <c r="C138" s="24" t="s">
        <v>188</v>
      </c>
      <c r="D138" s="31"/>
      <c r="E138" s="31"/>
      <c r="F138" s="31"/>
      <c r="G138" s="31"/>
      <c r="H138" s="31"/>
      <c r="I138" s="31"/>
      <c r="J138" s="31"/>
      <c r="K138" s="31"/>
      <c r="L138" s="44"/>
      <c r="S138" s="31"/>
      <c r="T138" s="31"/>
      <c r="U138" s="31"/>
      <c r="V138" s="31"/>
      <c r="W138" s="31"/>
      <c r="X138" s="31"/>
      <c r="Y138" s="31"/>
      <c r="Z138" s="31"/>
      <c r="AA138" s="31"/>
      <c r="AB138" s="31"/>
      <c r="AC138" s="31"/>
      <c r="AD138" s="31"/>
      <c r="AE138" s="31"/>
    </row>
    <row r="139" spans="1:31" s="2" customFormat="1" ht="16.5" customHeight="1">
      <c r="A139" s="31"/>
      <c r="B139" s="32"/>
      <c r="C139" s="31"/>
      <c r="D139" s="31"/>
      <c r="E139" s="239" t="str">
        <f>E13</f>
        <v>SO 02.1 - Čerpacia stanica PČS</v>
      </c>
      <c r="F139" s="261"/>
      <c r="G139" s="261"/>
      <c r="H139" s="261"/>
      <c r="I139" s="31"/>
      <c r="J139" s="31"/>
      <c r="K139" s="31"/>
      <c r="L139" s="44"/>
      <c r="S139" s="31"/>
      <c r="T139" s="31"/>
      <c r="U139" s="31"/>
      <c r="V139" s="31"/>
      <c r="W139" s="31"/>
      <c r="X139" s="31"/>
      <c r="Y139" s="31"/>
      <c r="Z139" s="31"/>
      <c r="AA139" s="31"/>
      <c r="AB139" s="31"/>
      <c r="AC139" s="31"/>
      <c r="AD139" s="31"/>
      <c r="AE139" s="31"/>
    </row>
    <row r="140" spans="1:31" s="2" customFormat="1" ht="6.95" customHeight="1">
      <c r="A140" s="31"/>
      <c r="B140" s="32"/>
      <c r="C140" s="31"/>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31" s="2" customFormat="1" ht="12" customHeight="1">
      <c r="A141" s="31"/>
      <c r="B141" s="32"/>
      <c r="C141" s="24" t="s">
        <v>19</v>
      </c>
      <c r="D141" s="31"/>
      <c r="E141" s="31"/>
      <c r="F141" s="22" t="str">
        <f>F16</f>
        <v>Nacina Ves</v>
      </c>
      <c r="G141" s="31"/>
      <c r="H141" s="31"/>
      <c r="I141" s="24" t="s">
        <v>21</v>
      </c>
      <c r="J141" s="57" t="str">
        <f>IF(J16="","",J16)</f>
        <v>7. 4. 2025</v>
      </c>
      <c r="K141" s="31"/>
      <c r="L141" s="44"/>
      <c r="S141" s="31"/>
      <c r="T141" s="31"/>
      <c r="U141" s="31"/>
      <c r="V141" s="31"/>
      <c r="W141" s="31"/>
      <c r="X141" s="31"/>
      <c r="Y141" s="31"/>
      <c r="Z141" s="31"/>
      <c r="AA141" s="31"/>
      <c r="AB141" s="31"/>
      <c r="AC141" s="31"/>
      <c r="AD141" s="31"/>
      <c r="AE141" s="31"/>
    </row>
    <row r="142" spans="1:31" s="2" customFormat="1" ht="6.95" customHeight="1">
      <c r="A142" s="31"/>
      <c r="B142" s="32"/>
      <c r="C142" s="31"/>
      <c r="D142" s="31"/>
      <c r="E142" s="31"/>
      <c r="F142" s="31"/>
      <c r="G142" s="31"/>
      <c r="H142" s="31"/>
      <c r="I142" s="31"/>
      <c r="J142" s="31"/>
      <c r="K142" s="31"/>
      <c r="L142" s="44"/>
      <c r="S142" s="31"/>
      <c r="T142" s="31"/>
      <c r="U142" s="31"/>
      <c r="V142" s="31"/>
      <c r="W142" s="31"/>
      <c r="X142" s="31"/>
      <c r="Y142" s="31"/>
      <c r="Z142" s="31"/>
      <c r="AA142" s="31"/>
      <c r="AB142" s="31"/>
      <c r="AC142" s="31"/>
      <c r="AD142" s="31"/>
      <c r="AE142" s="31"/>
    </row>
    <row r="143" spans="1:31" s="2" customFormat="1" ht="15.2" customHeight="1">
      <c r="A143" s="31"/>
      <c r="B143" s="32"/>
      <c r="C143" s="24" t="s">
        <v>23</v>
      </c>
      <c r="D143" s="31"/>
      <c r="E143" s="31"/>
      <c r="F143" s="22" t="str">
        <f>E19</f>
        <v>Obec Nacina Ves</v>
      </c>
      <c r="G143" s="31"/>
      <c r="H143" s="31"/>
      <c r="I143" s="24" t="s">
        <v>29</v>
      </c>
      <c r="J143" s="27" t="str">
        <f>E25</f>
        <v>Ing. Štefan Čižmár</v>
      </c>
      <c r="K143" s="31"/>
      <c r="L143" s="44"/>
      <c r="S143" s="31"/>
      <c r="T143" s="31"/>
      <c r="U143" s="31"/>
      <c r="V143" s="31"/>
      <c r="W143" s="31"/>
      <c r="X143" s="31"/>
      <c r="Y143" s="31"/>
      <c r="Z143" s="31"/>
      <c r="AA143" s="31"/>
      <c r="AB143" s="31"/>
      <c r="AC143" s="31"/>
      <c r="AD143" s="31"/>
      <c r="AE143" s="31"/>
    </row>
    <row r="144" spans="1:31" s="2" customFormat="1" ht="15.2" customHeight="1">
      <c r="A144" s="31"/>
      <c r="B144" s="32"/>
      <c r="C144" s="24" t="s">
        <v>27</v>
      </c>
      <c r="D144" s="31"/>
      <c r="E144" s="31"/>
      <c r="F144" s="22" t="str">
        <f>IF(E22="","",E22)</f>
        <v>Vyplň údaj</v>
      </c>
      <c r="G144" s="31"/>
      <c r="H144" s="31"/>
      <c r="I144" s="24" t="s">
        <v>32</v>
      </c>
      <c r="J144" s="27" t="str">
        <f>E28</f>
        <v xml:space="preserve"> </v>
      </c>
      <c r="K144" s="31"/>
      <c r="L144" s="44"/>
      <c r="S144" s="31"/>
      <c r="T144" s="31"/>
      <c r="U144" s="31"/>
      <c r="V144" s="31"/>
      <c r="W144" s="31"/>
      <c r="X144" s="31"/>
      <c r="Y144" s="31"/>
      <c r="Z144" s="31"/>
      <c r="AA144" s="31"/>
      <c r="AB144" s="31"/>
      <c r="AC144" s="31"/>
      <c r="AD144" s="31"/>
      <c r="AE144" s="31"/>
    </row>
    <row r="145" spans="1:65" s="2" customFormat="1" ht="10.35" customHeight="1">
      <c r="A145" s="31"/>
      <c r="B145" s="32"/>
      <c r="C145" s="31"/>
      <c r="D145" s="31"/>
      <c r="E145" s="31"/>
      <c r="F145" s="31"/>
      <c r="G145" s="31"/>
      <c r="H145" s="31"/>
      <c r="I145" s="31"/>
      <c r="J145" s="31"/>
      <c r="K145" s="31"/>
      <c r="L145" s="44"/>
      <c r="S145" s="31"/>
      <c r="T145" s="31"/>
      <c r="U145" s="31"/>
      <c r="V145" s="31"/>
      <c r="W145" s="31"/>
      <c r="X145" s="31"/>
      <c r="Y145" s="31"/>
      <c r="Z145" s="31"/>
      <c r="AA145" s="31"/>
      <c r="AB145" s="31"/>
      <c r="AC145" s="31"/>
      <c r="AD145" s="31"/>
      <c r="AE145" s="31"/>
    </row>
    <row r="146" spans="1:65" s="11" customFormat="1" ht="29.25" customHeight="1">
      <c r="A146" s="150"/>
      <c r="B146" s="151"/>
      <c r="C146" s="152" t="s">
        <v>219</v>
      </c>
      <c r="D146" s="153" t="s">
        <v>62</v>
      </c>
      <c r="E146" s="153" t="s">
        <v>58</v>
      </c>
      <c r="F146" s="153" t="s">
        <v>59</v>
      </c>
      <c r="G146" s="153" t="s">
        <v>220</v>
      </c>
      <c r="H146" s="153" t="s">
        <v>221</v>
      </c>
      <c r="I146" s="153" t="s">
        <v>222</v>
      </c>
      <c r="J146" s="154" t="s">
        <v>193</v>
      </c>
      <c r="K146" s="155" t="s">
        <v>223</v>
      </c>
      <c r="L146" s="156"/>
      <c r="M146" s="64" t="s">
        <v>1</v>
      </c>
      <c r="N146" s="65" t="s">
        <v>41</v>
      </c>
      <c r="O146" s="65" t="s">
        <v>224</v>
      </c>
      <c r="P146" s="65" t="s">
        <v>225</v>
      </c>
      <c r="Q146" s="65" t="s">
        <v>226</v>
      </c>
      <c r="R146" s="65" t="s">
        <v>227</v>
      </c>
      <c r="S146" s="65" t="s">
        <v>228</v>
      </c>
      <c r="T146" s="66" t="s">
        <v>229</v>
      </c>
      <c r="U146" s="150"/>
      <c r="V146" s="150"/>
      <c r="W146" s="150"/>
      <c r="X146" s="150"/>
      <c r="Y146" s="150"/>
      <c r="Z146" s="150"/>
      <c r="AA146" s="150"/>
      <c r="AB146" s="150"/>
      <c r="AC146" s="150"/>
      <c r="AD146" s="150"/>
      <c r="AE146" s="150"/>
    </row>
    <row r="147" spans="1:65" s="2" customFormat="1" ht="22.9" customHeight="1">
      <c r="A147" s="31"/>
      <c r="B147" s="32"/>
      <c r="C147" s="71" t="s">
        <v>190</v>
      </c>
      <c r="D147" s="31"/>
      <c r="E147" s="31"/>
      <c r="F147" s="31"/>
      <c r="G147" s="31"/>
      <c r="H147" s="31"/>
      <c r="I147" s="31"/>
      <c r="J147" s="157">
        <f>BK147</f>
        <v>0</v>
      </c>
      <c r="K147" s="31"/>
      <c r="L147" s="32"/>
      <c r="M147" s="67"/>
      <c r="N147" s="58"/>
      <c r="O147" s="68"/>
      <c r="P147" s="158">
        <f>P148+P220</f>
        <v>0</v>
      </c>
      <c r="Q147" s="68"/>
      <c r="R147" s="158">
        <f>R148+R220</f>
        <v>292.14663317235994</v>
      </c>
      <c r="S147" s="68"/>
      <c r="T147" s="159">
        <f>T148+T220</f>
        <v>0</v>
      </c>
      <c r="U147" s="31"/>
      <c r="V147" s="31"/>
      <c r="W147" s="31"/>
      <c r="X147" s="31"/>
      <c r="Y147" s="31"/>
      <c r="Z147" s="31"/>
      <c r="AA147" s="31"/>
      <c r="AB147" s="31"/>
      <c r="AC147" s="31"/>
      <c r="AD147" s="31"/>
      <c r="AE147" s="31"/>
      <c r="AT147" s="14" t="s">
        <v>76</v>
      </c>
      <c r="AU147" s="14" t="s">
        <v>195</v>
      </c>
      <c r="BK147" s="160">
        <f>BK148+BK220</f>
        <v>0</v>
      </c>
    </row>
    <row r="148" spans="1:65" s="12" customFormat="1" ht="25.9" customHeight="1">
      <c r="B148" s="161"/>
      <c r="D148" s="162" t="s">
        <v>76</v>
      </c>
      <c r="E148" s="163" t="s">
        <v>897</v>
      </c>
      <c r="F148" s="163" t="s">
        <v>231</v>
      </c>
      <c r="I148" s="164"/>
      <c r="J148" s="165">
        <f>BK148</f>
        <v>0</v>
      </c>
      <c r="L148" s="161"/>
      <c r="M148" s="166"/>
      <c r="N148" s="167"/>
      <c r="O148" s="167"/>
      <c r="P148" s="168">
        <f>P149+P167+P182+P191+P194+P198+P204+P217</f>
        <v>0</v>
      </c>
      <c r="Q148" s="167"/>
      <c r="R148" s="168">
        <f>R149+R167+R182+R191+R194+R198+R204+R217</f>
        <v>288.68445917235994</v>
      </c>
      <c r="S148" s="167"/>
      <c r="T148" s="169">
        <f>T149+T167+T182+T191+T194+T198+T204+T217</f>
        <v>0</v>
      </c>
      <c r="AR148" s="162" t="s">
        <v>81</v>
      </c>
      <c r="AT148" s="170" t="s">
        <v>76</v>
      </c>
      <c r="AU148" s="170" t="s">
        <v>77</v>
      </c>
      <c r="AY148" s="162" t="s">
        <v>232</v>
      </c>
      <c r="BK148" s="171">
        <f>BK149+BK167+BK182+BK191+BK194+BK198+BK204+BK217</f>
        <v>0</v>
      </c>
    </row>
    <row r="149" spans="1:65" s="12" customFormat="1" ht="22.9" customHeight="1">
      <c r="B149" s="161"/>
      <c r="D149" s="162" t="s">
        <v>76</v>
      </c>
      <c r="E149" s="172" t="s">
        <v>81</v>
      </c>
      <c r="F149" s="172" t="s">
        <v>233</v>
      </c>
      <c r="I149" s="164"/>
      <c r="J149" s="173">
        <f>BK149</f>
        <v>0</v>
      </c>
      <c r="L149" s="161"/>
      <c r="M149" s="166"/>
      <c r="N149" s="167"/>
      <c r="O149" s="167"/>
      <c r="P149" s="168">
        <f>SUM(P150:P166)</f>
        <v>0</v>
      </c>
      <c r="Q149" s="167"/>
      <c r="R149" s="168">
        <f>SUM(R150:R166)</f>
        <v>1.2562714000000001</v>
      </c>
      <c r="S149" s="167"/>
      <c r="T149" s="169">
        <f>SUM(T150:T166)</f>
        <v>0</v>
      </c>
      <c r="AR149" s="162" t="s">
        <v>81</v>
      </c>
      <c r="AT149" s="170" t="s">
        <v>76</v>
      </c>
      <c r="AU149" s="170" t="s">
        <v>81</v>
      </c>
      <c r="AY149" s="162" t="s">
        <v>232</v>
      </c>
      <c r="BK149" s="171">
        <f>SUM(BK150:BK166)</f>
        <v>0</v>
      </c>
    </row>
    <row r="150" spans="1:65" s="2" customFormat="1" ht="24.2" customHeight="1">
      <c r="A150" s="31"/>
      <c r="B150" s="142"/>
      <c r="C150" s="174" t="s">
        <v>81</v>
      </c>
      <c r="D150" s="174" t="s">
        <v>234</v>
      </c>
      <c r="E150" s="175" t="s">
        <v>898</v>
      </c>
      <c r="F150" s="176" t="s">
        <v>899</v>
      </c>
      <c r="G150" s="177" t="s">
        <v>256</v>
      </c>
      <c r="H150" s="178">
        <v>100</v>
      </c>
      <c r="I150" s="179"/>
      <c r="J150" s="180">
        <f t="shared" ref="J150:J166" si="5">ROUND(I150*H150,2)</f>
        <v>0</v>
      </c>
      <c r="K150" s="181"/>
      <c r="L150" s="32"/>
      <c r="M150" s="182" t="s">
        <v>1</v>
      </c>
      <c r="N150" s="183" t="s">
        <v>43</v>
      </c>
      <c r="O150" s="60"/>
      <c r="P150" s="184">
        <f t="shared" ref="P150:P166" si="6">O150*H150</f>
        <v>0</v>
      </c>
      <c r="Q150" s="184">
        <v>1.2562714000000001E-2</v>
      </c>
      <c r="R150" s="184">
        <f t="shared" ref="R150:R166" si="7">Q150*H150</f>
        <v>1.2562714000000001</v>
      </c>
      <c r="S150" s="184">
        <v>0</v>
      </c>
      <c r="T150" s="185">
        <f t="shared" ref="T150:T166" si="8">S150*H150</f>
        <v>0</v>
      </c>
      <c r="U150" s="31"/>
      <c r="V150" s="31"/>
      <c r="W150" s="31"/>
      <c r="X150" s="31"/>
      <c r="Y150" s="31"/>
      <c r="Z150" s="31"/>
      <c r="AA150" s="31"/>
      <c r="AB150" s="31"/>
      <c r="AC150" s="31"/>
      <c r="AD150" s="31"/>
      <c r="AE150" s="31"/>
      <c r="AR150" s="186" t="s">
        <v>238</v>
      </c>
      <c r="AT150" s="186" t="s">
        <v>234</v>
      </c>
      <c r="AU150" s="186" t="s">
        <v>88</v>
      </c>
      <c r="AY150" s="14" t="s">
        <v>232</v>
      </c>
      <c r="BE150" s="104">
        <f t="shared" ref="BE150:BE166" si="9">IF(N150="základná",J150,0)</f>
        <v>0</v>
      </c>
      <c r="BF150" s="104">
        <f t="shared" ref="BF150:BF166" si="10">IF(N150="znížená",J150,0)</f>
        <v>0</v>
      </c>
      <c r="BG150" s="104">
        <f t="shared" ref="BG150:BG166" si="11">IF(N150="zákl. prenesená",J150,0)</f>
        <v>0</v>
      </c>
      <c r="BH150" s="104">
        <f t="shared" ref="BH150:BH166" si="12">IF(N150="zníž. prenesená",J150,0)</f>
        <v>0</v>
      </c>
      <c r="BI150" s="104">
        <f t="shared" ref="BI150:BI166" si="13">IF(N150="nulová",J150,0)</f>
        <v>0</v>
      </c>
      <c r="BJ150" s="14" t="s">
        <v>88</v>
      </c>
      <c r="BK150" s="104">
        <f t="shared" ref="BK150:BK166" si="14">ROUND(I150*H150,2)</f>
        <v>0</v>
      </c>
      <c r="BL150" s="14" t="s">
        <v>238</v>
      </c>
      <c r="BM150" s="186" t="s">
        <v>900</v>
      </c>
    </row>
    <row r="151" spans="1:65" s="2" customFormat="1" ht="33" customHeight="1">
      <c r="A151" s="31"/>
      <c r="B151" s="142"/>
      <c r="C151" s="174" t="s">
        <v>88</v>
      </c>
      <c r="D151" s="174" t="s">
        <v>234</v>
      </c>
      <c r="E151" s="175" t="s">
        <v>259</v>
      </c>
      <c r="F151" s="176" t="s">
        <v>260</v>
      </c>
      <c r="G151" s="177" t="s">
        <v>261</v>
      </c>
      <c r="H151" s="178">
        <v>720</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901</v>
      </c>
    </row>
    <row r="152" spans="1:65" s="2" customFormat="1" ht="33" customHeight="1">
      <c r="A152" s="31"/>
      <c r="B152" s="142"/>
      <c r="C152" s="174" t="s">
        <v>93</v>
      </c>
      <c r="D152" s="174" t="s">
        <v>234</v>
      </c>
      <c r="E152" s="175" t="s">
        <v>264</v>
      </c>
      <c r="F152" s="176" t="s">
        <v>265</v>
      </c>
      <c r="G152" s="177" t="s">
        <v>266</v>
      </c>
      <c r="H152" s="178">
        <v>30</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902</v>
      </c>
    </row>
    <row r="153" spans="1:65" s="2" customFormat="1" ht="37.9" customHeight="1">
      <c r="A153" s="31"/>
      <c r="B153" s="142"/>
      <c r="C153" s="174" t="s">
        <v>238</v>
      </c>
      <c r="D153" s="174" t="s">
        <v>234</v>
      </c>
      <c r="E153" s="175" t="s">
        <v>290</v>
      </c>
      <c r="F153" s="176" t="s">
        <v>291</v>
      </c>
      <c r="G153" s="177" t="s">
        <v>287</v>
      </c>
      <c r="H153" s="178">
        <v>68.244</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238</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903</v>
      </c>
    </row>
    <row r="154" spans="1:65" s="2" customFormat="1" ht="21.75" customHeight="1">
      <c r="A154" s="31"/>
      <c r="B154" s="142"/>
      <c r="C154" s="174" t="s">
        <v>249</v>
      </c>
      <c r="D154" s="174" t="s">
        <v>234</v>
      </c>
      <c r="E154" s="175" t="s">
        <v>904</v>
      </c>
      <c r="F154" s="176" t="s">
        <v>905</v>
      </c>
      <c r="G154" s="177" t="s">
        <v>287</v>
      </c>
      <c r="H154" s="178">
        <v>6.4</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906</v>
      </c>
    </row>
    <row r="155" spans="1:65" s="2" customFormat="1" ht="24.2" customHeight="1">
      <c r="A155" s="31"/>
      <c r="B155" s="142"/>
      <c r="C155" s="174" t="s">
        <v>253</v>
      </c>
      <c r="D155" s="174" t="s">
        <v>234</v>
      </c>
      <c r="E155" s="175" t="s">
        <v>907</v>
      </c>
      <c r="F155" s="176" t="s">
        <v>908</v>
      </c>
      <c r="G155" s="177" t="s">
        <v>287</v>
      </c>
      <c r="H155" s="178">
        <v>3.2</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238</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909</v>
      </c>
    </row>
    <row r="156" spans="1:65" s="2" customFormat="1" ht="16.5" customHeight="1">
      <c r="A156" s="31"/>
      <c r="B156" s="142"/>
      <c r="C156" s="174" t="s">
        <v>258</v>
      </c>
      <c r="D156" s="174" t="s">
        <v>234</v>
      </c>
      <c r="E156" s="175" t="s">
        <v>910</v>
      </c>
      <c r="F156" s="176" t="s">
        <v>911</v>
      </c>
      <c r="G156" s="177" t="s">
        <v>287</v>
      </c>
      <c r="H156" s="178">
        <v>341.22</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912</v>
      </c>
    </row>
    <row r="157" spans="1:65" s="2" customFormat="1" ht="24.2" customHeight="1">
      <c r="A157" s="31"/>
      <c r="B157" s="142"/>
      <c r="C157" s="174" t="s">
        <v>263</v>
      </c>
      <c r="D157" s="174" t="s">
        <v>234</v>
      </c>
      <c r="E157" s="175" t="s">
        <v>913</v>
      </c>
      <c r="F157" s="176" t="s">
        <v>914</v>
      </c>
      <c r="G157" s="177" t="s">
        <v>287</v>
      </c>
      <c r="H157" s="178">
        <v>170.61</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915</v>
      </c>
    </row>
    <row r="158" spans="1:65" s="2" customFormat="1" ht="16.5" customHeight="1">
      <c r="A158" s="31"/>
      <c r="B158" s="142"/>
      <c r="C158" s="174" t="s">
        <v>268</v>
      </c>
      <c r="D158" s="174" t="s">
        <v>234</v>
      </c>
      <c r="E158" s="175" t="s">
        <v>916</v>
      </c>
      <c r="F158" s="176" t="s">
        <v>917</v>
      </c>
      <c r="G158" s="177" t="s">
        <v>287</v>
      </c>
      <c r="H158" s="178">
        <v>102.366</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918</v>
      </c>
    </row>
    <row r="159" spans="1:65" s="2" customFormat="1" ht="24.2" customHeight="1">
      <c r="A159" s="31"/>
      <c r="B159" s="142"/>
      <c r="C159" s="174" t="s">
        <v>272</v>
      </c>
      <c r="D159" s="174" t="s">
        <v>234</v>
      </c>
      <c r="E159" s="175" t="s">
        <v>919</v>
      </c>
      <c r="F159" s="176" t="s">
        <v>920</v>
      </c>
      <c r="G159" s="177" t="s">
        <v>287</v>
      </c>
      <c r="H159" s="178">
        <v>6.4</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238</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921</v>
      </c>
    </row>
    <row r="160" spans="1:65" s="2" customFormat="1" ht="33" customHeight="1">
      <c r="A160" s="31"/>
      <c r="B160" s="142"/>
      <c r="C160" s="174" t="s">
        <v>276</v>
      </c>
      <c r="D160" s="174" t="s">
        <v>234</v>
      </c>
      <c r="E160" s="175" t="s">
        <v>333</v>
      </c>
      <c r="F160" s="176" t="s">
        <v>922</v>
      </c>
      <c r="G160" s="177" t="s">
        <v>287</v>
      </c>
      <c r="H160" s="178">
        <v>113.41</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923</v>
      </c>
    </row>
    <row r="161" spans="1:65" s="2" customFormat="1" ht="21.75" customHeight="1">
      <c r="A161" s="31"/>
      <c r="B161" s="142"/>
      <c r="C161" s="174" t="s">
        <v>280</v>
      </c>
      <c r="D161" s="174" t="s">
        <v>234</v>
      </c>
      <c r="E161" s="175" t="s">
        <v>337</v>
      </c>
      <c r="F161" s="176" t="s">
        <v>338</v>
      </c>
      <c r="G161" s="177" t="s">
        <v>287</v>
      </c>
      <c r="H161" s="178">
        <v>170.61</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924</v>
      </c>
    </row>
    <row r="162" spans="1:65" s="2" customFormat="1" ht="24.2" customHeight="1">
      <c r="A162" s="31"/>
      <c r="B162" s="142"/>
      <c r="C162" s="174" t="s">
        <v>284</v>
      </c>
      <c r="D162" s="174" t="s">
        <v>234</v>
      </c>
      <c r="E162" s="175" t="s">
        <v>341</v>
      </c>
      <c r="F162" s="176" t="s">
        <v>925</v>
      </c>
      <c r="G162" s="177" t="s">
        <v>287</v>
      </c>
      <c r="H162" s="178">
        <v>113.41</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926</v>
      </c>
    </row>
    <row r="163" spans="1:65" s="2" customFormat="1" ht="33" customHeight="1">
      <c r="A163" s="31"/>
      <c r="B163" s="142"/>
      <c r="C163" s="174" t="s">
        <v>289</v>
      </c>
      <c r="D163" s="174" t="s">
        <v>234</v>
      </c>
      <c r="E163" s="175" t="s">
        <v>345</v>
      </c>
      <c r="F163" s="176" t="s">
        <v>346</v>
      </c>
      <c r="G163" s="177" t="s">
        <v>287</v>
      </c>
      <c r="H163" s="178">
        <v>119.81</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927</v>
      </c>
    </row>
    <row r="164" spans="1:65" s="2" customFormat="1" ht="33" customHeight="1">
      <c r="A164" s="31"/>
      <c r="B164" s="142"/>
      <c r="C164" s="174" t="s">
        <v>293</v>
      </c>
      <c r="D164" s="174" t="s">
        <v>234</v>
      </c>
      <c r="E164" s="175" t="s">
        <v>928</v>
      </c>
      <c r="F164" s="176" t="s">
        <v>929</v>
      </c>
      <c r="G164" s="177" t="s">
        <v>287</v>
      </c>
      <c r="H164" s="178">
        <v>227.81</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930</v>
      </c>
    </row>
    <row r="165" spans="1:65" s="2" customFormat="1" ht="21.75" customHeight="1">
      <c r="A165" s="31"/>
      <c r="B165" s="142"/>
      <c r="C165" s="174" t="s">
        <v>297</v>
      </c>
      <c r="D165" s="174" t="s">
        <v>234</v>
      </c>
      <c r="E165" s="175" t="s">
        <v>931</v>
      </c>
      <c r="F165" s="176" t="s">
        <v>932</v>
      </c>
      <c r="G165" s="177" t="s">
        <v>237</v>
      </c>
      <c r="H165" s="178">
        <v>62.04</v>
      </c>
      <c r="I165" s="179"/>
      <c r="J165" s="180">
        <f t="shared" si="5"/>
        <v>0</v>
      </c>
      <c r="K165" s="181"/>
      <c r="L165" s="32"/>
      <c r="M165" s="182" t="s">
        <v>1</v>
      </c>
      <c r="N165" s="183"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933</v>
      </c>
    </row>
    <row r="166" spans="1:65" s="2" customFormat="1" ht="24.2" customHeight="1">
      <c r="A166" s="31"/>
      <c r="B166" s="142"/>
      <c r="C166" s="174" t="s">
        <v>301</v>
      </c>
      <c r="D166" s="174" t="s">
        <v>234</v>
      </c>
      <c r="E166" s="175" t="s">
        <v>375</v>
      </c>
      <c r="F166" s="176" t="s">
        <v>934</v>
      </c>
      <c r="G166" s="177" t="s">
        <v>237</v>
      </c>
      <c r="H166" s="178">
        <v>1053</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935</v>
      </c>
    </row>
    <row r="167" spans="1:65" s="12" customFormat="1" ht="22.9" customHeight="1">
      <c r="B167" s="161"/>
      <c r="D167" s="162" t="s">
        <v>76</v>
      </c>
      <c r="E167" s="172" t="s">
        <v>88</v>
      </c>
      <c r="F167" s="172" t="s">
        <v>936</v>
      </c>
      <c r="I167" s="164"/>
      <c r="J167" s="173">
        <f>BK167</f>
        <v>0</v>
      </c>
      <c r="L167" s="161"/>
      <c r="M167" s="166"/>
      <c r="N167" s="167"/>
      <c r="O167" s="167"/>
      <c r="P167" s="168">
        <f>SUM(P168:P181)</f>
        <v>0</v>
      </c>
      <c r="Q167" s="167"/>
      <c r="R167" s="168">
        <f>SUM(R168:R181)</f>
        <v>81.921202987936795</v>
      </c>
      <c r="S167" s="167"/>
      <c r="T167" s="169">
        <f>SUM(T168:T181)</f>
        <v>0</v>
      </c>
      <c r="AR167" s="162" t="s">
        <v>81</v>
      </c>
      <c r="AT167" s="170" t="s">
        <v>76</v>
      </c>
      <c r="AU167" s="170" t="s">
        <v>81</v>
      </c>
      <c r="AY167" s="162" t="s">
        <v>232</v>
      </c>
      <c r="BK167" s="171">
        <f>SUM(BK168:BK181)</f>
        <v>0</v>
      </c>
    </row>
    <row r="168" spans="1:65" s="2" customFormat="1" ht="24.2" customHeight="1">
      <c r="A168" s="31"/>
      <c r="B168" s="142"/>
      <c r="C168" s="174" t="s">
        <v>305</v>
      </c>
      <c r="D168" s="174" t="s">
        <v>234</v>
      </c>
      <c r="E168" s="175" t="s">
        <v>937</v>
      </c>
      <c r="F168" s="176" t="s">
        <v>938</v>
      </c>
      <c r="G168" s="177" t="s">
        <v>237</v>
      </c>
      <c r="H168" s="178">
        <v>256</v>
      </c>
      <c r="I168" s="179"/>
      <c r="J168" s="180">
        <f t="shared" ref="J168:J181" si="15">ROUND(I168*H168,2)</f>
        <v>0</v>
      </c>
      <c r="K168" s="181"/>
      <c r="L168" s="32"/>
      <c r="M168" s="182" t="s">
        <v>1</v>
      </c>
      <c r="N168" s="183" t="s">
        <v>43</v>
      </c>
      <c r="O168" s="60"/>
      <c r="P168" s="184">
        <f t="shared" ref="P168:P181" si="16">O168*H168</f>
        <v>0</v>
      </c>
      <c r="Q168" s="184">
        <v>0</v>
      </c>
      <c r="R168" s="184">
        <f t="shared" ref="R168:R181" si="17">Q168*H168</f>
        <v>0</v>
      </c>
      <c r="S168" s="184">
        <v>0</v>
      </c>
      <c r="T168" s="185">
        <f t="shared" ref="T168:T181" si="18">S168*H168</f>
        <v>0</v>
      </c>
      <c r="U168" s="31"/>
      <c r="V168" s="31"/>
      <c r="W168" s="31"/>
      <c r="X168" s="31"/>
      <c r="Y168" s="31"/>
      <c r="Z168" s="31"/>
      <c r="AA168" s="31"/>
      <c r="AB168" s="31"/>
      <c r="AC168" s="31"/>
      <c r="AD168" s="31"/>
      <c r="AE168" s="31"/>
      <c r="AR168" s="186" t="s">
        <v>238</v>
      </c>
      <c r="AT168" s="186" t="s">
        <v>234</v>
      </c>
      <c r="AU168" s="186" t="s">
        <v>88</v>
      </c>
      <c r="AY168" s="14" t="s">
        <v>232</v>
      </c>
      <c r="BE168" s="104">
        <f t="shared" ref="BE168:BE181" si="19">IF(N168="základná",J168,0)</f>
        <v>0</v>
      </c>
      <c r="BF168" s="104">
        <f t="shared" ref="BF168:BF181" si="20">IF(N168="znížená",J168,0)</f>
        <v>0</v>
      </c>
      <c r="BG168" s="104">
        <f t="shared" ref="BG168:BG181" si="21">IF(N168="zákl. prenesená",J168,0)</f>
        <v>0</v>
      </c>
      <c r="BH168" s="104">
        <f t="shared" ref="BH168:BH181" si="22">IF(N168="zníž. prenesená",J168,0)</f>
        <v>0</v>
      </c>
      <c r="BI168" s="104">
        <f t="shared" ref="BI168:BI181" si="23">IF(N168="nulová",J168,0)</f>
        <v>0</v>
      </c>
      <c r="BJ168" s="14" t="s">
        <v>88</v>
      </c>
      <c r="BK168" s="104">
        <f t="shared" ref="BK168:BK181" si="24">ROUND(I168*H168,2)</f>
        <v>0</v>
      </c>
      <c r="BL168" s="14" t="s">
        <v>238</v>
      </c>
      <c r="BM168" s="186" t="s">
        <v>939</v>
      </c>
    </row>
    <row r="169" spans="1:65" s="2" customFormat="1" ht="16.5" customHeight="1">
      <c r="A169" s="31"/>
      <c r="B169" s="142"/>
      <c r="C169" s="187" t="s">
        <v>309</v>
      </c>
      <c r="D169" s="187" t="s">
        <v>357</v>
      </c>
      <c r="E169" s="188" t="s">
        <v>940</v>
      </c>
      <c r="F169" s="189" t="s">
        <v>941</v>
      </c>
      <c r="G169" s="190" t="s">
        <v>360</v>
      </c>
      <c r="H169" s="191">
        <v>39.68</v>
      </c>
      <c r="I169" s="192"/>
      <c r="J169" s="193">
        <f t="shared" si="15"/>
        <v>0</v>
      </c>
      <c r="K169" s="194"/>
      <c r="L169" s="195"/>
      <c r="M169" s="196" t="s">
        <v>1</v>
      </c>
      <c r="N169" s="197" t="s">
        <v>43</v>
      </c>
      <c r="O169" s="60"/>
      <c r="P169" s="184">
        <f t="shared" si="16"/>
        <v>0</v>
      </c>
      <c r="Q169" s="184">
        <v>1</v>
      </c>
      <c r="R169" s="184">
        <f t="shared" si="17"/>
        <v>39.68</v>
      </c>
      <c r="S169" s="184">
        <v>0</v>
      </c>
      <c r="T169" s="185">
        <f t="shared" si="18"/>
        <v>0</v>
      </c>
      <c r="U169" s="31"/>
      <c r="V169" s="31"/>
      <c r="W169" s="31"/>
      <c r="X169" s="31"/>
      <c r="Y169" s="31"/>
      <c r="Z169" s="31"/>
      <c r="AA169" s="31"/>
      <c r="AB169" s="31"/>
      <c r="AC169" s="31"/>
      <c r="AD169" s="31"/>
      <c r="AE169" s="31"/>
      <c r="AR169" s="186" t="s">
        <v>263</v>
      </c>
      <c r="AT169" s="186" t="s">
        <v>357</v>
      </c>
      <c r="AU169" s="186" t="s">
        <v>88</v>
      </c>
      <c r="AY169" s="14" t="s">
        <v>232</v>
      </c>
      <c r="BE169" s="104">
        <f t="shared" si="19"/>
        <v>0</v>
      </c>
      <c r="BF169" s="104">
        <f t="shared" si="20"/>
        <v>0</v>
      </c>
      <c r="BG169" s="104">
        <f t="shared" si="21"/>
        <v>0</v>
      </c>
      <c r="BH169" s="104">
        <f t="shared" si="22"/>
        <v>0</v>
      </c>
      <c r="BI169" s="104">
        <f t="shared" si="23"/>
        <v>0</v>
      </c>
      <c r="BJ169" s="14" t="s">
        <v>88</v>
      </c>
      <c r="BK169" s="104">
        <f t="shared" si="24"/>
        <v>0</v>
      </c>
      <c r="BL169" s="14" t="s">
        <v>238</v>
      </c>
      <c r="BM169" s="186" t="s">
        <v>942</v>
      </c>
    </row>
    <row r="170" spans="1:65" s="2" customFormat="1" ht="24.2" customHeight="1">
      <c r="A170" s="31"/>
      <c r="B170" s="142"/>
      <c r="C170" s="174" t="s">
        <v>313</v>
      </c>
      <c r="D170" s="174" t="s">
        <v>234</v>
      </c>
      <c r="E170" s="175" t="s">
        <v>943</v>
      </c>
      <c r="F170" s="176" t="s">
        <v>944</v>
      </c>
      <c r="G170" s="177" t="s">
        <v>360</v>
      </c>
      <c r="H170" s="178">
        <v>39.68</v>
      </c>
      <c r="I170" s="179"/>
      <c r="J170" s="180">
        <f t="shared" si="15"/>
        <v>0</v>
      </c>
      <c r="K170" s="181"/>
      <c r="L170" s="32"/>
      <c r="M170" s="182" t="s">
        <v>1</v>
      </c>
      <c r="N170" s="183" t="s">
        <v>43</v>
      </c>
      <c r="O170" s="60"/>
      <c r="P170" s="184">
        <f t="shared" si="16"/>
        <v>0</v>
      </c>
      <c r="Q170" s="184">
        <v>0</v>
      </c>
      <c r="R170" s="184">
        <f t="shared" si="17"/>
        <v>0</v>
      </c>
      <c r="S170" s="184">
        <v>0</v>
      </c>
      <c r="T170" s="185">
        <f t="shared" si="18"/>
        <v>0</v>
      </c>
      <c r="U170" s="31"/>
      <c r="V170" s="31"/>
      <c r="W170" s="31"/>
      <c r="X170" s="31"/>
      <c r="Y170" s="31"/>
      <c r="Z170" s="31"/>
      <c r="AA170" s="31"/>
      <c r="AB170" s="31"/>
      <c r="AC170" s="31"/>
      <c r="AD170" s="31"/>
      <c r="AE170" s="31"/>
      <c r="AR170" s="186" t="s">
        <v>238</v>
      </c>
      <c r="AT170" s="186" t="s">
        <v>234</v>
      </c>
      <c r="AU170" s="186" t="s">
        <v>88</v>
      </c>
      <c r="AY170" s="14" t="s">
        <v>232</v>
      </c>
      <c r="BE170" s="104">
        <f t="shared" si="19"/>
        <v>0</v>
      </c>
      <c r="BF170" s="104">
        <f t="shared" si="20"/>
        <v>0</v>
      </c>
      <c r="BG170" s="104">
        <f t="shared" si="21"/>
        <v>0</v>
      </c>
      <c r="BH170" s="104">
        <f t="shared" si="22"/>
        <v>0</v>
      </c>
      <c r="BI170" s="104">
        <f t="shared" si="23"/>
        <v>0</v>
      </c>
      <c r="BJ170" s="14" t="s">
        <v>88</v>
      </c>
      <c r="BK170" s="104">
        <f t="shared" si="24"/>
        <v>0</v>
      </c>
      <c r="BL170" s="14" t="s">
        <v>238</v>
      </c>
      <c r="BM170" s="186" t="s">
        <v>945</v>
      </c>
    </row>
    <row r="171" spans="1:65" s="2" customFormat="1" ht="24.2" customHeight="1">
      <c r="A171" s="31"/>
      <c r="B171" s="142"/>
      <c r="C171" s="174" t="s">
        <v>317</v>
      </c>
      <c r="D171" s="174" t="s">
        <v>234</v>
      </c>
      <c r="E171" s="175" t="s">
        <v>946</v>
      </c>
      <c r="F171" s="176" t="s">
        <v>947</v>
      </c>
      <c r="G171" s="177" t="s">
        <v>237</v>
      </c>
      <c r="H171" s="178">
        <v>256</v>
      </c>
      <c r="I171" s="179"/>
      <c r="J171" s="180">
        <f t="shared" si="15"/>
        <v>0</v>
      </c>
      <c r="K171" s="181"/>
      <c r="L171" s="32"/>
      <c r="M171" s="182" t="s">
        <v>1</v>
      </c>
      <c r="N171" s="183" t="s">
        <v>43</v>
      </c>
      <c r="O171" s="60"/>
      <c r="P171" s="184">
        <f t="shared" si="16"/>
        <v>0</v>
      </c>
      <c r="Q171" s="184">
        <v>0</v>
      </c>
      <c r="R171" s="184">
        <f t="shared" si="17"/>
        <v>0</v>
      </c>
      <c r="S171" s="184">
        <v>0</v>
      </c>
      <c r="T171" s="185">
        <f t="shared" si="18"/>
        <v>0</v>
      </c>
      <c r="U171" s="31"/>
      <c r="V171" s="31"/>
      <c r="W171" s="31"/>
      <c r="X171" s="31"/>
      <c r="Y171" s="31"/>
      <c r="Z171" s="31"/>
      <c r="AA171" s="31"/>
      <c r="AB171" s="31"/>
      <c r="AC171" s="31"/>
      <c r="AD171" s="31"/>
      <c r="AE171" s="31"/>
      <c r="AR171" s="186" t="s">
        <v>238</v>
      </c>
      <c r="AT171" s="186" t="s">
        <v>234</v>
      </c>
      <c r="AU171" s="186" t="s">
        <v>88</v>
      </c>
      <c r="AY171" s="14" t="s">
        <v>232</v>
      </c>
      <c r="BE171" s="104">
        <f t="shared" si="19"/>
        <v>0</v>
      </c>
      <c r="BF171" s="104">
        <f t="shared" si="20"/>
        <v>0</v>
      </c>
      <c r="BG171" s="104">
        <f t="shared" si="21"/>
        <v>0</v>
      </c>
      <c r="BH171" s="104">
        <f t="shared" si="22"/>
        <v>0</v>
      </c>
      <c r="BI171" s="104">
        <f t="shared" si="23"/>
        <v>0</v>
      </c>
      <c r="BJ171" s="14" t="s">
        <v>88</v>
      </c>
      <c r="BK171" s="104">
        <f t="shared" si="24"/>
        <v>0</v>
      </c>
      <c r="BL171" s="14" t="s">
        <v>238</v>
      </c>
      <c r="BM171" s="186" t="s">
        <v>948</v>
      </c>
    </row>
    <row r="172" spans="1:65" s="2" customFormat="1" ht="24.2" customHeight="1">
      <c r="A172" s="31"/>
      <c r="B172" s="142"/>
      <c r="C172" s="174" t="s">
        <v>321</v>
      </c>
      <c r="D172" s="174" t="s">
        <v>234</v>
      </c>
      <c r="E172" s="175" t="s">
        <v>949</v>
      </c>
      <c r="F172" s="176" t="s">
        <v>950</v>
      </c>
      <c r="G172" s="177" t="s">
        <v>256</v>
      </c>
      <c r="H172" s="178">
        <v>2</v>
      </c>
      <c r="I172" s="179"/>
      <c r="J172" s="180">
        <f t="shared" si="15"/>
        <v>0</v>
      </c>
      <c r="K172" s="181"/>
      <c r="L172" s="32"/>
      <c r="M172" s="182" t="s">
        <v>1</v>
      </c>
      <c r="N172" s="183" t="s">
        <v>43</v>
      </c>
      <c r="O172" s="60"/>
      <c r="P172" s="184">
        <f t="shared" si="16"/>
        <v>0</v>
      </c>
      <c r="Q172" s="184">
        <v>1.7198999999999999E-2</v>
      </c>
      <c r="R172" s="184">
        <f t="shared" si="17"/>
        <v>3.4397999999999998E-2</v>
      </c>
      <c r="S172" s="184">
        <v>0</v>
      </c>
      <c r="T172" s="185">
        <f t="shared" si="18"/>
        <v>0</v>
      </c>
      <c r="U172" s="31"/>
      <c r="V172" s="31"/>
      <c r="W172" s="31"/>
      <c r="X172" s="31"/>
      <c r="Y172" s="31"/>
      <c r="Z172" s="31"/>
      <c r="AA172" s="31"/>
      <c r="AB172" s="31"/>
      <c r="AC172" s="31"/>
      <c r="AD172" s="31"/>
      <c r="AE172" s="31"/>
      <c r="AR172" s="186" t="s">
        <v>238</v>
      </c>
      <c r="AT172" s="186" t="s">
        <v>234</v>
      </c>
      <c r="AU172" s="186" t="s">
        <v>88</v>
      </c>
      <c r="AY172" s="14" t="s">
        <v>232</v>
      </c>
      <c r="BE172" s="104">
        <f t="shared" si="19"/>
        <v>0</v>
      </c>
      <c r="BF172" s="104">
        <f t="shared" si="20"/>
        <v>0</v>
      </c>
      <c r="BG172" s="104">
        <f t="shared" si="21"/>
        <v>0</v>
      </c>
      <c r="BH172" s="104">
        <f t="shared" si="22"/>
        <v>0</v>
      </c>
      <c r="BI172" s="104">
        <f t="shared" si="23"/>
        <v>0</v>
      </c>
      <c r="BJ172" s="14" t="s">
        <v>88</v>
      </c>
      <c r="BK172" s="104">
        <f t="shared" si="24"/>
        <v>0</v>
      </c>
      <c r="BL172" s="14" t="s">
        <v>238</v>
      </c>
      <c r="BM172" s="186" t="s">
        <v>951</v>
      </c>
    </row>
    <row r="173" spans="1:65" s="2" customFormat="1" ht="21.75" customHeight="1">
      <c r="A173" s="31"/>
      <c r="B173" s="142"/>
      <c r="C173" s="187" t="s">
        <v>7</v>
      </c>
      <c r="D173" s="187" t="s">
        <v>357</v>
      </c>
      <c r="E173" s="188" t="s">
        <v>952</v>
      </c>
      <c r="F173" s="189" t="s">
        <v>953</v>
      </c>
      <c r="G173" s="190" t="s">
        <v>394</v>
      </c>
      <c r="H173" s="191">
        <v>2</v>
      </c>
      <c r="I173" s="192"/>
      <c r="J173" s="193">
        <f t="shared" si="15"/>
        <v>0</v>
      </c>
      <c r="K173" s="194"/>
      <c r="L173" s="195"/>
      <c r="M173" s="196" t="s">
        <v>1</v>
      </c>
      <c r="N173" s="197" t="s">
        <v>43</v>
      </c>
      <c r="O173" s="60"/>
      <c r="P173" s="184">
        <f t="shared" si="16"/>
        <v>0</v>
      </c>
      <c r="Q173" s="184">
        <v>0.42</v>
      </c>
      <c r="R173" s="184">
        <f t="shared" si="17"/>
        <v>0.84</v>
      </c>
      <c r="S173" s="184">
        <v>0</v>
      </c>
      <c r="T173" s="185">
        <f t="shared" si="18"/>
        <v>0</v>
      </c>
      <c r="U173" s="31"/>
      <c r="V173" s="31"/>
      <c r="W173" s="31"/>
      <c r="X173" s="31"/>
      <c r="Y173" s="31"/>
      <c r="Z173" s="31"/>
      <c r="AA173" s="31"/>
      <c r="AB173" s="31"/>
      <c r="AC173" s="31"/>
      <c r="AD173" s="31"/>
      <c r="AE173" s="31"/>
      <c r="AR173" s="186" t="s">
        <v>263</v>
      </c>
      <c r="AT173" s="186" t="s">
        <v>357</v>
      </c>
      <c r="AU173" s="186" t="s">
        <v>88</v>
      </c>
      <c r="AY173" s="14" t="s">
        <v>232</v>
      </c>
      <c r="BE173" s="104">
        <f t="shared" si="19"/>
        <v>0</v>
      </c>
      <c r="BF173" s="104">
        <f t="shared" si="20"/>
        <v>0</v>
      </c>
      <c r="BG173" s="104">
        <f t="shared" si="21"/>
        <v>0</v>
      </c>
      <c r="BH173" s="104">
        <f t="shared" si="22"/>
        <v>0</v>
      </c>
      <c r="BI173" s="104">
        <f t="shared" si="23"/>
        <v>0</v>
      </c>
      <c r="BJ173" s="14" t="s">
        <v>88</v>
      </c>
      <c r="BK173" s="104">
        <f t="shared" si="24"/>
        <v>0</v>
      </c>
      <c r="BL173" s="14" t="s">
        <v>238</v>
      </c>
      <c r="BM173" s="186" t="s">
        <v>954</v>
      </c>
    </row>
    <row r="174" spans="1:65" s="2" customFormat="1" ht="24.2" customHeight="1">
      <c r="A174" s="31"/>
      <c r="B174" s="142"/>
      <c r="C174" s="174" t="s">
        <v>328</v>
      </c>
      <c r="D174" s="174" t="s">
        <v>234</v>
      </c>
      <c r="E174" s="175" t="s">
        <v>955</v>
      </c>
      <c r="F174" s="176" t="s">
        <v>956</v>
      </c>
      <c r="G174" s="177" t="s">
        <v>287</v>
      </c>
      <c r="H174" s="178">
        <v>12.672000000000001</v>
      </c>
      <c r="I174" s="179"/>
      <c r="J174" s="180">
        <f t="shared" si="15"/>
        <v>0</v>
      </c>
      <c r="K174" s="181"/>
      <c r="L174" s="32"/>
      <c r="M174" s="182" t="s">
        <v>1</v>
      </c>
      <c r="N174" s="183" t="s">
        <v>43</v>
      </c>
      <c r="O174" s="60"/>
      <c r="P174" s="184">
        <f t="shared" si="16"/>
        <v>0</v>
      </c>
      <c r="Q174" s="184">
        <v>2.0659999999999998</v>
      </c>
      <c r="R174" s="184">
        <f t="shared" si="17"/>
        <v>26.180351999999999</v>
      </c>
      <c r="S174" s="184">
        <v>0</v>
      </c>
      <c r="T174" s="185">
        <f t="shared" si="18"/>
        <v>0</v>
      </c>
      <c r="U174" s="31"/>
      <c r="V174" s="31"/>
      <c r="W174" s="31"/>
      <c r="X174" s="31"/>
      <c r="Y174" s="31"/>
      <c r="Z174" s="31"/>
      <c r="AA174" s="31"/>
      <c r="AB174" s="31"/>
      <c r="AC174" s="31"/>
      <c r="AD174" s="31"/>
      <c r="AE174" s="31"/>
      <c r="AR174" s="186" t="s">
        <v>238</v>
      </c>
      <c r="AT174" s="186" t="s">
        <v>234</v>
      </c>
      <c r="AU174" s="186" t="s">
        <v>88</v>
      </c>
      <c r="AY174" s="14" t="s">
        <v>232</v>
      </c>
      <c r="BE174" s="104">
        <f t="shared" si="19"/>
        <v>0</v>
      </c>
      <c r="BF174" s="104">
        <f t="shared" si="20"/>
        <v>0</v>
      </c>
      <c r="BG174" s="104">
        <f t="shared" si="21"/>
        <v>0</v>
      </c>
      <c r="BH174" s="104">
        <f t="shared" si="22"/>
        <v>0</v>
      </c>
      <c r="BI174" s="104">
        <f t="shared" si="23"/>
        <v>0</v>
      </c>
      <c r="BJ174" s="14" t="s">
        <v>88</v>
      </c>
      <c r="BK174" s="104">
        <f t="shared" si="24"/>
        <v>0</v>
      </c>
      <c r="BL174" s="14" t="s">
        <v>238</v>
      </c>
      <c r="BM174" s="186" t="s">
        <v>957</v>
      </c>
    </row>
    <row r="175" spans="1:65" s="2" customFormat="1" ht="24.2" customHeight="1">
      <c r="A175" s="31"/>
      <c r="B175" s="142"/>
      <c r="C175" s="174" t="s">
        <v>332</v>
      </c>
      <c r="D175" s="174" t="s">
        <v>234</v>
      </c>
      <c r="E175" s="175" t="s">
        <v>958</v>
      </c>
      <c r="F175" s="176" t="s">
        <v>959</v>
      </c>
      <c r="G175" s="177" t="s">
        <v>287</v>
      </c>
      <c r="H175" s="178">
        <v>6.3239999999999998</v>
      </c>
      <c r="I175" s="179"/>
      <c r="J175" s="180">
        <f t="shared" si="15"/>
        <v>0</v>
      </c>
      <c r="K175" s="181"/>
      <c r="L175" s="32"/>
      <c r="M175" s="182" t="s">
        <v>1</v>
      </c>
      <c r="N175" s="183" t="s">
        <v>43</v>
      </c>
      <c r="O175" s="60"/>
      <c r="P175" s="184">
        <f t="shared" si="16"/>
        <v>0</v>
      </c>
      <c r="Q175" s="184">
        <v>2.3231601242000002</v>
      </c>
      <c r="R175" s="184">
        <f t="shared" si="17"/>
        <v>14.691664625440801</v>
      </c>
      <c r="S175" s="184">
        <v>0</v>
      </c>
      <c r="T175" s="185">
        <f t="shared" si="18"/>
        <v>0</v>
      </c>
      <c r="U175" s="31"/>
      <c r="V175" s="31"/>
      <c r="W175" s="31"/>
      <c r="X175" s="31"/>
      <c r="Y175" s="31"/>
      <c r="Z175" s="31"/>
      <c r="AA175" s="31"/>
      <c r="AB175" s="31"/>
      <c r="AC175" s="31"/>
      <c r="AD175" s="31"/>
      <c r="AE175" s="31"/>
      <c r="AR175" s="186" t="s">
        <v>238</v>
      </c>
      <c r="AT175" s="186" t="s">
        <v>234</v>
      </c>
      <c r="AU175" s="186" t="s">
        <v>88</v>
      </c>
      <c r="AY175" s="14" t="s">
        <v>232</v>
      </c>
      <c r="BE175" s="104">
        <f t="shared" si="19"/>
        <v>0</v>
      </c>
      <c r="BF175" s="104">
        <f t="shared" si="20"/>
        <v>0</v>
      </c>
      <c r="BG175" s="104">
        <f t="shared" si="21"/>
        <v>0</v>
      </c>
      <c r="BH175" s="104">
        <f t="shared" si="22"/>
        <v>0</v>
      </c>
      <c r="BI175" s="104">
        <f t="shared" si="23"/>
        <v>0</v>
      </c>
      <c r="BJ175" s="14" t="s">
        <v>88</v>
      </c>
      <c r="BK175" s="104">
        <f t="shared" si="24"/>
        <v>0</v>
      </c>
      <c r="BL175" s="14" t="s">
        <v>238</v>
      </c>
      <c r="BM175" s="186" t="s">
        <v>960</v>
      </c>
    </row>
    <row r="176" spans="1:65" s="2" customFormat="1" ht="24.2" customHeight="1">
      <c r="A176" s="31"/>
      <c r="B176" s="142"/>
      <c r="C176" s="174" t="s">
        <v>336</v>
      </c>
      <c r="D176" s="174" t="s">
        <v>234</v>
      </c>
      <c r="E176" s="175" t="s">
        <v>961</v>
      </c>
      <c r="F176" s="176" t="s">
        <v>962</v>
      </c>
      <c r="G176" s="177" t="s">
        <v>237</v>
      </c>
      <c r="H176" s="178">
        <v>5.76</v>
      </c>
      <c r="I176" s="179"/>
      <c r="J176" s="180">
        <f t="shared" si="15"/>
        <v>0</v>
      </c>
      <c r="K176" s="181"/>
      <c r="L176" s="32"/>
      <c r="M176" s="182" t="s">
        <v>1</v>
      </c>
      <c r="N176" s="183" t="s">
        <v>43</v>
      </c>
      <c r="O176" s="60"/>
      <c r="P176" s="184">
        <f t="shared" si="16"/>
        <v>0</v>
      </c>
      <c r="Q176" s="184">
        <v>3.7677600000000002E-3</v>
      </c>
      <c r="R176" s="184">
        <f t="shared" si="17"/>
        <v>2.17022976E-2</v>
      </c>
      <c r="S176" s="184">
        <v>0</v>
      </c>
      <c r="T176" s="185">
        <f t="shared" si="18"/>
        <v>0</v>
      </c>
      <c r="U176" s="31"/>
      <c r="V176" s="31"/>
      <c r="W176" s="31"/>
      <c r="X176" s="31"/>
      <c r="Y176" s="31"/>
      <c r="Z176" s="31"/>
      <c r="AA176" s="31"/>
      <c r="AB176" s="31"/>
      <c r="AC176" s="31"/>
      <c r="AD176" s="31"/>
      <c r="AE176" s="31"/>
      <c r="AR176" s="186" t="s">
        <v>238</v>
      </c>
      <c r="AT176" s="186" t="s">
        <v>234</v>
      </c>
      <c r="AU176" s="186" t="s">
        <v>88</v>
      </c>
      <c r="AY176" s="14" t="s">
        <v>232</v>
      </c>
      <c r="BE176" s="104">
        <f t="shared" si="19"/>
        <v>0</v>
      </c>
      <c r="BF176" s="104">
        <f t="shared" si="20"/>
        <v>0</v>
      </c>
      <c r="BG176" s="104">
        <f t="shared" si="21"/>
        <v>0</v>
      </c>
      <c r="BH176" s="104">
        <f t="shared" si="22"/>
        <v>0</v>
      </c>
      <c r="BI176" s="104">
        <f t="shared" si="23"/>
        <v>0</v>
      </c>
      <c r="BJ176" s="14" t="s">
        <v>88</v>
      </c>
      <c r="BK176" s="104">
        <f t="shared" si="24"/>
        <v>0</v>
      </c>
      <c r="BL176" s="14" t="s">
        <v>238</v>
      </c>
      <c r="BM176" s="186" t="s">
        <v>963</v>
      </c>
    </row>
    <row r="177" spans="1:65" s="2" customFormat="1" ht="24.2" customHeight="1">
      <c r="A177" s="31"/>
      <c r="B177" s="142"/>
      <c r="C177" s="174" t="s">
        <v>340</v>
      </c>
      <c r="D177" s="174" t="s">
        <v>234</v>
      </c>
      <c r="E177" s="175" t="s">
        <v>964</v>
      </c>
      <c r="F177" s="176" t="s">
        <v>965</v>
      </c>
      <c r="G177" s="177" t="s">
        <v>237</v>
      </c>
      <c r="H177" s="178">
        <v>5.76</v>
      </c>
      <c r="I177" s="179"/>
      <c r="J177" s="180">
        <f t="shared" si="15"/>
        <v>0</v>
      </c>
      <c r="K177" s="181"/>
      <c r="L177" s="32"/>
      <c r="M177" s="182" t="s">
        <v>1</v>
      </c>
      <c r="N177" s="183" t="s">
        <v>43</v>
      </c>
      <c r="O177" s="60"/>
      <c r="P177" s="184">
        <f t="shared" si="16"/>
        <v>0</v>
      </c>
      <c r="Q177" s="184">
        <v>0</v>
      </c>
      <c r="R177" s="184">
        <f t="shared" si="17"/>
        <v>0</v>
      </c>
      <c r="S177" s="184">
        <v>0</v>
      </c>
      <c r="T177" s="185">
        <f t="shared" si="18"/>
        <v>0</v>
      </c>
      <c r="U177" s="31"/>
      <c r="V177" s="31"/>
      <c r="W177" s="31"/>
      <c r="X177" s="31"/>
      <c r="Y177" s="31"/>
      <c r="Z177" s="31"/>
      <c r="AA177" s="31"/>
      <c r="AB177" s="31"/>
      <c r="AC177" s="31"/>
      <c r="AD177" s="31"/>
      <c r="AE177" s="31"/>
      <c r="AR177" s="186" t="s">
        <v>238</v>
      </c>
      <c r="AT177" s="186" t="s">
        <v>234</v>
      </c>
      <c r="AU177" s="186" t="s">
        <v>88</v>
      </c>
      <c r="AY177" s="14" t="s">
        <v>232</v>
      </c>
      <c r="BE177" s="104">
        <f t="shared" si="19"/>
        <v>0</v>
      </c>
      <c r="BF177" s="104">
        <f t="shared" si="20"/>
        <v>0</v>
      </c>
      <c r="BG177" s="104">
        <f t="shared" si="21"/>
        <v>0</v>
      </c>
      <c r="BH177" s="104">
        <f t="shared" si="22"/>
        <v>0</v>
      </c>
      <c r="BI177" s="104">
        <f t="shared" si="23"/>
        <v>0</v>
      </c>
      <c r="BJ177" s="14" t="s">
        <v>88</v>
      </c>
      <c r="BK177" s="104">
        <f t="shared" si="24"/>
        <v>0</v>
      </c>
      <c r="BL177" s="14" t="s">
        <v>238</v>
      </c>
      <c r="BM177" s="186" t="s">
        <v>966</v>
      </c>
    </row>
    <row r="178" spans="1:65" s="2" customFormat="1" ht="16.5" customHeight="1">
      <c r="A178" s="31"/>
      <c r="B178" s="142"/>
      <c r="C178" s="174" t="s">
        <v>344</v>
      </c>
      <c r="D178" s="174" t="s">
        <v>234</v>
      </c>
      <c r="E178" s="175" t="s">
        <v>967</v>
      </c>
      <c r="F178" s="176" t="s">
        <v>968</v>
      </c>
      <c r="G178" s="177" t="s">
        <v>360</v>
      </c>
      <c r="H178" s="178">
        <v>0.38700000000000001</v>
      </c>
      <c r="I178" s="179"/>
      <c r="J178" s="180">
        <f t="shared" si="15"/>
        <v>0</v>
      </c>
      <c r="K178" s="181"/>
      <c r="L178" s="32"/>
      <c r="M178" s="182" t="s">
        <v>1</v>
      </c>
      <c r="N178" s="183" t="s">
        <v>43</v>
      </c>
      <c r="O178" s="60"/>
      <c r="P178" s="184">
        <f t="shared" si="16"/>
        <v>0</v>
      </c>
      <c r="Q178" s="184">
        <v>1.202961408</v>
      </c>
      <c r="R178" s="184">
        <f t="shared" si="17"/>
        <v>0.46554606489599998</v>
      </c>
      <c r="S178" s="184">
        <v>0</v>
      </c>
      <c r="T178" s="185">
        <f t="shared" si="18"/>
        <v>0</v>
      </c>
      <c r="U178" s="31"/>
      <c r="V178" s="31"/>
      <c r="W178" s="31"/>
      <c r="X178" s="31"/>
      <c r="Y178" s="31"/>
      <c r="Z178" s="31"/>
      <c r="AA178" s="31"/>
      <c r="AB178" s="31"/>
      <c r="AC178" s="31"/>
      <c r="AD178" s="31"/>
      <c r="AE178" s="31"/>
      <c r="AR178" s="186" t="s">
        <v>238</v>
      </c>
      <c r="AT178" s="186" t="s">
        <v>234</v>
      </c>
      <c r="AU178" s="186" t="s">
        <v>88</v>
      </c>
      <c r="AY178" s="14" t="s">
        <v>232</v>
      </c>
      <c r="BE178" s="104">
        <f t="shared" si="19"/>
        <v>0</v>
      </c>
      <c r="BF178" s="104">
        <f t="shared" si="20"/>
        <v>0</v>
      </c>
      <c r="BG178" s="104">
        <f t="shared" si="21"/>
        <v>0</v>
      </c>
      <c r="BH178" s="104">
        <f t="shared" si="22"/>
        <v>0</v>
      </c>
      <c r="BI178" s="104">
        <f t="shared" si="23"/>
        <v>0</v>
      </c>
      <c r="BJ178" s="14" t="s">
        <v>88</v>
      </c>
      <c r="BK178" s="104">
        <f t="shared" si="24"/>
        <v>0</v>
      </c>
      <c r="BL178" s="14" t="s">
        <v>238</v>
      </c>
      <c r="BM178" s="186" t="s">
        <v>969</v>
      </c>
    </row>
    <row r="179" spans="1:65" s="2" customFormat="1" ht="24.2" customHeight="1">
      <c r="A179" s="31"/>
      <c r="B179" s="142"/>
      <c r="C179" s="174" t="s">
        <v>348</v>
      </c>
      <c r="D179" s="174" t="s">
        <v>234</v>
      </c>
      <c r="E179" s="175" t="s">
        <v>970</v>
      </c>
      <c r="F179" s="176" t="s">
        <v>971</v>
      </c>
      <c r="G179" s="177" t="s">
        <v>394</v>
      </c>
      <c r="H179" s="178">
        <v>1</v>
      </c>
      <c r="I179" s="179"/>
      <c r="J179" s="180">
        <f t="shared" si="15"/>
        <v>0</v>
      </c>
      <c r="K179" s="181"/>
      <c r="L179" s="32"/>
      <c r="M179" s="182" t="s">
        <v>1</v>
      </c>
      <c r="N179" s="183" t="s">
        <v>43</v>
      </c>
      <c r="O179" s="60"/>
      <c r="P179" s="184">
        <f t="shared" si="16"/>
        <v>0</v>
      </c>
      <c r="Q179" s="184">
        <v>1.0399999999999999E-3</v>
      </c>
      <c r="R179" s="184">
        <f t="shared" si="17"/>
        <v>1.0399999999999999E-3</v>
      </c>
      <c r="S179" s="184">
        <v>0</v>
      </c>
      <c r="T179" s="185">
        <f t="shared" si="18"/>
        <v>0</v>
      </c>
      <c r="U179" s="31"/>
      <c r="V179" s="31"/>
      <c r="W179" s="31"/>
      <c r="X179" s="31"/>
      <c r="Y179" s="31"/>
      <c r="Z179" s="31"/>
      <c r="AA179" s="31"/>
      <c r="AB179" s="31"/>
      <c r="AC179" s="31"/>
      <c r="AD179" s="31"/>
      <c r="AE179" s="31"/>
      <c r="AR179" s="186" t="s">
        <v>238</v>
      </c>
      <c r="AT179" s="186" t="s">
        <v>234</v>
      </c>
      <c r="AU179" s="186" t="s">
        <v>88</v>
      </c>
      <c r="AY179" s="14" t="s">
        <v>232</v>
      </c>
      <c r="BE179" s="104">
        <f t="shared" si="19"/>
        <v>0</v>
      </c>
      <c r="BF179" s="104">
        <f t="shared" si="20"/>
        <v>0</v>
      </c>
      <c r="BG179" s="104">
        <f t="shared" si="21"/>
        <v>0</v>
      </c>
      <c r="BH179" s="104">
        <f t="shared" si="22"/>
        <v>0</v>
      </c>
      <c r="BI179" s="104">
        <f t="shared" si="23"/>
        <v>0</v>
      </c>
      <c r="BJ179" s="14" t="s">
        <v>88</v>
      </c>
      <c r="BK179" s="104">
        <f t="shared" si="24"/>
        <v>0</v>
      </c>
      <c r="BL179" s="14" t="s">
        <v>238</v>
      </c>
      <c r="BM179" s="186" t="s">
        <v>972</v>
      </c>
    </row>
    <row r="180" spans="1:65" s="2" customFormat="1" ht="24.2" customHeight="1">
      <c r="A180" s="31"/>
      <c r="B180" s="142"/>
      <c r="C180" s="174" t="s">
        <v>352</v>
      </c>
      <c r="D180" s="174" t="s">
        <v>234</v>
      </c>
      <c r="E180" s="175" t="s">
        <v>973</v>
      </c>
      <c r="F180" s="176" t="s">
        <v>974</v>
      </c>
      <c r="G180" s="177" t="s">
        <v>394</v>
      </c>
      <c r="H180" s="178">
        <v>3</v>
      </c>
      <c r="I180" s="179"/>
      <c r="J180" s="180">
        <f t="shared" si="15"/>
        <v>0</v>
      </c>
      <c r="K180" s="181"/>
      <c r="L180" s="32"/>
      <c r="M180" s="182" t="s">
        <v>1</v>
      </c>
      <c r="N180" s="183" t="s">
        <v>43</v>
      </c>
      <c r="O180" s="60"/>
      <c r="P180" s="184">
        <f t="shared" si="16"/>
        <v>0</v>
      </c>
      <c r="Q180" s="184">
        <v>1.56E-3</v>
      </c>
      <c r="R180" s="184">
        <f t="shared" si="17"/>
        <v>4.6800000000000001E-3</v>
      </c>
      <c r="S180" s="184">
        <v>0</v>
      </c>
      <c r="T180" s="185">
        <f t="shared" si="18"/>
        <v>0</v>
      </c>
      <c r="U180" s="31"/>
      <c r="V180" s="31"/>
      <c r="W180" s="31"/>
      <c r="X180" s="31"/>
      <c r="Y180" s="31"/>
      <c r="Z180" s="31"/>
      <c r="AA180" s="31"/>
      <c r="AB180" s="31"/>
      <c r="AC180" s="31"/>
      <c r="AD180" s="31"/>
      <c r="AE180" s="31"/>
      <c r="AR180" s="186" t="s">
        <v>238</v>
      </c>
      <c r="AT180" s="186" t="s">
        <v>234</v>
      </c>
      <c r="AU180" s="186" t="s">
        <v>88</v>
      </c>
      <c r="AY180" s="14" t="s">
        <v>232</v>
      </c>
      <c r="BE180" s="104">
        <f t="shared" si="19"/>
        <v>0</v>
      </c>
      <c r="BF180" s="104">
        <f t="shared" si="20"/>
        <v>0</v>
      </c>
      <c r="BG180" s="104">
        <f t="shared" si="21"/>
        <v>0</v>
      </c>
      <c r="BH180" s="104">
        <f t="shared" si="22"/>
        <v>0</v>
      </c>
      <c r="BI180" s="104">
        <f t="shared" si="23"/>
        <v>0</v>
      </c>
      <c r="BJ180" s="14" t="s">
        <v>88</v>
      </c>
      <c r="BK180" s="104">
        <f t="shared" si="24"/>
        <v>0</v>
      </c>
      <c r="BL180" s="14" t="s">
        <v>238</v>
      </c>
      <c r="BM180" s="186" t="s">
        <v>975</v>
      </c>
    </row>
    <row r="181" spans="1:65" s="2" customFormat="1" ht="24.2" customHeight="1">
      <c r="A181" s="31"/>
      <c r="B181" s="142"/>
      <c r="C181" s="174" t="s">
        <v>356</v>
      </c>
      <c r="D181" s="174" t="s">
        <v>234</v>
      </c>
      <c r="E181" s="175" t="s">
        <v>976</v>
      </c>
      <c r="F181" s="176" t="s">
        <v>977</v>
      </c>
      <c r="G181" s="177" t="s">
        <v>394</v>
      </c>
      <c r="H181" s="178">
        <v>1</v>
      </c>
      <c r="I181" s="179"/>
      <c r="J181" s="180">
        <f t="shared" si="15"/>
        <v>0</v>
      </c>
      <c r="K181" s="181"/>
      <c r="L181" s="32"/>
      <c r="M181" s="182" t="s">
        <v>1</v>
      </c>
      <c r="N181" s="183" t="s">
        <v>43</v>
      </c>
      <c r="O181" s="60"/>
      <c r="P181" s="184">
        <f t="shared" si="16"/>
        <v>0</v>
      </c>
      <c r="Q181" s="184">
        <v>1.82E-3</v>
      </c>
      <c r="R181" s="184">
        <f t="shared" si="17"/>
        <v>1.82E-3</v>
      </c>
      <c r="S181" s="184">
        <v>0</v>
      </c>
      <c r="T181" s="185">
        <f t="shared" si="18"/>
        <v>0</v>
      </c>
      <c r="U181" s="31"/>
      <c r="V181" s="31"/>
      <c r="W181" s="31"/>
      <c r="X181" s="31"/>
      <c r="Y181" s="31"/>
      <c r="Z181" s="31"/>
      <c r="AA181" s="31"/>
      <c r="AB181" s="31"/>
      <c r="AC181" s="31"/>
      <c r="AD181" s="31"/>
      <c r="AE181" s="31"/>
      <c r="AR181" s="186" t="s">
        <v>238</v>
      </c>
      <c r="AT181" s="186" t="s">
        <v>234</v>
      </c>
      <c r="AU181" s="186" t="s">
        <v>88</v>
      </c>
      <c r="AY181" s="14" t="s">
        <v>232</v>
      </c>
      <c r="BE181" s="104">
        <f t="shared" si="19"/>
        <v>0</v>
      </c>
      <c r="BF181" s="104">
        <f t="shared" si="20"/>
        <v>0</v>
      </c>
      <c r="BG181" s="104">
        <f t="shared" si="21"/>
        <v>0</v>
      </c>
      <c r="BH181" s="104">
        <f t="shared" si="22"/>
        <v>0</v>
      </c>
      <c r="BI181" s="104">
        <f t="shared" si="23"/>
        <v>0</v>
      </c>
      <c r="BJ181" s="14" t="s">
        <v>88</v>
      </c>
      <c r="BK181" s="104">
        <f t="shared" si="24"/>
        <v>0</v>
      </c>
      <c r="BL181" s="14" t="s">
        <v>238</v>
      </c>
      <c r="BM181" s="186" t="s">
        <v>978</v>
      </c>
    </row>
    <row r="182" spans="1:65" s="12" customFormat="1" ht="22.9" customHeight="1">
      <c r="B182" s="161"/>
      <c r="D182" s="162" t="s">
        <v>76</v>
      </c>
      <c r="E182" s="172" t="s">
        <v>93</v>
      </c>
      <c r="F182" s="172" t="s">
        <v>390</v>
      </c>
      <c r="I182" s="164"/>
      <c r="J182" s="173">
        <f>BK182</f>
        <v>0</v>
      </c>
      <c r="L182" s="161"/>
      <c r="M182" s="166"/>
      <c r="N182" s="167"/>
      <c r="O182" s="167"/>
      <c r="P182" s="168">
        <f>SUM(P183:P190)</f>
        <v>0</v>
      </c>
      <c r="Q182" s="167"/>
      <c r="R182" s="168">
        <f>SUM(R183:R190)</f>
        <v>129.68691304632318</v>
      </c>
      <c r="S182" s="167"/>
      <c r="T182" s="169">
        <f>SUM(T183:T190)</f>
        <v>0</v>
      </c>
      <c r="AR182" s="162" t="s">
        <v>81</v>
      </c>
      <c r="AT182" s="170" t="s">
        <v>76</v>
      </c>
      <c r="AU182" s="170" t="s">
        <v>81</v>
      </c>
      <c r="AY182" s="162" t="s">
        <v>232</v>
      </c>
      <c r="BK182" s="171">
        <f>SUM(BK183:BK190)</f>
        <v>0</v>
      </c>
    </row>
    <row r="183" spans="1:65" s="2" customFormat="1" ht="24.2" customHeight="1">
      <c r="A183" s="31"/>
      <c r="B183" s="142"/>
      <c r="C183" s="174" t="s">
        <v>362</v>
      </c>
      <c r="D183" s="174" t="s">
        <v>234</v>
      </c>
      <c r="E183" s="175" t="s">
        <v>979</v>
      </c>
      <c r="F183" s="176" t="s">
        <v>980</v>
      </c>
      <c r="G183" s="177" t="s">
        <v>394</v>
      </c>
      <c r="H183" s="178">
        <v>50</v>
      </c>
      <c r="I183" s="179"/>
      <c r="J183" s="180">
        <f t="shared" ref="J183:J190" si="25">ROUND(I183*H183,2)</f>
        <v>0</v>
      </c>
      <c r="K183" s="181"/>
      <c r="L183" s="32"/>
      <c r="M183" s="182" t="s">
        <v>1</v>
      </c>
      <c r="N183" s="183" t="s">
        <v>43</v>
      </c>
      <c r="O183" s="60"/>
      <c r="P183" s="184">
        <f t="shared" ref="P183:P190" si="26">O183*H183</f>
        <v>0</v>
      </c>
      <c r="Q183" s="184">
        <v>0.22183</v>
      </c>
      <c r="R183" s="184">
        <f t="shared" ref="R183:R190" si="27">Q183*H183</f>
        <v>11.0915</v>
      </c>
      <c r="S183" s="184">
        <v>0</v>
      </c>
      <c r="T183" s="185">
        <f t="shared" ref="T183:T190" si="28">S183*H183</f>
        <v>0</v>
      </c>
      <c r="U183" s="31"/>
      <c r="V183" s="31"/>
      <c r="W183" s="31"/>
      <c r="X183" s="31"/>
      <c r="Y183" s="31"/>
      <c r="Z183" s="31"/>
      <c r="AA183" s="31"/>
      <c r="AB183" s="31"/>
      <c r="AC183" s="31"/>
      <c r="AD183" s="31"/>
      <c r="AE183" s="31"/>
      <c r="AR183" s="186" t="s">
        <v>238</v>
      </c>
      <c r="AT183" s="186" t="s">
        <v>234</v>
      </c>
      <c r="AU183" s="186" t="s">
        <v>88</v>
      </c>
      <c r="AY183" s="14" t="s">
        <v>232</v>
      </c>
      <c r="BE183" s="104">
        <f t="shared" ref="BE183:BE190" si="29">IF(N183="základná",J183,0)</f>
        <v>0</v>
      </c>
      <c r="BF183" s="104">
        <f t="shared" ref="BF183:BF190" si="30">IF(N183="znížená",J183,0)</f>
        <v>0</v>
      </c>
      <c r="BG183" s="104">
        <f t="shared" ref="BG183:BG190" si="31">IF(N183="zákl. prenesená",J183,0)</f>
        <v>0</v>
      </c>
      <c r="BH183" s="104">
        <f t="shared" ref="BH183:BH190" si="32">IF(N183="zníž. prenesená",J183,0)</f>
        <v>0</v>
      </c>
      <c r="BI183" s="104">
        <f t="shared" ref="BI183:BI190" si="33">IF(N183="nulová",J183,0)</f>
        <v>0</v>
      </c>
      <c r="BJ183" s="14" t="s">
        <v>88</v>
      </c>
      <c r="BK183" s="104">
        <f t="shared" ref="BK183:BK190" si="34">ROUND(I183*H183,2)</f>
        <v>0</v>
      </c>
      <c r="BL183" s="14" t="s">
        <v>238</v>
      </c>
      <c r="BM183" s="186" t="s">
        <v>981</v>
      </c>
    </row>
    <row r="184" spans="1:65" s="2" customFormat="1" ht="21.75" customHeight="1">
      <c r="A184" s="31"/>
      <c r="B184" s="142"/>
      <c r="C184" s="187" t="s">
        <v>366</v>
      </c>
      <c r="D184" s="187" t="s">
        <v>357</v>
      </c>
      <c r="E184" s="188" t="s">
        <v>982</v>
      </c>
      <c r="F184" s="189" t="s">
        <v>983</v>
      </c>
      <c r="G184" s="190" t="s">
        <v>394</v>
      </c>
      <c r="H184" s="191">
        <v>32</v>
      </c>
      <c r="I184" s="192"/>
      <c r="J184" s="193">
        <f t="shared" si="25"/>
        <v>0</v>
      </c>
      <c r="K184" s="194"/>
      <c r="L184" s="195"/>
      <c r="M184" s="196" t="s">
        <v>1</v>
      </c>
      <c r="N184" s="197" t="s">
        <v>43</v>
      </c>
      <c r="O184" s="60"/>
      <c r="P184" s="184">
        <f t="shared" si="26"/>
        <v>0</v>
      </c>
      <c r="Q184" s="184">
        <v>5.6800000000000003E-2</v>
      </c>
      <c r="R184" s="184">
        <f t="shared" si="27"/>
        <v>1.8176000000000001</v>
      </c>
      <c r="S184" s="184">
        <v>0</v>
      </c>
      <c r="T184" s="185">
        <f t="shared" si="28"/>
        <v>0</v>
      </c>
      <c r="U184" s="31"/>
      <c r="V184" s="31"/>
      <c r="W184" s="31"/>
      <c r="X184" s="31"/>
      <c r="Y184" s="31"/>
      <c r="Z184" s="31"/>
      <c r="AA184" s="31"/>
      <c r="AB184" s="31"/>
      <c r="AC184" s="31"/>
      <c r="AD184" s="31"/>
      <c r="AE184" s="31"/>
      <c r="AR184" s="186" t="s">
        <v>263</v>
      </c>
      <c r="AT184" s="186" t="s">
        <v>357</v>
      </c>
      <c r="AU184" s="186" t="s">
        <v>88</v>
      </c>
      <c r="AY184" s="14" t="s">
        <v>232</v>
      </c>
      <c r="BE184" s="104">
        <f t="shared" si="29"/>
        <v>0</v>
      </c>
      <c r="BF184" s="104">
        <f t="shared" si="30"/>
        <v>0</v>
      </c>
      <c r="BG184" s="104">
        <f t="shared" si="31"/>
        <v>0</v>
      </c>
      <c r="BH184" s="104">
        <f t="shared" si="32"/>
        <v>0</v>
      </c>
      <c r="BI184" s="104">
        <f t="shared" si="33"/>
        <v>0</v>
      </c>
      <c r="BJ184" s="14" t="s">
        <v>88</v>
      </c>
      <c r="BK184" s="104">
        <f t="shared" si="34"/>
        <v>0</v>
      </c>
      <c r="BL184" s="14" t="s">
        <v>238</v>
      </c>
      <c r="BM184" s="186" t="s">
        <v>984</v>
      </c>
    </row>
    <row r="185" spans="1:65" s="2" customFormat="1" ht="24.2" customHeight="1">
      <c r="A185" s="31"/>
      <c r="B185" s="142"/>
      <c r="C185" s="187" t="s">
        <v>370</v>
      </c>
      <c r="D185" s="187" t="s">
        <v>357</v>
      </c>
      <c r="E185" s="188" t="s">
        <v>985</v>
      </c>
      <c r="F185" s="189" t="s">
        <v>986</v>
      </c>
      <c r="G185" s="190" t="s">
        <v>394</v>
      </c>
      <c r="H185" s="191">
        <v>4</v>
      </c>
      <c r="I185" s="192"/>
      <c r="J185" s="193">
        <f t="shared" si="25"/>
        <v>0</v>
      </c>
      <c r="K185" s="194"/>
      <c r="L185" s="195"/>
      <c r="M185" s="196" t="s">
        <v>1</v>
      </c>
      <c r="N185" s="197" t="s">
        <v>43</v>
      </c>
      <c r="O185" s="60"/>
      <c r="P185" s="184">
        <f t="shared" si="26"/>
        <v>0</v>
      </c>
      <c r="Q185" s="184">
        <v>5.7500000000000002E-2</v>
      </c>
      <c r="R185" s="184">
        <f t="shared" si="27"/>
        <v>0.23</v>
      </c>
      <c r="S185" s="184">
        <v>0</v>
      </c>
      <c r="T185" s="185">
        <f t="shared" si="28"/>
        <v>0</v>
      </c>
      <c r="U185" s="31"/>
      <c r="V185" s="31"/>
      <c r="W185" s="31"/>
      <c r="X185" s="31"/>
      <c r="Y185" s="31"/>
      <c r="Z185" s="31"/>
      <c r="AA185" s="31"/>
      <c r="AB185" s="31"/>
      <c r="AC185" s="31"/>
      <c r="AD185" s="31"/>
      <c r="AE185" s="31"/>
      <c r="AR185" s="186" t="s">
        <v>263</v>
      </c>
      <c r="AT185" s="186" t="s">
        <v>357</v>
      </c>
      <c r="AU185" s="186" t="s">
        <v>88</v>
      </c>
      <c r="AY185" s="14" t="s">
        <v>232</v>
      </c>
      <c r="BE185" s="104">
        <f t="shared" si="29"/>
        <v>0</v>
      </c>
      <c r="BF185" s="104">
        <f t="shared" si="30"/>
        <v>0</v>
      </c>
      <c r="BG185" s="104">
        <f t="shared" si="31"/>
        <v>0</v>
      </c>
      <c r="BH185" s="104">
        <f t="shared" si="32"/>
        <v>0</v>
      </c>
      <c r="BI185" s="104">
        <f t="shared" si="33"/>
        <v>0</v>
      </c>
      <c r="BJ185" s="14" t="s">
        <v>88</v>
      </c>
      <c r="BK185" s="104">
        <f t="shared" si="34"/>
        <v>0</v>
      </c>
      <c r="BL185" s="14" t="s">
        <v>238</v>
      </c>
      <c r="BM185" s="186" t="s">
        <v>987</v>
      </c>
    </row>
    <row r="186" spans="1:65" s="2" customFormat="1" ht="21.75" customHeight="1">
      <c r="A186" s="31"/>
      <c r="B186" s="142"/>
      <c r="C186" s="187" t="s">
        <v>374</v>
      </c>
      <c r="D186" s="187" t="s">
        <v>357</v>
      </c>
      <c r="E186" s="188" t="s">
        <v>988</v>
      </c>
      <c r="F186" s="189" t="s">
        <v>989</v>
      </c>
      <c r="G186" s="190" t="s">
        <v>394</v>
      </c>
      <c r="H186" s="191">
        <v>14</v>
      </c>
      <c r="I186" s="192"/>
      <c r="J186" s="193">
        <f t="shared" si="25"/>
        <v>0</v>
      </c>
      <c r="K186" s="194"/>
      <c r="L186" s="195"/>
      <c r="M186" s="196" t="s">
        <v>1</v>
      </c>
      <c r="N186" s="197" t="s">
        <v>43</v>
      </c>
      <c r="O186" s="60"/>
      <c r="P186" s="184">
        <f t="shared" si="26"/>
        <v>0</v>
      </c>
      <c r="Q186" s="184">
        <v>4.8500000000000001E-2</v>
      </c>
      <c r="R186" s="184">
        <f t="shared" si="27"/>
        <v>0.67900000000000005</v>
      </c>
      <c r="S186" s="184">
        <v>0</v>
      </c>
      <c r="T186" s="185">
        <f t="shared" si="28"/>
        <v>0</v>
      </c>
      <c r="U186" s="31"/>
      <c r="V186" s="31"/>
      <c r="W186" s="31"/>
      <c r="X186" s="31"/>
      <c r="Y186" s="31"/>
      <c r="Z186" s="31"/>
      <c r="AA186" s="31"/>
      <c r="AB186" s="31"/>
      <c r="AC186" s="31"/>
      <c r="AD186" s="31"/>
      <c r="AE186" s="31"/>
      <c r="AR186" s="186" t="s">
        <v>263</v>
      </c>
      <c r="AT186" s="186" t="s">
        <v>357</v>
      </c>
      <c r="AU186" s="186" t="s">
        <v>88</v>
      </c>
      <c r="AY186" s="14" t="s">
        <v>232</v>
      </c>
      <c r="BE186" s="104">
        <f t="shared" si="29"/>
        <v>0</v>
      </c>
      <c r="BF186" s="104">
        <f t="shared" si="30"/>
        <v>0</v>
      </c>
      <c r="BG186" s="104">
        <f t="shared" si="31"/>
        <v>0</v>
      </c>
      <c r="BH186" s="104">
        <f t="shared" si="32"/>
        <v>0</v>
      </c>
      <c r="BI186" s="104">
        <f t="shared" si="33"/>
        <v>0</v>
      </c>
      <c r="BJ186" s="14" t="s">
        <v>88</v>
      </c>
      <c r="BK186" s="104">
        <f t="shared" si="34"/>
        <v>0</v>
      </c>
      <c r="BL186" s="14" t="s">
        <v>238</v>
      </c>
      <c r="BM186" s="186" t="s">
        <v>990</v>
      </c>
    </row>
    <row r="187" spans="1:65" s="2" customFormat="1" ht="37.9" customHeight="1">
      <c r="A187" s="31"/>
      <c r="B187" s="142"/>
      <c r="C187" s="174" t="s">
        <v>378</v>
      </c>
      <c r="D187" s="174" t="s">
        <v>234</v>
      </c>
      <c r="E187" s="175" t="s">
        <v>991</v>
      </c>
      <c r="F187" s="176" t="s">
        <v>992</v>
      </c>
      <c r="G187" s="177" t="s">
        <v>287</v>
      </c>
      <c r="H187" s="178">
        <v>34.396000000000001</v>
      </c>
      <c r="I187" s="179"/>
      <c r="J187" s="180">
        <f t="shared" si="25"/>
        <v>0</v>
      </c>
      <c r="K187" s="181"/>
      <c r="L187" s="32"/>
      <c r="M187" s="182" t="s">
        <v>1</v>
      </c>
      <c r="N187" s="183" t="s">
        <v>43</v>
      </c>
      <c r="O187" s="60"/>
      <c r="P187" s="184">
        <f t="shared" si="26"/>
        <v>0</v>
      </c>
      <c r="Q187" s="184">
        <v>2.3575440822</v>
      </c>
      <c r="R187" s="184">
        <f t="shared" si="27"/>
        <v>81.090086251351195</v>
      </c>
      <c r="S187" s="184">
        <v>0</v>
      </c>
      <c r="T187" s="185">
        <f t="shared" si="28"/>
        <v>0</v>
      </c>
      <c r="U187" s="31"/>
      <c r="V187" s="31"/>
      <c r="W187" s="31"/>
      <c r="X187" s="31"/>
      <c r="Y187" s="31"/>
      <c r="Z187" s="31"/>
      <c r="AA187" s="31"/>
      <c r="AB187" s="31"/>
      <c r="AC187" s="31"/>
      <c r="AD187" s="31"/>
      <c r="AE187" s="31"/>
      <c r="AR187" s="186" t="s">
        <v>238</v>
      </c>
      <c r="AT187" s="186" t="s">
        <v>234</v>
      </c>
      <c r="AU187" s="186" t="s">
        <v>88</v>
      </c>
      <c r="AY187" s="14" t="s">
        <v>232</v>
      </c>
      <c r="BE187" s="104">
        <f t="shared" si="29"/>
        <v>0</v>
      </c>
      <c r="BF187" s="104">
        <f t="shared" si="30"/>
        <v>0</v>
      </c>
      <c r="BG187" s="104">
        <f t="shared" si="31"/>
        <v>0</v>
      </c>
      <c r="BH187" s="104">
        <f t="shared" si="32"/>
        <v>0</v>
      </c>
      <c r="BI187" s="104">
        <f t="shared" si="33"/>
        <v>0</v>
      </c>
      <c r="BJ187" s="14" t="s">
        <v>88</v>
      </c>
      <c r="BK187" s="104">
        <f t="shared" si="34"/>
        <v>0</v>
      </c>
      <c r="BL187" s="14" t="s">
        <v>238</v>
      </c>
      <c r="BM187" s="186" t="s">
        <v>993</v>
      </c>
    </row>
    <row r="188" spans="1:65" s="2" customFormat="1" ht="33" customHeight="1">
      <c r="A188" s="31"/>
      <c r="B188" s="142"/>
      <c r="C188" s="174" t="s">
        <v>382</v>
      </c>
      <c r="D188" s="174" t="s">
        <v>234</v>
      </c>
      <c r="E188" s="175" t="s">
        <v>994</v>
      </c>
      <c r="F188" s="176" t="s">
        <v>995</v>
      </c>
      <c r="G188" s="177" t="s">
        <v>237</v>
      </c>
      <c r="H188" s="178">
        <v>198.30199999999999</v>
      </c>
      <c r="I188" s="179"/>
      <c r="J188" s="180">
        <f t="shared" si="25"/>
        <v>0</v>
      </c>
      <c r="K188" s="181"/>
      <c r="L188" s="32"/>
      <c r="M188" s="182" t="s">
        <v>1</v>
      </c>
      <c r="N188" s="183" t="s">
        <v>43</v>
      </c>
      <c r="O188" s="60"/>
      <c r="P188" s="184">
        <f t="shared" si="26"/>
        <v>0</v>
      </c>
      <c r="Q188" s="184">
        <v>0.15367961799999999</v>
      </c>
      <c r="R188" s="184">
        <f t="shared" si="27"/>
        <v>30.474975608635997</v>
      </c>
      <c r="S188" s="184">
        <v>0</v>
      </c>
      <c r="T188" s="185">
        <f t="shared" si="28"/>
        <v>0</v>
      </c>
      <c r="U188" s="31"/>
      <c r="V188" s="31"/>
      <c r="W188" s="31"/>
      <c r="X188" s="31"/>
      <c r="Y188" s="31"/>
      <c r="Z188" s="31"/>
      <c r="AA188" s="31"/>
      <c r="AB188" s="31"/>
      <c r="AC188" s="31"/>
      <c r="AD188" s="31"/>
      <c r="AE188" s="31"/>
      <c r="AR188" s="186" t="s">
        <v>238</v>
      </c>
      <c r="AT188" s="186" t="s">
        <v>234</v>
      </c>
      <c r="AU188" s="186" t="s">
        <v>88</v>
      </c>
      <c r="AY188" s="14" t="s">
        <v>232</v>
      </c>
      <c r="BE188" s="104">
        <f t="shared" si="29"/>
        <v>0</v>
      </c>
      <c r="BF188" s="104">
        <f t="shared" si="30"/>
        <v>0</v>
      </c>
      <c r="BG188" s="104">
        <f t="shared" si="31"/>
        <v>0</v>
      </c>
      <c r="BH188" s="104">
        <f t="shared" si="32"/>
        <v>0</v>
      </c>
      <c r="BI188" s="104">
        <f t="shared" si="33"/>
        <v>0</v>
      </c>
      <c r="BJ188" s="14" t="s">
        <v>88</v>
      </c>
      <c r="BK188" s="104">
        <f t="shared" si="34"/>
        <v>0</v>
      </c>
      <c r="BL188" s="14" t="s">
        <v>238</v>
      </c>
      <c r="BM188" s="186" t="s">
        <v>996</v>
      </c>
    </row>
    <row r="189" spans="1:65" s="2" customFormat="1" ht="33" customHeight="1">
      <c r="A189" s="31"/>
      <c r="B189" s="142"/>
      <c r="C189" s="174" t="s">
        <v>386</v>
      </c>
      <c r="D189" s="174" t="s">
        <v>234</v>
      </c>
      <c r="E189" s="175" t="s">
        <v>997</v>
      </c>
      <c r="F189" s="176" t="s">
        <v>998</v>
      </c>
      <c r="G189" s="177" t="s">
        <v>237</v>
      </c>
      <c r="H189" s="178">
        <v>198.30199999999999</v>
      </c>
      <c r="I189" s="179"/>
      <c r="J189" s="180">
        <f t="shared" si="25"/>
        <v>0</v>
      </c>
      <c r="K189" s="181"/>
      <c r="L189" s="32"/>
      <c r="M189" s="182" t="s">
        <v>1</v>
      </c>
      <c r="N189" s="183" t="s">
        <v>43</v>
      </c>
      <c r="O189" s="60"/>
      <c r="P189" s="184">
        <f t="shared" si="26"/>
        <v>0</v>
      </c>
      <c r="Q189" s="184">
        <v>0</v>
      </c>
      <c r="R189" s="184">
        <f t="shared" si="27"/>
        <v>0</v>
      </c>
      <c r="S189" s="184">
        <v>0</v>
      </c>
      <c r="T189" s="185">
        <f t="shared" si="28"/>
        <v>0</v>
      </c>
      <c r="U189" s="31"/>
      <c r="V189" s="31"/>
      <c r="W189" s="31"/>
      <c r="X189" s="31"/>
      <c r="Y189" s="31"/>
      <c r="Z189" s="31"/>
      <c r="AA189" s="31"/>
      <c r="AB189" s="31"/>
      <c r="AC189" s="31"/>
      <c r="AD189" s="31"/>
      <c r="AE189" s="31"/>
      <c r="AR189" s="186" t="s">
        <v>238</v>
      </c>
      <c r="AT189" s="186" t="s">
        <v>234</v>
      </c>
      <c r="AU189" s="186" t="s">
        <v>88</v>
      </c>
      <c r="AY189" s="14" t="s">
        <v>232</v>
      </c>
      <c r="BE189" s="104">
        <f t="shared" si="29"/>
        <v>0</v>
      </c>
      <c r="BF189" s="104">
        <f t="shared" si="30"/>
        <v>0</v>
      </c>
      <c r="BG189" s="104">
        <f t="shared" si="31"/>
        <v>0</v>
      </c>
      <c r="BH189" s="104">
        <f t="shared" si="32"/>
        <v>0</v>
      </c>
      <c r="BI189" s="104">
        <f t="shared" si="33"/>
        <v>0</v>
      </c>
      <c r="BJ189" s="14" t="s">
        <v>88</v>
      </c>
      <c r="BK189" s="104">
        <f t="shared" si="34"/>
        <v>0</v>
      </c>
      <c r="BL189" s="14" t="s">
        <v>238</v>
      </c>
      <c r="BM189" s="186" t="s">
        <v>999</v>
      </c>
    </row>
    <row r="190" spans="1:65" s="2" customFormat="1" ht="24.2" customHeight="1">
      <c r="A190" s="31"/>
      <c r="B190" s="142"/>
      <c r="C190" s="174" t="s">
        <v>391</v>
      </c>
      <c r="D190" s="174" t="s">
        <v>234</v>
      </c>
      <c r="E190" s="175" t="s">
        <v>1000</v>
      </c>
      <c r="F190" s="176" t="s">
        <v>1001</v>
      </c>
      <c r="G190" s="177" t="s">
        <v>360</v>
      </c>
      <c r="H190" s="178">
        <v>4.2489999999999997</v>
      </c>
      <c r="I190" s="179"/>
      <c r="J190" s="180">
        <f t="shared" si="25"/>
        <v>0</v>
      </c>
      <c r="K190" s="181"/>
      <c r="L190" s="32"/>
      <c r="M190" s="182" t="s">
        <v>1</v>
      </c>
      <c r="N190" s="183" t="s">
        <v>43</v>
      </c>
      <c r="O190" s="60"/>
      <c r="P190" s="184">
        <f t="shared" si="26"/>
        <v>0</v>
      </c>
      <c r="Q190" s="184">
        <v>1.0128856639999999</v>
      </c>
      <c r="R190" s="184">
        <f t="shared" si="27"/>
        <v>4.3037511863359992</v>
      </c>
      <c r="S190" s="184">
        <v>0</v>
      </c>
      <c r="T190" s="185">
        <f t="shared" si="28"/>
        <v>0</v>
      </c>
      <c r="U190" s="31"/>
      <c r="V190" s="31"/>
      <c r="W190" s="31"/>
      <c r="X190" s="31"/>
      <c r="Y190" s="31"/>
      <c r="Z190" s="31"/>
      <c r="AA190" s="31"/>
      <c r="AB190" s="31"/>
      <c r="AC190" s="31"/>
      <c r="AD190" s="31"/>
      <c r="AE190" s="31"/>
      <c r="AR190" s="186" t="s">
        <v>238</v>
      </c>
      <c r="AT190" s="186" t="s">
        <v>234</v>
      </c>
      <c r="AU190" s="186" t="s">
        <v>88</v>
      </c>
      <c r="AY190" s="14" t="s">
        <v>232</v>
      </c>
      <c r="BE190" s="104">
        <f t="shared" si="29"/>
        <v>0</v>
      </c>
      <c r="BF190" s="104">
        <f t="shared" si="30"/>
        <v>0</v>
      </c>
      <c r="BG190" s="104">
        <f t="shared" si="31"/>
        <v>0</v>
      </c>
      <c r="BH190" s="104">
        <f t="shared" si="32"/>
        <v>0</v>
      </c>
      <c r="BI190" s="104">
        <f t="shared" si="33"/>
        <v>0</v>
      </c>
      <c r="BJ190" s="14" t="s">
        <v>88</v>
      </c>
      <c r="BK190" s="104">
        <f t="shared" si="34"/>
        <v>0</v>
      </c>
      <c r="BL190" s="14" t="s">
        <v>238</v>
      </c>
      <c r="BM190" s="186" t="s">
        <v>1002</v>
      </c>
    </row>
    <row r="191" spans="1:65" s="12" customFormat="1" ht="22.9" customHeight="1">
      <c r="B191" s="161"/>
      <c r="D191" s="162" t="s">
        <v>76</v>
      </c>
      <c r="E191" s="172" t="s">
        <v>238</v>
      </c>
      <c r="F191" s="172" t="s">
        <v>400</v>
      </c>
      <c r="I191" s="164"/>
      <c r="J191" s="173">
        <f>BK191</f>
        <v>0</v>
      </c>
      <c r="L191" s="161"/>
      <c r="M191" s="166"/>
      <c r="N191" s="167"/>
      <c r="O191" s="167"/>
      <c r="P191" s="168">
        <f>SUM(P192:P193)</f>
        <v>0</v>
      </c>
      <c r="Q191" s="167"/>
      <c r="R191" s="168">
        <f>SUM(R192:R193)</f>
        <v>7.6691320251000006</v>
      </c>
      <c r="S191" s="167"/>
      <c r="T191" s="169">
        <f>SUM(T192:T193)</f>
        <v>0</v>
      </c>
      <c r="AR191" s="162" t="s">
        <v>81</v>
      </c>
      <c r="AT191" s="170" t="s">
        <v>76</v>
      </c>
      <c r="AU191" s="170" t="s">
        <v>81</v>
      </c>
      <c r="AY191" s="162" t="s">
        <v>232</v>
      </c>
      <c r="BK191" s="171">
        <f>SUM(BK192:BK193)</f>
        <v>0</v>
      </c>
    </row>
    <row r="192" spans="1:65" s="2" customFormat="1" ht="24.2" customHeight="1">
      <c r="A192" s="31"/>
      <c r="B192" s="142"/>
      <c r="C192" s="174" t="s">
        <v>396</v>
      </c>
      <c r="D192" s="174" t="s">
        <v>234</v>
      </c>
      <c r="E192" s="175" t="s">
        <v>1003</v>
      </c>
      <c r="F192" s="176" t="s">
        <v>423</v>
      </c>
      <c r="G192" s="177" t="s">
        <v>287</v>
      </c>
      <c r="H192" s="178">
        <v>3.456</v>
      </c>
      <c r="I192" s="179"/>
      <c r="J192" s="180">
        <f>ROUND(I192*H192,2)</f>
        <v>0</v>
      </c>
      <c r="K192" s="181"/>
      <c r="L192" s="32"/>
      <c r="M192" s="182" t="s">
        <v>1</v>
      </c>
      <c r="N192" s="183" t="s">
        <v>43</v>
      </c>
      <c r="O192" s="60"/>
      <c r="P192" s="184">
        <f>O192*H192</f>
        <v>0</v>
      </c>
      <c r="Q192" s="184">
        <v>2.1922752000000001</v>
      </c>
      <c r="R192" s="184">
        <f>Q192*H192</f>
        <v>7.5765030912000002</v>
      </c>
      <c r="S192" s="184">
        <v>0</v>
      </c>
      <c r="T192" s="185">
        <f>S192*H192</f>
        <v>0</v>
      </c>
      <c r="U192" s="31"/>
      <c r="V192" s="31"/>
      <c r="W192" s="31"/>
      <c r="X192" s="31"/>
      <c r="Y192" s="31"/>
      <c r="Z192" s="31"/>
      <c r="AA192" s="31"/>
      <c r="AB192" s="31"/>
      <c r="AC192" s="31"/>
      <c r="AD192" s="31"/>
      <c r="AE192" s="31"/>
      <c r="AR192" s="186" t="s">
        <v>238</v>
      </c>
      <c r="AT192" s="186" t="s">
        <v>234</v>
      </c>
      <c r="AU192" s="186" t="s">
        <v>88</v>
      </c>
      <c r="AY192" s="14" t="s">
        <v>232</v>
      </c>
      <c r="BE192" s="104">
        <f>IF(N192="základná",J192,0)</f>
        <v>0</v>
      </c>
      <c r="BF192" s="104">
        <f>IF(N192="znížená",J192,0)</f>
        <v>0</v>
      </c>
      <c r="BG192" s="104">
        <f>IF(N192="zákl. prenesená",J192,0)</f>
        <v>0</v>
      </c>
      <c r="BH192" s="104">
        <f>IF(N192="zníž. prenesená",J192,0)</f>
        <v>0</v>
      </c>
      <c r="BI192" s="104">
        <f>IF(N192="nulová",J192,0)</f>
        <v>0</v>
      </c>
      <c r="BJ192" s="14" t="s">
        <v>88</v>
      </c>
      <c r="BK192" s="104">
        <f>ROUND(I192*H192,2)</f>
        <v>0</v>
      </c>
      <c r="BL192" s="14" t="s">
        <v>238</v>
      </c>
      <c r="BM192" s="186" t="s">
        <v>1004</v>
      </c>
    </row>
    <row r="193" spans="1:65" s="2" customFormat="1" ht="33" customHeight="1">
      <c r="A193" s="31"/>
      <c r="B193" s="142"/>
      <c r="C193" s="174" t="s">
        <v>401</v>
      </c>
      <c r="D193" s="174" t="s">
        <v>234</v>
      </c>
      <c r="E193" s="175" t="s">
        <v>1005</v>
      </c>
      <c r="F193" s="176" t="s">
        <v>427</v>
      </c>
      <c r="G193" s="177" t="s">
        <v>237</v>
      </c>
      <c r="H193" s="178">
        <v>3</v>
      </c>
      <c r="I193" s="179"/>
      <c r="J193" s="180">
        <f>ROUND(I193*H193,2)</f>
        <v>0</v>
      </c>
      <c r="K193" s="181"/>
      <c r="L193" s="32"/>
      <c r="M193" s="182" t="s">
        <v>1</v>
      </c>
      <c r="N193" s="183" t="s">
        <v>43</v>
      </c>
      <c r="O193" s="60"/>
      <c r="P193" s="184">
        <f>O193*H193</f>
        <v>0</v>
      </c>
      <c r="Q193" s="184">
        <v>3.0876311300000001E-2</v>
      </c>
      <c r="R193" s="184">
        <f>Q193*H193</f>
        <v>9.2628933900000002E-2</v>
      </c>
      <c r="S193" s="184">
        <v>0</v>
      </c>
      <c r="T193" s="185">
        <f>S193*H193</f>
        <v>0</v>
      </c>
      <c r="U193" s="31"/>
      <c r="V193" s="31"/>
      <c r="W193" s="31"/>
      <c r="X193" s="31"/>
      <c r="Y193" s="31"/>
      <c r="Z193" s="31"/>
      <c r="AA193" s="31"/>
      <c r="AB193" s="31"/>
      <c r="AC193" s="31"/>
      <c r="AD193" s="31"/>
      <c r="AE193" s="31"/>
      <c r="AR193" s="186" t="s">
        <v>238</v>
      </c>
      <c r="AT193" s="186" t="s">
        <v>234</v>
      </c>
      <c r="AU193" s="186" t="s">
        <v>88</v>
      </c>
      <c r="AY193" s="14" t="s">
        <v>232</v>
      </c>
      <c r="BE193" s="104">
        <f>IF(N193="základná",J193,0)</f>
        <v>0</v>
      </c>
      <c r="BF193" s="104">
        <f>IF(N193="znížená",J193,0)</f>
        <v>0</v>
      </c>
      <c r="BG193" s="104">
        <f>IF(N193="zákl. prenesená",J193,0)</f>
        <v>0</v>
      </c>
      <c r="BH193" s="104">
        <f>IF(N193="zníž. prenesená",J193,0)</f>
        <v>0</v>
      </c>
      <c r="BI193" s="104">
        <f>IF(N193="nulová",J193,0)</f>
        <v>0</v>
      </c>
      <c r="BJ193" s="14" t="s">
        <v>88</v>
      </c>
      <c r="BK193" s="104">
        <f>ROUND(I193*H193,2)</f>
        <v>0</v>
      </c>
      <c r="BL193" s="14" t="s">
        <v>238</v>
      </c>
      <c r="BM193" s="186" t="s">
        <v>1006</v>
      </c>
    </row>
    <row r="194" spans="1:65" s="12" customFormat="1" ht="22.9" customHeight="1">
      <c r="B194" s="161"/>
      <c r="D194" s="162" t="s">
        <v>76</v>
      </c>
      <c r="E194" s="172" t="s">
        <v>249</v>
      </c>
      <c r="F194" s="172" t="s">
        <v>433</v>
      </c>
      <c r="I194" s="164"/>
      <c r="J194" s="173">
        <f>BK194</f>
        <v>0</v>
      </c>
      <c r="L194" s="161"/>
      <c r="M194" s="166"/>
      <c r="N194" s="167"/>
      <c r="O194" s="167"/>
      <c r="P194" s="168">
        <f>SUM(P195:P197)</f>
        <v>0</v>
      </c>
      <c r="Q194" s="167"/>
      <c r="R194" s="168">
        <f>SUM(R195:R197)</f>
        <v>54.72</v>
      </c>
      <c r="S194" s="167"/>
      <c r="T194" s="169">
        <f>SUM(T195:T197)</f>
        <v>0</v>
      </c>
      <c r="AR194" s="162" t="s">
        <v>81</v>
      </c>
      <c r="AT194" s="170" t="s">
        <v>76</v>
      </c>
      <c r="AU194" s="170" t="s">
        <v>81</v>
      </c>
      <c r="AY194" s="162" t="s">
        <v>232</v>
      </c>
      <c r="BK194" s="171">
        <f>SUM(BK195:BK197)</f>
        <v>0</v>
      </c>
    </row>
    <row r="195" spans="1:65" s="2" customFormat="1" ht="33" customHeight="1">
      <c r="A195" s="31"/>
      <c r="B195" s="142"/>
      <c r="C195" s="174" t="s">
        <v>405</v>
      </c>
      <c r="D195" s="174" t="s">
        <v>234</v>
      </c>
      <c r="E195" s="175" t="s">
        <v>1007</v>
      </c>
      <c r="F195" s="176" t="s">
        <v>1008</v>
      </c>
      <c r="G195" s="177" t="s">
        <v>237</v>
      </c>
      <c r="H195" s="178">
        <v>96</v>
      </c>
      <c r="I195" s="179"/>
      <c r="J195" s="180">
        <f>ROUND(I195*H195,2)</f>
        <v>0</v>
      </c>
      <c r="K195" s="181"/>
      <c r="L195" s="32"/>
      <c r="M195" s="182" t="s">
        <v>1</v>
      </c>
      <c r="N195" s="183" t="s">
        <v>43</v>
      </c>
      <c r="O195" s="60"/>
      <c r="P195" s="184">
        <f>O195*H195</f>
        <v>0</v>
      </c>
      <c r="Q195" s="184">
        <v>0.29899999999999999</v>
      </c>
      <c r="R195" s="184">
        <f>Q195*H195</f>
        <v>28.704000000000001</v>
      </c>
      <c r="S195" s="184">
        <v>0</v>
      </c>
      <c r="T195" s="185">
        <f>S195*H195</f>
        <v>0</v>
      </c>
      <c r="U195" s="31"/>
      <c r="V195" s="31"/>
      <c r="W195" s="31"/>
      <c r="X195" s="31"/>
      <c r="Y195" s="31"/>
      <c r="Z195" s="31"/>
      <c r="AA195" s="31"/>
      <c r="AB195" s="31"/>
      <c r="AC195" s="31"/>
      <c r="AD195" s="31"/>
      <c r="AE195" s="31"/>
      <c r="AR195" s="186" t="s">
        <v>238</v>
      </c>
      <c r="AT195" s="186" t="s">
        <v>234</v>
      </c>
      <c r="AU195" s="186" t="s">
        <v>88</v>
      </c>
      <c r="AY195" s="14" t="s">
        <v>232</v>
      </c>
      <c r="BE195" s="104">
        <f>IF(N195="základná",J195,0)</f>
        <v>0</v>
      </c>
      <c r="BF195" s="104">
        <f>IF(N195="znížená",J195,0)</f>
        <v>0</v>
      </c>
      <c r="BG195" s="104">
        <f>IF(N195="zákl. prenesená",J195,0)</f>
        <v>0</v>
      </c>
      <c r="BH195" s="104">
        <f>IF(N195="zníž. prenesená",J195,0)</f>
        <v>0</v>
      </c>
      <c r="BI195" s="104">
        <f>IF(N195="nulová",J195,0)</f>
        <v>0</v>
      </c>
      <c r="BJ195" s="14" t="s">
        <v>88</v>
      </c>
      <c r="BK195" s="104">
        <f>ROUND(I195*H195,2)</f>
        <v>0</v>
      </c>
      <c r="BL195" s="14" t="s">
        <v>238</v>
      </c>
      <c r="BM195" s="186" t="s">
        <v>1009</v>
      </c>
    </row>
    <row r="196" spans="1:65" s="2" customFormat="1" ht="44.25" customHeight="1">
      <c r="A196" s="31"/>
      <c r="B196" s="142"/>
      <c r="C196" s="174" t="s">
        <v>409</v>
      </c>
      <c r="D196" s="174" t="s">
        <v>234</v>
      </c>
      <c r="E196" s="175" t="s">
        <v>1010</v>
      </c>
      <c r="F196" s="176" t="s">
        <v>1011</v>
      </c>
      <c r="G196" s="177" t="s">
        <v>237</v>
      </c>
      <c r="H196" s="178">
        <v>96</v>
      </c>
      <c r="I196" s="179"/>
      <c r="J196" s="180">
        <f>ROUND(I196*H196,2)</f>
        <v>0</v>
      </c>
      <c r="K196" s="181"/>
      <c r="L196" s="32"/>
      <c r="M196" s="182" t="s">
        <v>1</v>
      </c>
      <c r="N196" s="183" t="s">
        <v>43</v>
      </c>
      <c r="O196" s="60"/>
      <c r="P196" s="184">
        <f>O196*H196</f>
        <v>0</v>
      </c>
      <c r="Q196" s="184">
        <v>8.3500000000000005E-2</v>
      </c>
      <c r="R196" s="184">
        <f>Q196*H196</f>
        <v>8.016</v>
      </c>
      <c r="S196" s="184">
        <v>0</v>
      </c>
      <c r="T196" s="185">
        <f>S196*H196</f>
        <v>0</v>
      </c>
      <c r="U196" s="31"/>
      <c r="V196" s="31"/>
      <c r="W196" s="31"/>
      <c r="X196" s="31"/>
      <c r="Y196" s="31"/>
      <c r="Z196" s="31"/>
      <c r="AA196" s="31"/>
      <c r="AB196" s="31"/>
      <c r="AC196" s="31"/>
      <c r="AD196" s="31"/>
      <c r="AE196" s="31"/>
      <c r="AR196" s="186" t="s">
        <v>238</v>
      </c>
      <c r="AT196" s="186" t="s">
        <v>234</v>
      </c>
      <c r="AU196" s="186" t="s">
        <v>88</v>
      </c>
      <c r="AY196" s="14" t="s">
        <v>232</v>
      </c>
      <c r="BE196" s="104">
        <f>IF(N196="základná",J196,0)</f>
        <v>0</v>
      </c>
      <c r="BF196" s="104">
        <f>IF(N196="znížená",J196,0)</f>
        <v>0</v>
      </c>
      <c r="BG196" s="104">
        <f>IF(N196="zákl. prenesená",J196,0)</f>
        <v>0</v>
      </c>
      <c r="BH196" s="104">
        <f>IF(N196="zníž. prenesená",J196,0)</f>
        <v>0</v>
      </c>
      <c r="BI196" s="104">
        <f>IF(N196="nulová",J196,0)</f>
        <v>0</v>
      </c>
      <c r="BJ196" s="14" t="s">
        <v>88</v>
      </c>
      <c r="BK196" s="104">
        <f>ROUND(I196*H196,2)</f>
        <v>0</v>
      </c>
      <c r="BL196" s="14" t="s">
        <v>238</v>
      </c>
      <c r="BM196" s="186" t="s">
        <v>1012</v>
      </c>
    </row>
    <row r="197" spans="1:65" s="2" customFormat="1" ht="24.2" customHeight="1">
      <c r="A197" s="31"/>
      <c r="B197" s="142"/>
      <c r="C197" s="187" t="s">
        <v>413</v>
      </c>
      <c r="D197" s="187" t="s">
        <v>357</v>
      </c>
      <c r="E197" s="188" t="s">
        <v>1013</v>
      </c>
      <c r="F197" s="189" t="s">
        <v>1014</v>
      </c>
      <c r="G197" s="190" t="s">
        <v>394</v>
      </c>
      <c r="H197" s="191">
        <v>16</v>
      </c>
      <c r="I197" s="192"/>
      <c r="J197" s="193">
        <f>ROUND(I197*H197,2)</f>
        <v>0</v>
      </c>
      <c r="K197" s="194"/>
      <c r="L197" s="195"/>
      <c r="M197" s="196" t="s">
        <v>1</v>
      </c>
      <c r="N197" s="197" t="s">
        <v>43</v>
      </c>
      <c r="O197" s="60"/>
      <c r="P197" s="184">
        <f>O197*H197</f>
        <v>0</v>
      </c>
      <c r="Q197" s="184">
        <v>1.125</v>
      </c>
      <c r="R197" s="184">
        <f>Q197*H197</f>
        <v>18</v>
      </c>
      <c r="S197" s="184">
        <v>0</v>
      </c>
      <c r="T197" s="185">
        <f>S197*H197</f>
        <v>0</v>
      </c>
      <c r="U197" s="31"/>
      <c r="V197" s="31"/>
      <c r="W197" s="31"/>
      <c r="X197" s="31"/>
      <c r="Y197" s="31"/>
      <c r="Z197" s="31"/>
      <c r="AA197" s="31"/>
      <c r="AB197" s="31"/>
      <c r="AC197" s="31"/>
      <c r="AD197" s="31"/>
      <c r="AE197" s="31"/>
      <c r="AR197" s="186" t="s">
        <v>263</v>
      </c>
      <c r="AT197" s="186" t="s">
        <v>357</v>
      </c>
      <c r="AU197" s="186" t="s">
        <v>88</v>
      </c>
      <c r="AY197" s="14" t="s">
        <v>232</v>
      </c>
      <c r="BE197" s="104">
        <f>IF(N197="základná",J197,0)</f>
        <v>0</v>
      </c>
      <c r="BF197" s="104">
        <f>IF(N197="znížená",J197,0)</f>
        <v>0</v>
      </c>
      <c r="BG197" s="104">
        <f>IF(N197="zákl. prenesená",J197,0)</f>
        <v>0</v>
      </c>
      <c r="BH197" s="104">
        <f>IF(N197="zníž. prenesená",J197,0)</f>
        <v>0</v>
      </c>
      <c r="BI197" s="104">
        <f>IF(N197="nulová",J197,0)</f>
        <v>0</v>
      </c>
      <c r="BJ197" s="14" t="s">
        <v>88</v>
      </c>
      <c r="BK197" s="104">
        <f>ROUND(I197*H197,2)</f>
        <v>0</v>
      </c>
      <c r="BL197" s="14" t="s">
        <v>238</v>
      </c>
      <c r="BM197" s="186" t="s">
        <v>1015</v>
      </c>
    </row>
    <row r="198" spans="1:65" s="12" customFormat="1" ht="22.9" customHeight="1">
      <c r="B198" s="161"/>
      <c r="D198" s="162" t="s">
        <v>76</v>
      </c>
      <c r="E198" s="172" t="s">
        <v>263</v>
      </c>
      <c r="F198" s="172" t="s">
        <v>459</v>
      </c>
      <c r="I198" s="164"/>
      <c r="J198" s="173">
        <f>BK198</f>
        <v>0</v>
      </c>
      <c r="L198" s="161"/>
      <c r="M198" s="166"/>
      <c r="N198" s="167"/>
      <c r="O198" s="167"/>
      <c r="P198" s="168">
        <f>SUM(P199:P203)</f>
        <v>0</v>
      </c>
      <c r="Q198" s="167"/>
      <c r="R198" s="168">
        <f>SUM(R199:R203)</f>
        <v>3.7745964509999999</v>
      </c>
      <c r="S198" s="167"/>
      <c r="T198" s="169">
        <f>SUM(T199:T203)</f>
        <v>0</v>
      </c>
      <c r="AR198" s="162" t="s">
        <v>81</v>
      </c>
      <c r="AT198" s="170" t="s">
        <v>76</v>
      </c>
      <c r="AU198" s="170" t="s">
        <v>81</v>
      </c>
      <c r="AY198" s="162" t="s">
        <v>232</v>
      </c>
      <c r="BK198" s="171">
        <f>SUM(BK199:BK203)</f>
        <v>0</v>
      </c>
    </row>
    <row r="199" spans="1:65" s="2" customFormat="1" ht="24.2" customHeight="1">
      <c r="A199" s="31"/>
      <c r="B199" s="142"/>
      <c r="C199" s="174" t="s">
        <v>417</v>
      </c>
      <c r="D199" s="174" t="s">
        <v>234</v>
      </c>
      <c r="E199" s="175" t="s">
        <v>1016</v>
      </c>
      <c r="F199" s="176" t="s">
        <v>1017</v>
      </c>
      <c r="G199" s="177" t="s">
        <v>287</v>
      </c>
      <c r="H199" s="178">
        <v>1.5629999999999999</v>
      </c>
      <c r="I199" s="179"/>
      <c r="J199" s="180">
        <f>ROUND(I199*H199,2)</f>
        <v>0</v>
      </c>
      <c r="K199" s="181"/>
      <c r="L199" s="32"/>
      <c r="M199" s="182" t="s">
        <v>1</v>
      </c>
      <c r="N199" s="183" t="s">
        <v>43</v>
      </c>
      <c r="O199" s="60"/>
      <c r="P199" s="184">
        <f>O199*H199</f>
        <v>0</v>
      </c>
      <c r="Q199" s="184">
        <v>2.2147770000000002</v>
      </c>
      <c r="R199" s="184">
        <f>Q199*H199</f>
        <v>3.4616964510000003</v>
      </c>
      <c r="S199" s="184">
        <v>0</v>
      </c>
      <c r="T199" s="185">
        <f>S199*H199</f>
        <v>0</v>
      </c>
      <c r="U199" s="31"/>
      <c r="V199" s="31"/>
      <c r="W199" s="31"/>
      <c r="X199" s="31"/>
      <c r="Y199" s="31"/>
      <c r="Z199" s="31"/>
      <c r="AA199" s="31"/>
      <c r="AB199" s="31"/>
      <c r="AC199" s="31"/>
      <c r="AD199" s="31"/>
      <c r="AE199" s="31"/>
      <c r="AR199" s="186" t="s">
        <v>238</v>
      </c>
      <c r="AT199" s="186" t="s">
        <v>234</v>
      </c>
      <c r="AU199" s="186" t="s">
        <v>88</v>
      </c>
      <c r="AY199" s="14" t="s">
        <v>232</v>
      </c>
      <c r="BE199" s="104">
        <f>IF(N199="základná",J199,0)</f>
        <v>0</v>
      </c>
      <c r="BF199" s="104">
        <f>IF(N199="znížená",J199,0)</f>
        <v>0</v>
      </c>
      <c r="BG199" s="104">
        <f>IF(N199="zákl. prenesená",J199,0)</f>
        <v>0</v>
      </c>
      <c r="BH199" s="104">
        <f>IF(N199="zníž. prenesená",J199,0)</f>
        <v>0</v>
      </c>
      <c r="BI199" s="104">
        <f>IF(N199="nulová",J199,0)</f>
        <v>0</v>
      </c>
      <c r="BJ199" s="14" t="s">
        <v>88</v>
      </c>
      <c r="BK199" s="104">
        <f>ROUND(I199*H199,2)</f>
        <v>0</v>
      </c>
      <c r="BL199" s="14" t="s">
        <v>238</v>
      </c>
      <c r="BM199" s="186" t="s">
        <v>1018</v>
      </c>
    </row>
    <row r="200" spans="1:65" s="2" customFormat="1" ht="21.75" customHeight="1">
      <c r="A200" s="31"/>
      <c r="B200" s="142"/>
      <c r="C200" s="174" t="s">
        <v>421</v>
      </c>
      <c r="D200" s="174" t="s">
        <v>234</v>
      </c>
      <c r="E200" s="175" t="s">
        <v>678</v>
      </c>
      <c r="F200" s="176" t="s">
        <v>1019</v>
      </c>
      <c r="G200" s="177" t="s">
        <v>394</v>
      </c>
      <c r="H200" s="178">
        <v>5</v>
      </c>
      <c r="I200" s="179"/>
      <c r="J200" s="180">
        <f>ROUND(I200*H200,2)</f>
        <v>0</v>
      </c>
      <c r="K200" s="181"/>
      <c r="L200" s="32"/>
      <c r="M200" s="182" t="s">
        <v>1</v>
      </c>
      <c r="N200" s="183" t="s">
        <v>43</v>
      </c>
      <c r="O200" s="60"/>
      <c r="P200" s="184">
        <f>O200*H200</f>
        <v>0</v>
      </c>
      <c r="Q200" s="184">
        <v>6.3E-3</v>
      </c>
      <c r="R200" s="184">
        <f>Q200*H200</f>
        <v>3.15E-2</v>
      </c>
      <c r="S200" s="184">
        <v>0</v>
      </c>
      <c r="T200" s="185">
        <f>S200*H200</f>
        <v>0</v>
      </c>
      <c r="U200" s="31"/>
      <c r="V200" s="31"/>
      <c r="W200" s="31"/>
      <c r="X200" s="31"/>
      <c r="Y200" s="31"/>
      <c r="Z200" s="31"/>
      <c r="AA200" s="31"/>
      <c r="AB200" s="31"/>
      <c r="AC200" s="31"/>
      <c r="AD200" s="31"/>
      <c r="AE200" s="31"/>
      <c r="AR200" s="186" t="s">
        <v>238</v>
      </c>
      <c r="AT200" s="186" t="s">
        <v>234</v>
      </c>
      <c r="AU200" s="186" t="s">
        <v>88</v>
      </c>
      <c r="AY200" s="14" t="s">
        <v>232</v>
      </c>
      <c r="BE200" s="104">
        <f>IF(N200="základná",J200,0)</f>
        <v>0</v>
      </c>
      <c r="BF200" s="104">
        <f>IF(N200="znížená",J200,0)</f>
        <v>0</v>
      </c>
      <c r="BG200" s="104">
        <f>IF(N200="zákl. prenesená",J200,0)</f>
        <v>0</v>
      </c>
      <c r="BH200" s="104">
        <f>IF(N200="zníž. prenesená",J200,0)</f>
        <v>0</v>
      </c>
      <c r="BI200" s="104">
        <f>IF(N200="nulová",J200,0)</f>
        <v>0</v>
      </c>
      <c r="BJ200" s="14" t="s">
        <v>88</v>
      </c>
      <c r="BK200" s="104">
        <f>ROUND(I200*H200,2)</f>
        <v>0</v>
      </c>
      <c r="BL200" s="14" t="s">
        <v>238</v>
      </c>
      <c r="BM200" s="186" t="s">
        <v>1020</v>
      </c>
    </row>
    <row r="201" spans="1:65" s="2" customFormat="1" ht="24.2" customHeight="1">
      <c r="A201" s="31"/>
      <c r="B201" s="142"/>
      <c r="C201" s="187" t="s">
        <v>425</v>
      </c>
      <c r="D201" s="187" t="s">
        <v>357</v>
      </c>
      <c r="E201" s="188" t="s">
        <v>1021</v>
      </c>
      <c r="F201" s="189" t="s">
        <v>1022</v>
      </c>
      <c r="G201" s="190" t="s">
        <v>394</v>
      </c>
      <c r="H201" s="191">
        <v>1</v>
      </c>
      <c r="I201" s="192"/>
      <c r="J201" s="193">
        <f>ROUND(I201*H201,2)</f>
        <v>0</v>
      </c>
      <c r="K201" s="194"/>
      <c r="L201" s="195"/>
      <c r="M201" s="196" t="s">
        <v>1</v>
      </c>
      <c r="N201" s="197" t="s">
        <v>43</v>
      </c>
      <c r="O201" s="60"/>
      <c r="P201" s="184">
        <f>O201*H201</f>
        <v>0</v>
      </c>
      <c r="Q201" s="184">
        <v>8.6400000000000005E-2</v>
      </c>
      <c r="R201" s="184">
        <f>Q201*H201</f>
        <v>8.6400000000000005E-2</v>
      </c>
      <c r="S201" s="184">
        <v>0</v>
      </c>
      <c r="T201" s="185">
        <f>S201*H201</f>
        <v>0</v>
      </c>
      <c r="U201" s="31"/>
      <c r="V201" s="31"/>
      <c r="W201" s="31"/>
      <c r="X201" s="31"/>
      <c r="Y201" s="31"/>
      <c r="Z201" s="31"/>
      <c r="AA201" s="31"/>
      <c r="AB201" s="31"/>
      <c r="AC201" s="31"/>
      <c r="AD201" s="31"/>
      <c r="AE201" s="31"/>
      <c r="AR201" s="186" t="s">
        <v>263</v>
      </c>
      <c r="AT201" s="186" t="s">
        <v>357</v>
      </c>
      <c r="AU201" s="186" t="s">
        <v>88</v>
      </c>
      <c r="AY201" s="14" t="s">
        <v>232</v>
      </c>
      <c r="BE201" s="104">
        <f>IF(N201="základná",J201,0)</f>
        <v>0</v>
      </c>
      <c r="BF201" s="104">
        <f>IF(N201="znížená",J201,0)</f>
        <v>0</v>
      </c>
      <c r="BG201" s="104">
        <f>IF(N201="zákl. prenesená",J201,0)</f>
        <v>0</v>
      </c>
      <c r="BH201" s="104">
        <f>IF(N201="zníž. prenesená",J201,0)</f>
        <v>0</v>
      </c>
      <c r="BI201" s="104">
        <f>IF(N201="nulová",J201,0)</f>
        <v>0</v>
      </c>
      <c r="BJ201" s="14" t="s">
        <v>88</v>
      </c>
      <c r="BK201" s="104">
        <f>ROUND(I201*H201,2)</f>
        <v>0</v>
      </c>
      <c r="BL201" s="14" t="s">
        <v>238</v>
      </c>
      <c r="BM201" s="186" t="s">
        <v>1023</v>
      </c>
    </row>
    <row r="202" spans="1:65" s="2" customFormat="1" ht="24.2" customHeight="1">
      <c r="A202" s="31"/>
      <c r="B202" s="142"/>
      <c r="C202" s="187" t="s">
        <v>429</v>
      </c>
      <c r="D202" s="187" t="s">
        <v>357</v>
      </c>
      <c r="E202" s="188" t="s">
        <v>1024</v>
      </c>
      <c r="F202" s="189" t="s">
        <v>1025</v>
      </c>
      <c r="G202" s="190" t="s">
        <v>394</v>
      </c>
      <c r="H202" s="191">
        <v>3</v>
      </c>
      <c r="I202" s="192"/>
      <c r="J202" s="193">
        <f>ROUND(I202*H202,2)</f>
        <v>0</v>
      </c>
      <c r="K202" s="194"/>
      <c r="L202" s="195"/>
      <c r="M202" s="196" t="s">
        <v>1</v>
      </c>
      <c r="N202" s="197" t="s">
        <v>43</v>
      </c>
      <c r="O202" s="60"/>
      <c r="P202" s="184">
        <f>O202*H202</f>
        <v>0</v>
      </c>
      <c r="Q202" s="184">
        <v>5.5E-2</v>
      </c>
      <c r="R202" s="184">
        <f>Q202*H202</f>
        <v>0.16500000000000001</v>
      </c>
      <c r="S202" s="184">
        <v>0</v>
      </c>
      <c r="T202" s="185">
        <f>S202*H202</f>
        <v>0</v>
      </c>
      <c r="U202" s="31"/>
      <c r="V202" s="31"/>
      <c r="W202" s="31"/>
      <c r="X202" s="31"/>
      <c r="Y202" s="31"/>
      <c r="Z202" s="31"/>
      <c r="AA202" s="31"/>
      <c r="AB202" s="31"/>
      <c r="AC202" s="31"/>
      <c r="AD202" s="31"/>
      <c r="AE202" s="31"/>
      <c r="AR202" s="186" t="s">
        <v>263</v>
      </c>
      <c r="AT202" s="186" t="s">
        <v>357</v>
      </c>
      <c r="AU202" s="186" t="s">
        <v>88</v>
      </c>
      <c r="AY202" s="14" t="s">
        <v>232</v>
      </c>
      <c r="BE202" s="104">
        <f>IF(N202="základná",J202,0)</f>
        <v>0</v>
      </c>
      <c r="BF202" s="104">
        <f>IF(N202="znížená",J202,0)</f>
        <v>0</v>
      </c>
      <c r="BG202" s="104">
        <f>IF(N202="zákl. prenesená",J202,0)</f>
        <v>0</v>
      </c>
      <c r="BH202" s="104">
        <f>IF(N202="zníž. prenesená",J202,0)</f>
        <v>0</v>
      </c>
      <c r="BI202" s="104">
        <f>IF(N202="nulová",J202,0)</f>
        <v>0</v>
      </c>
      <c r="BJ202" s="14" t="s">
        <v>88</v>
      </c>
      <c r="BK202" s="104">
        <f>ROUND(I202*H202,2)</f>
        <v>0</v>
      </c>
      <c r="BL202" s="14" t="s">
        <v>238</v>
      </c>
      <c r="BM202" s="186" t="s">
        <v>1026</v>
      </c>
    </row>
    <row r="203" spans="1:65" s="2" customFormat="1" ht="24.2" customHeight="1">
      <c r="A203" s="31"/>
      <c r="B203" s="142"/>
      <c r="C203" s="187" t="s">
        <v>434</v>
      </c>
      <c r="D203" s="187" t="s">
        <v>357</v>
      </c>
      <c r="E203" s="188" t="s">
        <v>1027</v>
      </c>
      <c r="F203" s="189" t="s">
        <v>1028</v>
      </c>
      <c r="G203" s="190" t="s">
        <v>394</v>
      </c>
      <c r="H203" s="191">
        <v>1</v>
      </c>
      <c r="I203" s="192"/>
      <c r="J203" s="193">
        <f>ROUND(I203*H203,2)</f>
        <v>0</v>
      </c>
      <c r="K203" s="194"/>
      <c r="L203" s="195"/>
      <c r="M203" s="196" t="s">
        <v>1</v>
      </c>
      <c r="N203" s="197" t="s">
        <v>43</v>
      </c>
      <c r="O203" s="60"/>
      <c r="P203" s="184">
        <f>O203*H203</f>
        <v>0</v>
      </c>
      <c r="Q203" s="184">
        <v>0.03</v>
      </c>
      <c r="R203" s="184">
        <f>Q203*H203</f>
        <v>0.03</v>
      </c>
      <c r="S203" s="184">
        <v>0</v>
      </c>
      <c r="T203" s="185">
        <f>S203*H203</f>
        <v>0</v>
      </c>
      <c r="U203" s="31"/>
      <c r="V203" s="31"/>
      <c r="W203" s="31"/>
      <c r="X203" s="31"/>
      <c r="Y203" s="31"/>
      <c r="Z203" s="31"/>
      <c r="AA203" s="31"/>
      <c r="AB203" s="31"/>
      <c r="AC203" s="31"/>
      <c r="AD203" s="31"/>
      <c r="AE203" s="31"/>
      <c r="AR203" s="186" t="s">
        <v>263</v>
      </c>
      <c r="AT203" s="186" t="s">
        <v>357</v>
      </c>
      <c r="AU203" s="186" t="s">
        <v>88</v>
      </c>
      <c r="AY203" s="14" t="s">
        <v>232</v>
      </c>
      <c r="BE203" s="104">
        <f>IF(N203="základná",J203,0)</f>
        <v>0</v>
      </c>
      <c r="BF203" s="104">
        <f>IF(N203="znížená",J203,0)</f>
        <v>0</v>
      </c>
      <c r="BG203" s="104">
        <f>IF(N203="zákl. prenesená",J203,0)</f>
        <v>0</v>
      </c>
      <c r="BH203" s="104">
        <f>IF(N203="zníž. prenesená",J203,0)</f>
        <v>0</v>
      </c>
      <c r="BI203" s="104">
        <f>IF(N203="nulová",J203,0)</f>
        <v>0</v>
      </c>
      <c r="BJ203" s="14" t="s">
        <v>88</v>
      </c>
      <c r="BK203" s="104">
        <f>ROUND(I203*H203,2)</f>
        <v>0</v>
      </c>
      <c r="BL203" s="14" t="s">
        <v>238</v>
      </c>
      <c r="BM203" s="186" t="s">
        <v>1029</v>
      </c>
    </row>
    <row r="204" spans="1:65" s="12" customFormat="1" ht="22.9" customHeight="1">
      <c r="B204" s="161"/>
      <c r="D204" s="162" t="s">
        <v>76</v>
      </c>
      <c r="E204" s="172" t="s">
        <v>268</v>
      </c>
      <c r="F204" s="172" t="s">
        <v>737</v>
      </c>
      <c r="I204" s="164"/>
      <c r="J204" s="173">
        <f>BK204</f>
        <v>0</v>
      </c>
      <c r="L204" s="161"/>
      <c r="M204" s="166"/>
      <c r="N204" s="167"/>
      <c r="O204" s="167"/>
      <c r="P204" s="168">
        <f>SUM(P205:P216)</f>
        <v>0</v>
      </c>
      <c r="Q204" s="167"/>
      <c r="R204" s="168">
        <f>SUM(R205:R216)</f>
        <v>9.656343262</v>
      </c>
      <c r="S204" s="167"/>
      <c r="T204" s="169">
        <f>SUM(T205:T216)</f>
        <v>0</v>
      </c>
      <c r="AR204" s="162" t="s">
        <v>81</v>
      </c>
      <c r="AT204" s="170" t="s">
        <v>76</v>
      </c>
      <c r="AU204" s="170" t="s">
        <v>81</v>
      </c>
      <c r="AY204" s="162" t="s">
        <v>232</v>
      </c>
      <c r="BK204" s="171">
        <f>SUM(BK205:BK216)</f>
        <v>0</v>
      </c>
    </row>
    <row r="205" spans="1:65" s="2" customFormat="1" ht="24.2" customHeight="1">
      <c r="A205" s="31"/>
      <c r="B205" s="142"/>
      <c r="C205" s="174" t="s">
        <v>438</v>
      </c>
      <c r="D205" s="174" t="s">
        <v>234</v>
      </c>
      <c r="E205" s="175" t="s">
        <v>1030</v>
      </c>
      <c r="F205" s="176" t="s">
        <v>1031</v>
      </c>
      <c r="G205" s="177" t="s">
        <v>256</v>
      </c>
      <c r="H205" s="178">
        <v>22.6</v>
      </c>
      <c r="I205" s="179"/>
      <c r="J205" s="180">
        <f t="shared" ref="J205:J216" si="35">ROUND(I205*H205,2)</f>
        <v>0</v>
      </c>
      <c r="K205" s="181"/>
      <c r="L205" s="32"/>
      <c r="M205" s="182" t="s">
        <v>1</v>
      </c>
      <c r="N205" s="183" t="s">
        <v>43</v>
      </c>
      <c r="O205" s="60"/>
      <c r="P205" s="184">
        <f t="shared" ref="P205:P216" si="36">O205*H205</f>
        <v>0</v>
      </c>
      <c r="Q205" s="184">
        <v>2.2487E-2</v>
      </c>
      <c r="R205" s="184">
        <f t="shared" ref="R205:R216" si="37">Q205*H205</f>
        <v>0.50820620000000005</v>
      </c>
      <c r="S205" s="184">
        <v>0</v>
      </c>
      <c r="T205" s="185">
        <f t="shared" ref="T205:T216" si="38">S205*H205</f>
        <v>0</v>
      </c>
      <c r="U205" s="31"/>
      <c r="V205" s="31"/>
      <c r="W205" s="31"/>
      <c r="X205" s="31"/>
      <c r="Y205" s="31"/>
      <c r="Z205" s="31"/>
      <c r="AA205" s="31"/>
      <c r="AB205" s="31"/>
      <c r="AC205" s="31"/>
      <c r="AD205" s="31"/>
      <c r="AE205" s="31"/>
      <c r="AR205" s="186" t="s">
        <v>238</v>
      </c>
      <c r="AT205" s="186" t="s">
        <v>234</v>
      </c>
      <c r="AU205" s="186" t="s">
        <v>88</v>
      </c>
      <c r="AY205" s="14" t="s">
        <v>232</v>
      </c>
      <c r="BE205" s="104">
        <f t="shared" ref="BE205:BE216" si="39">IF(N205="základná",J205,0)</f>
        <v>0</v>
      </c>
      <c r="BF205" s="104">
        <f t="shared" ref="BF205:BF216" si="40">IF(N205="znížená",J205,0)</f>
        <v>0</v>
      </c>
      <c r="BG205" s="104">
        <f t="shared" ref="BG205:BG216" si="41">IF(N205="zákl. prenesená",J205,0)</f>
        <v>0</v>
      </c>
      <c r="BH205" s="104">
        <f t="shared" ref="BH205:BH216" si="42">IF(N205="zníž. prenesená",J205,0)</f>
        <v>0</v>
      </c>
      <c r="BI205" s="104">
        <f t="shared" ref="BI205:BI216" si="43">IF(N205="nulová",J205,0)</f>
        <v>0</v>
      </c>
      <c r="BJ205" s="14" t="s">
        <v>88</v>
      </c>
      <c r="BK205" s="104">
        <f t="shared" ref="BK205:BK216" si="44">ROUND(I205*H205,2)</f>
        <v>0</v>
      </c>
      <c r="BL205" s="14" t="s">
        <v>238</v>
      </c>
      <c r="BM205" s="186" t="s">
        <v>1032</v>
      </c>
    </row>
    <row r="206" spans="1:65" s="2" customFormat="1" ht="16.5" customHeight="1">
      <c r="A206" s="31"/>
      <c r="B206" s="142"/>
      <c r="C206" s="187" t="s">
        <v>442</v>
      </c>
      <c r="D206" s="187" t="s">
        <v>357</v>
      </c>
      <c r="E206" s="188" t="s">
        <v>1033</v>
      </c>
      <c r="F206" s="189" t="s">
        <v>1034</v>
      </c>
      <c r="G206" s="190" t="s">
        <v>256</v>
      </c>
      <c r="H206" s="191">
        <v>23.73</v>
      </c>
      <c r="I206" s="192"/>
      <c r="J206" s="193">
        <f t="shared" si="35"/>
        <v>0</v>
      </c>
      <c r="K206" s="194"/>
      <c r="L206" s="195"/>
      <c r="M206" s="196" t="s">
        <v>1</v>
      </c>
      <c r="N206" s="197" t="s">
        <v>43</v>
      </c>
      <c r="O206" s="60"/>
      <c r="P206" s="184">
        <f t="shared" si="36"/>
        <v>0</v>
      </c>
      <c r="Q206" s="184">
        <v>1.5E-3</v>
      </c>
      <c r="R206" s="184">
        <f t="shared" si="37"/>
        <v>3.5595000000000002E-2</v>
      </c>
      <c r="S206" s="184">
        <v>0</v>
      </c>
      <c r="T206" s="185">
        <f t="shared" si="38"/>
        <v>0</v>
      </c>
      <c r="U206" s="31"/>
      <c r="V206" s="31"/>
      <c r="W206" s="31"/>
      <c r="X206" s="31"/>
      <c r="Y206" s="31"/>
      <c r="Z206" s="31"/>
      <c r="AA206" s="31"/>
      <c r="AB206" s="31"/>
      <c r="AC206" s="31"/>
      <c r="AD206" s="31"/>
      <c r="AE206" s="31"/>
      <c r="AR206" s="186" t="s">
        <v>263</v>
      </c>
      <c r="AT206" s="186" t="s">
        <v>357</v>
      </c>
      <c r="AU206" s="186" t="s">
        <v>88</v>
      </c>
      <c r="AY206" s="14" t="s">
        <v>232</v>
      </c>
      <c r="BE206" s="104">
        <f t="shared" si="39"/>
        <v>0</v>
      </c>
      <c r="BF206" s="104">
        <f t="shared" si="40"/>
        <v>0</v>
      </c>
      <c r="BG206" s="104">
        <f t="shared" si="41"/>
        <v>0</v>
      </c>
      <c r="BH206" s="104">
        <f t="shared" si="42"/>
        <v>0</v>
      </c>
      <c r="BI206" s="104">
        <f t="shared" si="43"/>
        <v>0</v>
      </c>
      <c r="BJ206" s="14" t="s">
        <v>88</v>
      </c>
      <c r="BK206" s="104">
        <f t="shared" si="44"/>
        <v>0</v>
      </c>
      <c r="BL206" s="14" t="s">
        <v>238</v>
      </c>
      <c r="BM206" s="186" t="s">
        <v>1035</v>
      </c>
    </row>
    <row r="207" spans="1:65" s="2" customFormat="1" ht="24.2" customHeight="1">
      <c r="A207" s="31"/>
      <c r="B207" s="142"/>
      <c r="C207" s="174" t="s">
        <v>446</v>
      </c>
      <c r="D207" s="174" t="s">
        <v>234</v>
      </c>
      <c r="E207" s="175" t="s">
        <v>1036</v>
      </c>
      <c r="F207" s="176" t="s">
        <v>1037</v>
      </c>
      <c r="G207" s="177" t="s">
        <v>256</v>
      </c>
      <c r="H207" s="178">
        <v>27.9</v>
      </c>
      <c r="I207" s="179"/>
      <c r="J207" s="180">
        <f t="shared" si="35"/>
        <v>0</v>
      </c>
      <c r="K207" s="181"/>
      <c r="L207" s="32"/>
      <c r="M207" s="182" t="s">
        <v>1</v>
      </c>
      <c r="N207" s="183" t="s">
        <v>43</v>
      </c>
      <c r="O207" s="60"/>
      <c r="P207" s="184">
        <f t="shared" si="36"/>
        <v>0</v>
      </c>
      <c r="Q207" s="184">
        <v>2.2487E-2</v>
      </c>
      <c r="R207" s="184">
        <f t="shared" si="37"/>
        <v>0.62738729999999998</v>
      </c>
      <c r="S207" s="184">
        <v>0</v>
      </c>
      <c r="T207" s="185">
        <f t="shared" si="38"/>
        <v>0</v>
      </c>
      <c r="U207" s="31"/>
      <c r="V207" s="31"/>
      <c r="W207" s="31"/>
      <c r="X207" s="31"/>
      <c r="Y207" s="31"/>
      <c r="Z207" s="31"/>
      <c r="AA207" s="31"/>
      <c r="AB207" s="31"/>
      <c r="AC207" s="31"/>
      <c r="AD207" s="31"/>
      <c r="AE207" s="31"/>
      <c r="AR207" s="186" t="s">
        <v>238</v>
      </c>
      <c r="AT207" s="186" t="s">
        <v>234</v>
      </c>
      <c r="AU207" s="186" t="s">
        <v>88</v>
      </c>
      <c r="AY207" s="14" t="s">
        <v>232</v>
      </c>
      <c r="BE207" s="104">
        <f t="shared" si="39"/>
        <v>0</v>
      </c>
      <c r="BF207" s="104">
        <f t="shared" si="40"/>
        <v>0</v>
      </c>
      <c r="BG207" s="104">
        <f t="shared" si="41"/>
        <v>0</v>
      </c>
      <c r="BH207" s="104">
        <f t="shared" si="42"/>
        <v>0</v>
      </c>
      <c r="BI207" s="104">
        <f t="shared" si="43"/>
        <v>0</v>
      </c>
      <c r="BJ207" s="14" t="s">
        <v>88</v>
      </c>
      <c r="BK207" s="104">
        <f t="shared" si="44"/>
        <v>0</v>
      </c>
      <c r="BL207" s="14" t="s">
        <v>238</v>
      </c>
      <c r="BM207" s="186" t="s">
        <v>1038</v>
      </c>
    </row>
    <row r="208" spans="1:65" s="2" customFormat="1" ht="16.5" customHeight="1">
      <c r="A208" s="31"/>
      <c r="B208" s="142"/>
      <c r="C208" s="187" t="s">
        <v>450</v>
      </c>
      <c r="D208" s="187" t="s">
        <v>357</v>
      </c>
      <c r="E208" s="188" t="s">
        <v>1033</v>
      </c>
      <c r="F208" s="189" t="s">
        <v>1034</v>
      </c>
      <c r="G208" s="190" t="s">
        <v>256</v>
      </c>
      <c r="H208" s="191">
        <v>29.295000000000002</v>
      </c>
      <c r="I208" s="192"/>
      <c r="J208" s="193">
        <f t="shared" si="35"/>
        <v>0</v>
      </c>
      <c r="K208" s="194"/>
      <c r="L208" s="195"/>
      <c r="M208" s="196" t="s">
        <v>1</v>
      </c>
      <c r="N208" s="197" t="s">
        <v>43</v>
      </c>
      <c r="O208" s="60"/>
      <c r="P208" s="184">
        <f t="shared" si="36"/>
        <v>0</v>
      </c>
      <c r="Q208" s="184">
        <v>1.5E-3</v>
      </c>
      <c r="R208" s="184">
        <f t="shared" si="37"/>
        <v>4.3942500000000002E-2</v>
      </c>
      <c r="S208" s="184">
        <v>0</v>
      </c>
      <c r="T208" s="185">
        <f t="shared" si="38"/>
        <v>0</v>
      </c>
      <c r="U208" s="31"/>
      <c r="V208" s="31"/>
      <c r="W208" s="31"/>
      <c r="X208" s="31"/>
      <c r="Y208" s="31"/>
      <c r="Z208" s="31"/>
      <c r="AA208" s="31"/>
      <c r="AB208" s="31"/>
      <c r="AC208" s="31"/>
      <c r="AD208" s="31"/>
      <c r="AE208" s="31"/>
      <c r="AR208" s="186" t="s">
        <v>263</v>
      </c>
      <c r="AT208" s="186" t="s">
        <v>357</v>
      </c>
      <c r="AU208" s="186" t="s">
        <v>88</v>
      </c>
      <c r="AY208" s="14" t="s">
        <v>232</v>
      </c>
      <c r="BE208" s="104">
        <f t="shared" si="39"/>
        <v>0</v>
      </c>
      <c r="BF208" s="104">
        <f t="shared" si="40"/>
        <v>0</v>
      </c>
      <c r="BG208" s="104">
        <f t="shared" si="41"/>
        <v>0</v>
      </c>
      <c r="BH208" s="104">
        <f t="shared" si="42"/>
        <v>0</v>
      </c>
      <c r="BI208" s="104">
        <f t="shared" si="43"/>
        <v>0</v>
      </c>
      <c r="BJ208" s="14" t="s">
        <v>88</v>
      </c>
      <c r="BK208" s="104">
        <f t="shared" si="44"/>
        <v>0</v>
      </c>
      <c r="BL208" s="14" t="s">
        <v>238</v>
      </c>
      <c r="BM208" s="186" t="s">
        <v>1039</v>
      </c>
    </row>
    <row r="209" spans="1:65" s="2" customFormat="1" ht="33" customHeight="1">
      <c r="A209" s="31"/>
      <c r="B209" s="142"/>
      <c r="C209" s="174" t="s">
        <v>455</v>
      </c>
      <c r="D209" s="174" t="s">
        <v>234</v>
      </c>
      <c r="E209" s="175" t="s">
        <v>1040</v>
      </c>
      <c r="F209" s="176" t="s">
        <v>1041</v>
      </c>
      <c r="G209" s="177" t="s">
        <v>287</v>
      </c>
      <c r="H209" s="178">
        <v>68.709000000000003</v>
      </c>
      <c r="I209" s="179"/>
      <c r="J209" s="180">
        <f t="shared" si="35"/>
        <v>0</v>
      </c>
      <c r="K209" s="181"/>
      <c r="L209" s="32"/>
      <c r="M209" s="182" t="s">
        <v>1</v>
      </c>
      <c r="N209" s="183" t="s">
        <v>43</v>
      </c>
      <c r="O209" s="60"/>
      <c r="P209" s="184">
        <f t="shared" si="36"/>
        <v>0</v>
      </c>
      <c r="Q209" s="184">
        <v>0</v>
      </c>
      <c r="R209" s="184">
        <f t="shared" si="37"/>
        <v>0</v>
      </c>
      <c r="S209" s="184">
        <v>0</v>
      </c>
      <c r="T209" s="185">
        <f t="shared" si="38"/>
        <v>0</v>
      </c>
      <c r="U209" s="31"/>
      <c r="V209" s="31"/>
      <c r="W209" s="31"/>
      <c r="X209" s="31"/>
      <c r="Y209" s="31"/>
      <c r="Z209" s="31"/>
      <c r="AA209" s="31"/>
      <c r="AB209" s="31"/>
      <c r="AC209" s="31"/>
      <c r="AD209" s="31"/>
      <c r="AE209" s="31"/>
      <c r="AR209" s="186" t="s">
        <v>238</v>
      </c>
      <c r="AT209" s="186" t="s">
        <v>234</v>
      </c>
      <c r="AU209" s="186" t="s">
        <v>88</v>
      </c>
      <c r="AY209" s="14" t="s">
        <v>232</v>
      </c>
      <c r="BE209" s="104">
        <f t="shared" si="39"/>
        <v>0</v>
      </c>
      <c r="BF209" s="104">
        <f t="shared" si="40"/>
        <v>0</v>
      </c>
      <c r="BG209" s="104">
        <f t="shared" si="41"/>
        <v>0</v>
      </c>
      <c r="BH209" s="104">
        <f t="shared" si="42"/>
        <v>0</v>
      </c>
      <c r="BI209" s="104">
        <f t="shared" si="43"/>
        <v>0</v>
      </c>
      <c r="BJ209" s="14" t="s">
        <v>88</v>
      </c>
      <c r="BK209" s="104">
        <f t="shared" si="44"/>
        <v>0</v>
      </c>
      <c r="BL209" s="14" t="s">
        <v>238</v>
      </c>
      <c r="BM209" s="186" t="s">
        <v>1042</v>
      </c>
    </row>
    <row r="210" spans="1:65" s="2" customFormat="1" ht="24.2" customHeight="1">
      <c r="A210" s="31"/>
      <c r="B210" s="142"/>
      <c r="C210" s="174" t="s">
        <v>460</v>
      </c>
      <c r="D210" s="174" t="s">
        <v>234</v>
      </c>
      <c r="E210" s="175" t="s">
        <v>1043</v>
      </c>
      <c r="F210" s="176" t="s">
        <v>1044</v>
      </c>
      <c r="G210" s="177" t="s">
        <v>287</v>
      </c>
      <c r="H210" s="178">
        <v>68.709000000000003</v>
      </c>
      <c r="I210" s="179"/>
      <c r="J210" s="180">
        <f t="shared" si="35"/>
        <v>0</v>
      </c>
      <c r="K210" s="181"/>
      <c r="L210" s="32"/>
      <c r="M210" s="182" t="s">
        <v>1</v>
      </c>
      <c r="N210" s="183" t="s">
        <v>43</v>
      </c>
      <c r="O210" s="60"/>
      <c r="P210" s="184">
        <f t="shared" si="36"/>
        <v>0</v>
      </c>
      <c r="Q210" s="184">
        <v>0</v>
      </c>
      <c r="R210" s="184">
        <f t="shared" si="37"/>
        <v>0</v>
      </c>
      <c r="S210" s="184">
        <v>0</v>
      </c>
      <c r="T210" s="185">
        <f t="shared" si="38"/>
        <v>0</v>
      </c>
      <c r="U210" s="31"/>
      <c r="V210" s="31"/>
      <c r="W210" s="31"/>
      <c r="X210" s="31"/>
      <c r="Y210" s="31"/>
      <c r="Z210" s="31"/>
      <c r="AA210" s="31"/>
      <c r="AB210" s="31"/>
      <c r="AC210" s="31"/>
      <c r="AD210" s="31"/>
      <c r="AE210" s="31"/>
      <c r="AR210" s="186" t="s">
        <v>238</v>
      </c>
      <c r="AT210" s="186" t="s">
        <v>234</v>
      </c>
      <c r="AU210" s="186" t="s">
        <v>88</v>
      </c>
      <c r="AY210" s="14" t="s">
        <v>232</v>
      </c>
      <c r="BE210" s="104">
        <f t="shared" si="39"/>
        <v>0</v>
      </c>
      <c r="BF210" s="104">
        <f t="shared" si="40"/>
        <v>0</v>
      </c>
      <c r="BG210" s="104">
        <f t="shared" si="41"/>
        <v>0</v>
      </c>
      <c r="BH210" s="104">
        <f t="shared" si="42"/>
        <v>0</v>
      </c>
      <c r="BI210" s="104">
        <f t="shared" si="43"/>
        <v>0</v>
      </c>
      <c r="BJ210" s="14" t="s">
        <v>88</v>
      </c>
      <c r="BK210" s="104">
        <f t="shared" si="44"/>
        <v>0</v>
      </c>
      <c r="BL210" s="14" t="s">
        <v>238</v>
      </c>
      <c r="BM210" s="186" t="s">
        <v>1045</v>
      </c>
    </row>
    <row r="211" spans="1:65" s="2" customFormat="1" ht="16.5" customHeight="1">
      <c r="A211" s="31"/>
      <c r="B211" s="142"/>
      <c r="C211" s="187" t="s">
        <v>465</v>
      </c>
      <c r="D211" s="187" t="s">
        <v>357</v>
      </c>
      <c r="E211" s="188" t="s">
        <v>1046</v>
      </c>
      <c r="F211" s="189" t="s">
        <v>1047</v>
      </c>
      <c r="G211" s="190" t="s">
        <v>287</v>
      </c>
      <c r="H211" s="191">
        <v>70.77</v>
      </c>
      <c r="I211" s="192"/>
      <c r="J211" s="193">
        <f t="shared" si="35"/>
        <v>0</v>
      </c>
      <c r="K211" s="194"/>
      <c r="L211" s="195"/>
      <c r="M211" s="196" t="s">
        <v>1</v>
      </c>
      <c r="N211" s="197" t="s">
        <v>43</v>
      </c>
      <c r="O211" s="60"/>
      <c r="P211" s="184">
        <f t="shared" si="36"/>
        <v>0</v>
      </c>
      <c r="Q211" s="184">
        <v>0</v>
      </c>
      <c r="R211" s="184">
        <f t="shared" si="37"/>
        <v>0</v>
      </c>
      <c r="S211" s="184">
        <v>0</v>
      </c>
      <c r="T211" s="185">
        <f t="shared" si="38"/>
        <v>0</v>
      </c>
      <c r="U211" s="31"/>
      <c r="V211" s="31"/>
      <c r="W211" s="31"/>
      <c r="X211" s="31"/>
      <c r="Y211" s="31"/>
      <c r="Z211" s="31"/>
      <c r="AA211" s="31"/>
      <c r="AB211" s="31"/>
      <c r="AC211" s="31"/>
      <c r="AD211" s="31"/>
      <c r="AE211" s="31"/>
      <c r="AR211" s="186" t="s">
        <v>263</v>
      </c>
      <c r="AT211" s="186" t="s">
        <v>357</v>
      </c>
      <c r="AU211" s="186" t="s">
        <v>88</v>
      </c>
      <c r="AY211" s="14" t="s">
        <v>232</v>
      </c>
      <c r="BE211" s="104">
        <f t="shared" si="39"/>
        <v>0</v>
      </c>
      <c r="BF211" s="104">
        <f t="shared" si="40"/>
        <v>0</v>
      </c>
      <c r="BG211" s="104">
        <f t="shared" si="41"/>
        <v>0</v>
      </c>
      <c r="BH211" s="104">
        <f t="shared" si="42"/>
        <v>0</v>
      </c>
      <c r="BI211" s="104">
        <f t="shared" si="43"/>
        <v>0</v>
      </c>
      <c r="BJ211" s="14" t="s">
        <v>88</v>
      </c>
      <c r="BK211" s="104">
        <f t="shared" si="44"/>
        <v>0</v>
      </c>
      <c r="BL211" s="14" t="s">
        <v>238</v>
      </c>
      <c r="BM211" s="186" t="s">
        <v>1048</v>
      </c>
    </row>
    <row r="212" spans="1:65" s="2" customFormat="1" ht="33" customHeight="1">
      <c r="A212" s="31"/>
      <c r="B212" s="142"/>
      <c r="C212" s="174" t="s">
        <v>470</v>
      </c>
      <c r="D212" s="174" t="s">
        <v>234</v>
      </c>
      <c r="E212" s="175" t="s">
        <v>1049</v>
      </c>
      <c r="F212" s="176" t="s">
        <v>1050</v>
      </c>
      <c r="G212" s="177" t="s">
        <v>237</v>
      </c>
      <c r="H212" s="178">
        <v>142.24</v>
      </c>
      <c r="I212" s="179"/>
      <c r="J212" s="180">
        <f t="shared" si="35"/>
        <v>0</v>
      </c>
      <c r="K212" s="181"/>
      <c r="L212" s="32"/>
      <c r="M212" s="182" t="s">
        <v>1</v>
      </c>
      <c r="N212" s="183" t="s">
        <v>43</v>
      </c>
      <c r="O212" s="60"/>
      <c r="P212" s="184">
        <f t="shared" si="36"/>
        <v>0</v>
      </c>
      <c r="Q212" s="184">
        <v>2.5710569999999999E-2</v>
      </c>
      <c r="R212" s="184">
        <f t="shared" si="37"/>
        <v>3.6570714768000001</v>
      </c>
      <c r="S212" s="184">
        <v>0</v>
      </c>
      <c r="T212" s="185">
        <f t="shared" si="38"/>
        <v>0</v>
      </c>
      <c r="U212" s="31"/>
      <c r="V212" s="31"/>
      <c r="W212" s="31"/>
      <c r="X212" s="31"/>
      <c r="Y212" s="31"/>
      <c r="Z212" s="31"/>
      <c r="AA212" s="31"/>
      <c r="AB212" s="31"/>
      <c r="AC212" s="31"/>
      <c r="AD212" s="31"/>
      <c r="AE212" s="31"/>
      <c r="AR212" s="186" t="s">
        <v>238</v>
      </c>
      <c r="AT212" s="186" t="s">
        <v>234</v>
      </c>
      <c r="AU212" s="186" t="s">
        <v>88</v>
      </c>
      <c r="AY212" s="14" t="s">
        <v>232</v>
      </c>
      <c r="BE212" s="104">
        <f t="shared" si="39"/>
        <v>0</v>
      </c>
      <c r="BF212" s="104">
        <f t="shared" si="40"/>
        <v>0</v>
      </c>
      <c r="BG212" s="104">
        <f t="shared" si="41"/>
        <v>0</v>
      </c>
      <c r="BH212" s="104">
        <f t="shared" si="42"/>
        <v>0</v>
      </c>
      <c r="BI212" s="104">
        <f t="shared" si="43"/>
        <v>0</v>
      </c>
      <c r="BJ212" s="14" t="s">
        <v>88</v>
      </c>
      <c r="BK212" s="104">
        <f t="shared" si="44"/>
        <v>0</v>
      </c>
      <c r="BL212" s="14" t="s">
        <v>238</v>
      </c>
      <c r="BM212" s="186" t="s">
        <v>1051</v>
      </c>
    </row>
    <row r="213" spans="1:65" s="2" customFormat="1" ht="44.25" customHeight="1">
      <c r="A213" s="31"/>
      <c r="B213" s="142"/>
      <c r="C213" s="174" t="s">
        <v>474</v>
      </c>
      <c r="D213" s="174" t="s">
        <v>234</v>
      </c>
      <c r="E213" s="175" t="s">
        <v>1052</v>
      </c>
      <c r="F213" s="176" t="s">
        <v>1053</v>
      </c>
      <c r="G213" s="177" t="s">
        <v>237</v>
      </c>
      <c r="H213" s="178">
        <v>142.24</v>
      </c>
      <c r="I213" s="179"/>
      <c r="J213" s="180">
        <f t="shared" si="35"/>
        <v>0</v>
      </c>
      <c r="K213" s="181"/>
      <c r="L213" s="32"/>
      <c r="M213" s="182" t="s">
        <v>1</v>
      </c>
      <c r="N213" s="183" t="s">
        <v>43</v>
      </c>
      <c r="O213" s="60"/>
      <c r="P213" s="184">
        <f t="shared" si="36"/>
        <v>0</v>
      </c>
      <c r="Q213" s="184">
        <v>0</v>
      </c>
      <c r="R213" s="184">
        <f t="shared" si="37"/>
        <v>0</v>
      </c>
      <c r="S213" s="184">
        <v>0</v>
      </c>
      <c r="T213" s="185">
        <f t="shared" si="38"/>
        <v>0</v>
      </c>
      <c r="U213" s="31"/>
      <c r="V213" s="31"/>
      <c r="W213" s="31"/>
      <c r="X213" s="31"/>
      <c r="Y213" s="31"/>
      <c r="Z213" s="31"/>
      <c r="AA213" s="31"/>
      <c r="AB213" s="31"/>
      <c r="AC213" s="31"/>
      <c r="AD213" s="31"/>
      <c r="AE213" s="31"/>
      <c r="AR213" s="186" t="s">
        <v>238</v>
      </c>
      <c r="AT213" s="186" t="s">
        <v>234</v>
      </c>
      <c r="AU213" s="186" t="s">
        <v>88</v>
      </c>
      <c r="AY213" s="14" t="s">
        <v>232</v>
      </c>
      <c r="BE213" s="104">
        <f t="shared" si="39"/>
        <v>0</v>
      </c>
      <c r="BF213" s="104">
        <f t="shared" si="40"/>
        <v>0</v>
      </c>
      <c r="BG213" s="104">
        <f t="shared" si="41"/>
        <v>0</v>
      </c>
      <c r="BH213" s="104">
        <f t="shared" si="42"/>
        <v>0</v>
      </c>
      <c r="BI213" s="104">
        <f t="shared" si="43"/>
        <v>0</v>
      </c>
      <c r="BJ213" s="14" t="s">
        <v>88</v>
      </c>
      <c r="BK213" s="104">
        <f t="shared" si="44"/>
        <v>0</v>
      </c>
      <c r="BL213" s="14" t="s">
        <v>238</v>
      </c>
      <c r="BM213" s="186" t="s">
        <v>1054</v>
      </c>
    </row>
    <row r="214" spans="1:65" s="2" customFormat="1" ht="33" customHeight="1">
      <c r="A214" s="31"/>
      <c r="B214" s="142"/>
      <c r="C214" s="174" t="s">
        <v>478</v>
      </c>
      <c r="D214" s="174" t="s">
        <v>234</v>
      </c>
      <c r="E214" s="175" t="s">
        <v>1055</v>
      </c>
      <c r="F214" s="176" t="s">
        <v>1056</v>
      </c>
      <c r="G214" s="177" t="s">
        <v>237</v>
      </c>
      <c r="H214" s="178">
        <v>142.24</v>
      </c>
      <c r="I214" s="179"/>
      <c r="J214" s="180">
        <f t="shared" si="35"/>
        <v>0</v>
      </c>
      <c r="K214" s="181"/>
      <c r="L214" s="32"/>
      <c r="M214" s="182" t="s">
        <v>1</v>
      </c>
      <c r="N214" s="183" t="s">
        <v>43</v>
      </c>
      <c r="O214" s="60"/>
      <c r="P214" s="184">
        <f t="shared" si="36"/>
        <v>0</v>
      </c>
      <c r="Q214" s="184">
        <v>2.571E-2</v>
      </c>
      <c r="R214" s="184">
        <f t="shared" si="37"/>
        <v>3.6569904000000002</v>
      </c>
      <c r="S214" s="184">
        <v>0</v>
      </c>
      <c r="T214" s="185">
        <f t="shared" si="38"/>
        <v>0</v>
      </c>
      <c r="U214" s="31"/>
      <c r="V214" s="31"/>
      <c r="W214" s="31"/>
      <c r="X214" s="31"/>
      <c r="Y214" s="31"/>
      <c r="Z214" s="31"/>
      <c r="AA214" s="31"/>
      <c r="AB214" s="31"/>
      <c r="AC214" s="31"/>
      <c r="AD214" s="31"/>
      <c r="AE214" s="31"/>
      <c r="AR214" s="186" t="s">
        <v>238</v>
      </c>
      <c r="AT214" s="186" t="s">
        <v>234</v>
      </c>
      <c r="AU214" s="186" t="s">
        <v>88</v>
      </c>
      <c r="AY214" s="14" t="s">
        <v>232</v>
      </c>
      <c r="BE214" s="104">
        <f t="shared" si="39"/>
        <v>0</v>
      </c>
      <c r="BF214" s="104">
        <f t="shared" si="40"/>
        <v>0</v>
      </c>
      <c r="BG214" s="104">
        <f t="shared" si="41"/>
        <v>0</v>
      </c>
      <c r="BH214" s="104">
        <f t="shared" si="42"/>
        <v>0</v>
      </c>
      <c r="BI214" s="104">
        <f t="shared" si="43"/>
        <v>0</v>
      </c>
      <c r="BJ214" s="14" t="s">
        <v>88</v>
      </c>
      <c r="BK214" s="104">
        <f t="shared" si="44"/>
        <v>0</v>
      </c>
      <c r="BL214" s="14" t="s">
        <v>238</v>
      </c>
      <c r="BM214" s="186" t="s">
        <v>1057</v>
      </c>
    </row>
    <row r="215" spans="1:65" s="2" customFormat="1" ht="24.2" customHeight="1">
      <c r="A215" s="31"/>
      <c r="B215" s="142"/>
      <c r="C215" s="174" t="s">
        <v>482</v>
      </c>
      <c r="D215" s="174" t="s">
        <v>234</v>
      </c>
      <c r="E215" s="175" t="s">
        <v>1058</v>
      </c>
      <c r="F215" s="176" t="s">
        <v>1059</v>
      </c>
      <c r="G215" s="177" t="s">
        <v>237</v>
      </c>
      <c r="H215" s="178">
        <v>14.84</v>
      </c>
      <c r="I215" s="179"/>
      <c r="J215" s="180">
        <f t="shared" si="35"/>
        <v>0</v>
      </c>
      <c r="K215" s="181"/>
      <c r="L215" s="32"/>
      <c r="M215" s="182" t="s">
        <v>1</v>
      </c>
      <c r="N215" s="183" t="s">
        <v>43</v>
      </c>
      <c r="O215" s="60"/>
      <c r="P215" s="184">
        <f t="shared" si="36"/>
        <v>0</v>
      </c>
      <c r="Q215" s="184">
        <v>7.5953530000000005E-2</v>
      </c>
      <c r="R215" s="184">
        <f t="shared" si="37"/>
        <v>1.1271503852</v>
      </c>
      <c r="S215" s="184">
        <v>0</v>
      </c>
      <c r="T215" s="185">
        <f t="shared" si="38"/>
        <v>0</v>
      </c>
      <c r="U215" s="31"/>
      <c r="V215" s="31"/>
      <c r="W215" s="31"/>
      <c r="X215" s="31"/>
      <c r="Y215" s="31"/>
      <c r="Z215" s="31"/>
      <c r="AA215" s="31"/>
      <c r="AB215" s="31"/>
      <c r="AC215" s="31"/>
      <c r="AD215" s="31"/>
      <c r="AE215" s="31"/>
      <c r="AR215" s="186" t="s">
        <v>238</v>
      </c>
      <c r="AT215" s="186" t="s">
        <v>234</v>
      </c>
      <c r="AU215" s="186" t="s">
        <v>88</v>
      </c>
      <c r="AY215" s="14" t="s">
        <v>232</v>
      </c>
      <c r="BE215" s="104">
        <f t="shared" si="39"/>
        <v>0</v>
      </c>
      <c r="BF215" s="104">
        <f t="shared" si="40"/>
        <v>0</v>
      </c>
      <c r="BG215" s="104">
        <f t="shared" si="41"/>
        <v>0</v>
      </c>
      <c r="BH215" s="104">
        <f t="shared" si="42"/>
        <v>0</v>
      </c>
      <c r="BI215" s="104">
        <f t="shared" si="43"/>
        <v>0</v>
      </c>
      <c r="BJ215" s="14" t="s">
        <v>88</v>
      </c>
      <c r="BK215" s="104">
        <f t="shared" si="44"/>
        <v>0</v>
      </c>
      <c r="BL215" s="14" t="s">
        <v>238</v>
      </c>
      <c r="BM215" s="186" t="s">
        <v>1060</v>
      </c>
    </row>
    <row r="216" spans="1:65" s="2" customFormat="1" ht="16.5" customHeight="1">
      <c r="A216" s="31"/>
      <c r="B216" s="142"/>
      <c r="C216" s="174" t="s">
        <v>486</v>
      </c>
      <c r="D216" s="174" t="s">
        <v>234</v>
      </c>
      <c r="E216" s="175" t="s">
        <v>1061</v>
      </c>
      <c r="F216" s="176" t="s">
        <v>1062</v>
      </c>
      <c r="G216" s="177" t="s">
        <v>237</v>
      </c>
      <c r="H216" s="178">
        <v>14.84</v>
      </c>
      <c r="I216" s="179"/>
      <c r="J216" s="180">
        <f t="shared" si="35"/>
        <v>0</v>
      </c>
      <c r="K216" s="181"/>
      <c r="L216" s="32"/>
      <c r="M216" s="182" t="s">
        <v>1</v>
      </c>
      <c r="N216" s="183" t="s">
        <v>43</v>
      </c>
      <c r="O216" s="60"/>
      <c r="P216" s="184">
        <f t="shared" si="36"/>
        <v>0</v>
      </c>
      <c r="Q216" s="184">
        <v>0</v>
      </c>
      <c r="R216" s="184">
        <f t="shared" si="37"/>
        <v>0</v>
      </c>
      <c r="S216" s="184">
        <v>0</v>
      </c>
      <c r="T216" s="185">
        <f t="shared" si="38"/>
        <v>0</v>
      </c>
      <c r="U216" s="31"/>
      <c r="V216" s="31"/>
      <c r="W216" s="31"/>
      <c r="X216" s="31"/>
      <c r="Y216" s="31"/>
      <c r="Z216" s="31"/>
      <c r="AA216" s="31"/>
      <c r="AB216" s="31"/>
      <c r="AC216" s="31"/>
      <c r="AD216" s="31"/>
      <c r="AE216" s="31"/>
      <c r="AR216" s="186" t="s">
        <v>238</v>
      </c>
      <c r="AT216" s="186" t="s">
        <v>234</v>
      </c>
      <c r="AU216" s="186" t="s">
        <v>88</v>
      </c>
      <c r="AY216" s="14" t="s">
        <v>232</v>
      </c>
      <c r="BE216" s="104">
        <f t="shared" si="39"/>
        <v>0</v>
      </c>
      <c r="BF216" s="104">
        <f t="shared" si="40"/>
        <v>0</v>
      </c>
      <c r="BG216" s="104">
        <f t="shared" si="41"/>
        <v>0</v>
      </c>
      <c r="BH216" s="104">
        <f t="shared" si="42"/>
        <v>0</v>
      </c>
      <c r="BI216" s="104">
        <f t="shared" si="43"/>
        <v>0</v>
      </c>
      <c r="BJ216" s="14" t="s">
        <v>88</v>
      </c>
      <c r="BK216" s="104">
        <f t="shared" si="44"/>
        <v>0</v>
      </c>
      <c r="BL216" s="14" t="s">
        <v>238</v>
      </c>
      <c r="BM216" s="186" t="s">
        <v>1063</v>
      </c>
    </row>
    <row r="217" spans="1:65" s="12" customFormat="1" ht="22.9" customHeight="1">
      <c r="B217" s="161"/>
      <c r="D217" s="162" t="s">
        <v>76</v>
      </c>
      <c r="E217" s="172" t="s">
        <v>629</v>
      </c>
      <c r="F217" s="172" t="s">
        <v>757</v>
      </c>
      <c r="I217" s="164"/>
      <c r="J217" s="173">
        <f>BK217</f>
        <v>0</v>
      </c>
      <c r="L217" s="161"/>
      <c r="M217" s="166"/>
      <c r="N217" s="167"/>
      <c r="O217" s="167"/>
      <c r="P217" s="168">
        <f>SUM(P218:P219)</f>
        <v>0</v>
      </c>
      <c r="Q217" s="167"/>
      <c r="R217" s="168">
        <f>SUM(R218:R219)</f>
        <v>0</v>
      </c>
      <c r="S217" s="167"/>
      <c r="T217" s="169">
        <f>SUM(T218:T219)</f>
        <v>0</v>
      </c>
      <c r="AR217" s="162" t="s">
        <v>81</v>
      </c>
      <c r="AT217" s="170" t="s">
        <v>76</v>
      </c>
      <c r="AU217" s="170" t="s">
        <v>81</v>
      </c>
      <c r="AY217" s="162" t="s">
        <v>232</v>
      </c>
      <c r="BK217" s="171">
        <f>SUM(BK218:BK219)</f>
        <v>0</v>
      </c>
    </row>
    <row r="218" spans="1:65" s="2" customFormat="1" ht="33" customHeight="1">
      <c r="A218" s="31"/>
      <c r="B218" s="142"/>
      <c r="C218" s="174" t="s">
        <v>490</v>
      </c>
      <c r="D218" s="174" t="s">
        <v>234</v>
      </c>
      <c r="E218" s="175" t="s">
        <v>759</v>
      </c>
      <c r="F218" s="176" t="s">
        <v>760</v>
      </c>
      <c r="G218" s="177" t="s">
        <v>360</v>
      </c>
      <c r="H218" s="178">
        <v>288.685</v>
      </c>
      <c r="I218" s="179"/>
      <c r="J218" s="180">
        <f>ROUND(I218*H218,2)</f>
        <v>0</v>
      </c>
      <c r="K218" s="181"/>
      <c r="L218" s="32"/>
      <c r="M218" s="182" t="s">
        <v>1</v>
      </c>
      <c r="N218" s="183" t="s">
        <v>43</v>
      </c>
      <c r="O218" s="60"/>
      <c r="P218" s="184">
        <f>O218*H218</f>
        <v>0</v>
      </c>
      <c r="Q218" s="184">
        <v>0</v>
      </c>
      <c r="R218" s="184">
        <f>Q218*H218</f>
        <v>0</v>
      </c>
      <c r="S218" s="184">
        <v>0</v>
      </c>
      <c r="T218" s="185">
        <f>S218*H218</f>
        <v>0</v>
      </c>
      <c r="U218" s="31"/>
      <c r="V218" s="31"/>
      <c r="W218" s="31"/>
      <c r="X218" s="31"/>
      <c r="Y218" s="31"/>
      <c r="Z218" s="31"/>
      <c r="AA218" s="31"/>
      <c r="AB218" s="31"/>
      <c r="AC218" s="31"/>
      <c r="AD218" s="31"/>
      <c r="AE218" s="31"/>
      <c r="AR218" s="186" t="s">
        <v>238</v>
      </c>
      <c r="AT218" s="186" t="s">
        <v>234</v>
      </c>
      <c r="AU218" s="186" t="s">
        <v>88</v>
      </c>
      <c r="AY218" s="14" t="s">
        <v>232</v>
      </c>
      <c r="BE218" s="104">
        <f>IF(N218="základná",J218,0)</f>
        <v>0</v>
      </c>
      <c r="BF218" s="104">
        <f>IF(N218="znížená",J218,0)</f>
        <v>0</v>
      </c>
      <c r="BG218" s="104">
        <f>IF(N218="zákl. prenesená",J218,0)</f>
        <v>0</v>
      </c>
      <c r="BH218" s="104">
        <f>IF(N218="zníž. prenesená",J218,0)</f>
        <v>0</v>
      </c>
      <c r="BI218" s="104">
        <f>IF(N218="nulová",J218,0)</f>
        <v>0</v>
      </c>
      <c r="BJ218" s="14" t="s">
        <v>88</v>
      </c>
      <c r="BK218" s="104">
        <f>ROUND(I218*H218,2)</f>
        <v>0</v>
      </c>
      <c r="BL218" s="14" t="s">
        <v>238</v>
      </c>
      <c r="BM218" s="186" t="s">
        <v>1064</v>
      </c>
    </row>
    <row r="219" spans="1:65" s="2" customFormat="1" ht="49.15" customHeight="1">
      <c r="A219" s="31"/>
      <c r="B219" s="142"/>
      <c r="C219" s="174" t="s">
        <v>494</v>
      </c>
      <c r="D219" s="174" t="s">
        <v>234</v>
      </c>
      <c r="E219" s="175" t="s">
        <v>763</v>
      </c>
      <c r="F219" s="176" t="s">
        <v>764</v>
      </c>
      <c r="G219" s="177" t="s">
        <v>360</v>
      </c>
      <c r="H219" s="178">
        <v>288.685</v>
      </c>
      <c r="I219" s="179"/>
      <c r="J219" s="180">
        <f>ROUND(I219*H219,2)</f>
        <v>0</v>
      </c>
      <c r="K219" s="181"/>
      <c r="L219" s="32"/>
      <c r="M219" s="182" t="s">
        <v>1</v>
      </c>
      <c r="N219" s="183" t="s">
        <v>43</v>
      </c>
      <c r="O219" s="60"/>
      <c r="P219" s="184">
        <f>O219*H219</f>
        <v>0</v>
      </c>
      <c r="Q219" s="184">
        <v>0</v>
      </c>
      <c r="R219" s="184">
        <f>Q219*H219</f>
        <v>0</v>
      </c>
      <c r="S219" s="184">
        <v>0</v>
      </c>
      <c r="T219" s="185">
        <f>S219*H219</f>
        <v>0</v>
      </c>
      <c r="U219" s="31"/>
      <c r="V219" s="31"/>
      <c r="W219" s="31"/>
      <c r="X219" s="31"/>
      <c r="Y219" s="31"/>
      <c r="Z219" s="31"/>
      <c r="AA219" s="31"/>
      <c r="AB219" s="31"/>
      <c r="AC219" s="31"/>
      <c r="AD219" s="31"/>
      <c r="AE219" s="31"/>
      <c r="AR219" s="186" t="s">
        <v>238</v>
      </c>
      <c r="AT219" s="186" t="s">
        <v>234</v>
      </c>
      <c r="AU219" s="186" t="s">
        <v>88</v>
      </c>
      <c r="AY219" s="14" t="s">
        <v>232</v>
      </c>
      <c r="BE219" s="104">
        <f>IF(N219="základná",J219,0)</f>
        <v>0</v>
      </c>
      <c r="BF219" s="104">
        <f>IF(N219="znížená",J219,0)</f>
        <v>0</v>
      </c>
      <c r="BG219" s="104">
        <f>IF(N219="zákl. prenesená",J219,0)</f>
        <v>0</v>
      </c>
      <c r="BH219" s="104">
        <f>IF(N219="zníž. prenesená",J219,0)</f>
        <v>0</v>
      </c>
      <c r="BI219" s="104">
        <f>IF(N219="nulová",J219,0)</f>
        <v>0</v>
      </c>
      <c r="BJ219" s="14" t="s">
        <v>88</v>
      </c>
      <c r="BK219" s="104">
        <f>ROUND(I219*H219,2)</f>
        <v>0</v>
      </c>
      <c r="BL219" s="14" t="s">
        <v>238</v>
      </c>
      <c r="BM219" s="186" t="s">
        <v>1065</v>
      </c>
    </row>
    <row r="220" spans="1:65" s="12" customFormat="1" ht="25.9" customHeight="1">
      <c r="B220" s="161"/>
      <c r="D220" s="162" t="s">
        <v>76</v>
      </c>
      <c r="E220" s="163" t="s">
        <v>766</v>
      </c>
      <c r="F220" s="163" t="s">
        <v>767</v>
      </c>
      <c r="I220" s="164"/>
      <c r="J220" s="165">
        <f>BK220</f>
        <v>0</v>
      </c>
      <c r="L220" s="161"/>
      <c r="M220" s="166"/>
      <c r="N220" s="167"/>
      <c r="O220" s="167"/>
      <c r="P220" s="168">
        <f>P221+P227+P231</f>
        <v>0</v>
      </c>
      <c r="Q220" s="167"/>
      <c r="R220" s="168">
        <f>R221+R227+R231</f>
        <v>3.4621740000000005</v>
      </c>
      <c r="S220" s="167"/>
      <c r="T220" s="169">
        <f>T221+T227+T231</f>
        <v>0</v>
      </c>
      <c r="AR220" s="162" t="s">
        <v>88</v>
      </c>
      <c r="AT220" s="170" t="s">
        <v>76</v>
      </c>
      <c r="AU220" s="170" t="s">
        <v>77</v>
      </c>
      <c r="AY220" s="162" t="s">
        <v>232</v>
      </c>
      <c r="BK220" s="171">
        <f>BK221+BK227+BK231</f>
        <v>0</v>
      </c>
    </row>
    <row r="221" spans="1:65" s="12" customFormat="1" ht="22.9" customHeight="1">
      <c r="B221" s="161"/>
      <c r="D221" s="162" t="s">
        <v>76</v>
      </c>
      <c r="E221" s="172" t="s">
        <v>1066</v>
      </c>
      <c r="F221" s="172" t="s">
        <v>1067</v>
      </c>
      <c r="I221" s="164"/>
      <c r="J221" s="173">
        <f>BK221</f>
        <v>0</v>
      </c>
      <c r="L221" s="161"/>
      <c r="M221" s="166"/>
      <c r="N221" s="167"/>
      <c r="O221" s="167"/>
      <c r="P221" s="168">
        <f>SUM(P222:P226)</f>
        <v>0</v>
      </c>
      <c r="Q221" s="167"/>
      <c r="R221" s="168">
        <f>SUM(R222:R226)</f>
        <v>7.1999999999999995E-2</v>
      </c>
      <c r="S221" s="167"/>
      <c r="T221" s="169">
        <f>SUM(T222:T226)</f>
        <v>0</v>
      </c>
      <c r="AR221" s="162" t="s">
        <v>88</v>
      </c>
      <c r="AT221" s="170" t="s">
        <v>76</v>
      </c>
      <c r="AU221" s="170" t="s">
        <v>81</v>
      </c>
      <c r="AY221" s="162" t="s">
        <v>232</v>
      </c>
      <c r="BK221" s="171">
        <f>SUM(BK222:BK226)</f>
        <v>0</v>
      </c>
    </row>
    <row r="222" spans="1:65" s="2" customFormat="1" ht="24.2" customHeight="1">
      <c r="A222" s="31"/>
      <c r="B222" s="142"/>
      <c r="C222" s="174" t="s">
        <v>463</v>
      </c>
      <c r="D222" s="174" t="s">
        <v>234</v>
      </c>
      <c r="E222" s="175" t="s">
        <v>1068</v>
      </c>
      <c r="F222" s="176" t="s">
        <v>1069</v>
      </c>
      <c r="G222" s="177" t="s">
        <v>237</v>
      </c>
      <c r="H222" s="178">
        <v>101.76</v>
      </c>
      <c r="I222" s="179"/>
      <c r="J222" s="180">
        <f>ROUND(I222*H222,2)</f>
        <v>0</v>
      </c>
      <c r="K222" s="181"/>
      <c r="L222" s="32"/>
      <c r="M222" s="182" t="s">
        <v>1</v>
      </c>
      <c r="N222" s="183" t="s">
        <v>43</v>
      </c>
      <c r="O222" s="60"/>
      <c r="P222" s="184">
        <f>O222*H222</f>
        <v>0</v>
      </c>
      <c r="Q222" s="184">
        <v>0</v>
      </c>
      <c r="R222" s="184">
        <f>Q222*H222</f>
        <v>0</v>
      </c>
      <c r="S222" s="184">
        <v>0</v>
      </c>
      <c r="T222" s="185">
        <f>S222*H222</f>
        <v>0</v>
      </c>
      <c r="U222" s="31"/>
      <c r="V222" s="31"/>
      <c r="W222" s="31"/>
      <c r="X222" s="31"/>
      <c r="Y222" s="31"/>
      <c r="Z222" s="31"/>
      <c r="AA222" s="31"/>
      <c r="AB222" s="31"/>
      <c r="AC222" s="31"/>
      <c r="AD222" s="31"/>
      <c r="AE222" s="31"/>
      <c r="AR222" s="186" t="s">
        <v>297</v>
      </c>
      <c r="AT222" s="186" t="s">
        <v>234</v>
      </c>
      <c r="AU222" s="186" t="s">
        <v>88</v>
      </c>
      <c r="AY222" s="14" t="s">
        <v>232</v>
      </c>
      <c r="BE222" s="104">
        <f>IF(N222="základná",J222,0)</f>
        <v>0</v>
      </c>
      <c r="BF222" s="104">
        <f>IF(N222="znížená",J222,0)</f>
        <v>0</v>
      </c>
      <c r="BG222" s="104">
        <f>IF(N222="zákl. prenesená",J222,0)</f>
        <v>0</v>
      </c>
      <c r="BH222" s="104">
        <f>IF(N222="zníž. prenesená",J222,0)</f>
        <v>0</v>
      </c>
      <c r="BI222" s="104">
        <f>IF(N222="nulová",J222,0)</f>
        <v>0</v>
      </c>
      <c r="BJ222" s="14" t="s">
        <v>88</v>
      </c>
      <c r="BK222" s="104">
        <f>ROUND(I222*H222,2)</f>
        <v>0</v>
      </c>
      <c r="BL222" s="14" t="s">
        <v>297</v>
      </c>
      <c r="BM222" s="186" t="s">
        <v>1070</v>
      </c>
    </row>
    <row r="223" spans="1:65" s="2" customFormat="1" ht="16.5" customHeight="1">
      <c r="A223" s="31"/>
      <c r="B223" s="142"/>
      <c r="C223" s="187" t="s">
        <v>501</v>
      </c>
      <c r="D223" s="187" t="s">
        <v>357</v>
      </c>
      <c r="E223" s="188" t="s">
        <v>1071</v>
      </c>
      <c r="F223" s="189" t="s">
        <v>1072</v>
      </c>
      <c r="G223" s="190" t="s">
        <v>360</v>
      </c>
      <c r="H223" s="191">
        <v>3.5999999999999997E-2</v>
      </c>
      <c r="I223" s="192"/>
      <c r="J223" s="193">
        <f>ROUND(I223*H223,2)</f>
        <v>0</v>
      </c>
      <c r="K223" s="194"/>
      <c r="L223" s="195"/>
      <c r="M223" s="196" t="s">
        <v>1</v>
      </c>
      <c r="N223" s="197" t="s">
        <v>43</v>
      </c>
      <c r="O223" s="60"/>
      <c r="P223" s="184">
        <f>O223*H223</f>
        <v>0</v>
      </c>
      <c r="Q223" s="184">
        <v>1</v>
      </c>
      <c r="R223" s="184">
        <f>Q223*H223</f>
        <v>3.5999999999999997E-2</v>
      </c>
      <c r="S223" s="184">
        <v>0</v>
      </c>
      <c r="T223" s="185">
        <f>S223*H223</f>
        <v>0</v>
      </c>
      <c r="U223" s="31"/>
      <c r="V223" s="31"/>
      <c r="W223" s="31"/>
      <c r="X223" s="31"/>
      <c r="Y223" s="31"/>
      <c r="Z223" s="31"/>
      <c r="AA223" s="31"/>
      <c r="AB223" s="31"/>
      <c r="AC223" s="31"/>
      <c r="AD223" s="31"/>
      <c r="AE223" s="31"/>
      <c r="AR223" s="186" t="s">
        <v>362</v>
      </c>
      <c r="AT223" s="186" t="s">
        <v>357</v>
      </c>
      <c r="AU223" s="186" t="s">
        <v>88</v>
      </c>
      <c r="AY223" s="14" t="s">
        <v>232</v>
      </c>
      <c r="BE223" s="104">
        <f>IF(N223="základná",J223,0)</f>
        <v>0</v>
      </c>
      <c r="BF223" s="104">
        <f>IF(N223="znížená",J223,0)</f>
        <v>0</v>
      </c>
      <c r="BG223" s="104">
        <f>IF(N223="zákl. prenesená",J223,0)</f>
        <v>0</v>
      </c>
      <c r="BH223" s="104">
        <f>IF(N223="zníž. prenesená",J223,0)</f>
        <v>0</v>
      </c>
      <c r="BI223" s="104">
        <f>IF(N223="nulová",J223,0)</f>
        <v>0</v>
      </c>
      <c r="BJ223" s="14" t="s">
        <v>88</v>
      </c>
      <c r="BK223" s="104">
        <f>ROUND(I223*H223,2)</f>
        <v>0</v>
      </c>
      <c r="BL223" s="14" t="s">
        <v>297</v>
      </c>
      <c r="BM223" s="186" t="s">
        <v>1073</v>
      </c>
    </row>
    <row r="224" spans="1:65" s="2" customFormat="1" ht="24.2" customHeight="1">
      <c r="A224" s="31"/>
      <c r="B224" s="142"/>
      <c r="C224" s="174" t="s">
        <v>505</v>
      </c>
      <c r="D224" s="174" t="s">
        <v>234</v>
      </c>
      <c r="E224" s="175" t="s">
        <v>1074</v>
      </c>
      <c r="F224" s="176" t="s">
        <v>1075</v>
      </c>
      <c r="G224" s="177" t="s">
        <v>237</v>
      </c>
      <c r="H224" s="178">
        <v>101.76</v>
      </c>
      <c r="I224" s="179"/>
      <c r="J224" s="180">
        <f>ROUND(I224*H224,2)</f>
        <v>0</v>
      </c>
      <c r="K224" s="181"/>
      <c r="L224" s="32"/>
      <c r="M224" s="182" t="s">
        <v>1</v>
      </c>
      <c r="N224" s="183" t="s">
        <v>43</v>
      </c>
      <c r="O224" s="60"/>
      <c r="P224" s="184">
        <f>O224*H224</f>
        <v>0</v>
      </c>
      <c r="Q224" s="184">
        <v>0</v>
      </c>
      <c r="R224" s="184">
        <f>Q224*H224</f>
        <v>0</v>
      </c>
      <c r="S224" s="184">
        <v>0</v>
      </c>
      <c r="T224" s="185">
        <f>S224*H224</f>
        <v>0</v>
      </c>
      <c r="U224" s="31"/>
      <c r="V224" s="31"/>
      <c r="W224" s="31"/>
      <c r="X224" s="31"/>
      <c r="Y224" s="31"/>
      <c r="Z224" s="31"/>
      <c r="AA224" s="31"/>
      <c r="AB224" s="31"/>
      <c r="AC224" s="31"/>
      <c r="AD224" s="31"/>
      <c r="AE224" s="31"/>
      <c r="AR224" s="186" t="s">
        <v>297</v>
      </c>
      <c r="AT224" s="186" t="s">
        <v>234</v>
      </c>
      <c r="AU224" s="186" t="s">
        <v>88</v>
      </c>
      <c r="AY224" s="14" t="s">
        <v>232</v>
      </c>
      <c r="BE224" s="104">
        <f>IF(N224="základná",J224,0)</f>
        <v>0</v>
      </c>
      <c r="BF224" s="104">
        <f>IF(N224="znížená",J224,0)</f>
        <v>0</v>
      </c>
      <c r="BG224" s="104">
        <f>IF(N224="zákl. prenesená",J224,0)</f>
        <v>0</v>
      </c>
      <c r="BH224" s="104">
        <f>IF(N224="zníž. prenesená",J224,0)</f>
        <v>0</v>
      </c>
      <c r="BI224" s="104">
        <f>IF(N224="nulová",J224,0)</f>
        <v>0</v>
      </c>
      <c r="BJ224" s="14" t="s">
        <v>88</v>
      </c>
      <c r="BK224" s="104">
        <f>ROUND(I224*H224,2)</f>
        <v>0</v>
      </c>
      <c r="BL224" s="14" t="s">
        <v>297</v>
      </c>
      <c r="BM224" s="186" t="s">
        <v>1076</v>
      </c>
    </row>
    <row r="225" spans="1:65" s="2" customFormat="1" ht="16.5" customHeight="1">
      <c r="A225" s="31"/>
      <c r="B225" s="142"/>
      <c r="C225" s="187" t="s">
        <v>509</v>
      </c>
      <c r="D225" s="187" t="s">
        <v>357</v>
      </c>
      <c r="E225" s="188" t="s">
        <v>1077</v>
      </c>
      <c r="F225" s="189" t="s">
        <v>1078</v>
      </c>
      <c r="G225" s="190" t="s">
        <v>360</v>
      </c>
      <c r="H225" s="191">
        <v>3.5999999999999997E-2</v>
      </c>
      <c r="I225" s="192"/>
      <c r="J225" s="193">
        <f>ROUND(I225*H225,2)</f>
        <v>0</v>
      </c>
      <c r="K225" s="194"/>
      <c r="L225" s="195"/>
      <c r="M225" s="196" t="s">
        <v>1</v>
      </c>
      <c r="N225" s="197" t="s">
        <v>43</v>
      </c>
      <c r="O225" s="60"/>
      <c r="P225" s="184">
        <f>O225*H225</f>
        <v>0</v>
      </c>
      <c r="Q225" s="184">
        <v>1</v>
      </c>
      <c r="R225" s="184">
        <f>Q225*H225</f>
        <v>3.5999999999999997E-2</v>
      </c>
      <c r="S225" s="184">
        <v>0</v>
      </c>
      <c r="T225" s="185">
        <f>S225*H225</f>
        <v>0</v>
      </c>
      <c r="U225" s="31"/>
      <c r="V225" s="31"/>
      <c r="W225" s="31"/>
      <c r="X225" s="31"/>
      <c r="Y225" s="31"/>
      <c r="Z225" s="31"/>
      <c r="AA225" s="31"/>
      <c r="AB225" s="31"/>
      <c r="AC225" s="31"/>
      <c r="AD225" s="31"/>
      <c r="AE225" s="31"/>
      <c r="AR225" s="186" t="s">
        <v>362</v>
      </c>
      <c r="AT225" s="186" t="s">
        <v>357</v>
      </c>
      <c r="AU225" s="186" t="s">
        <v>88</v>
      </c>
      <c r="AY225" s="14" t="s">
        <v>232</v>
      </c>
      <c r="BE225" s="104">
        <f>IF(N225="základná",J225,0)</f>
        <v>0</v>
      </c>
      <c r="BF225" s="104">
        <f>IF(N225="znížená",J225,0)</f>
        <v>0</v>
      </c>
      <c r="BG225" s="104">
        <f>IF(N225="zákl. prenesená",J225,0)</f>
        <v>0</v>
      </c>
      <c r="BH225" s="104">
        <f>IF(N225="zníž. prenesená",J225,0)</f>
        <v>0</v>
      </c>
      <c r="BI225" s="104">
        <f>IF(N225="nulová",J225,0)</f>
        <v>0</v>
      </c>
      <c r="BJ225" s="14" t="s">
        <v>88</v>
      </c>
      <c r="BK225" s="104">
        <f>ROUND(I225*H225,2)</f>
        <v>0</v>
      </c>
      <c r="BL225" s="14" t="s">
        <v>297</v>
      </c>
      <c r="BM225" s="186" t="s">
        <v>1079</v>
      </c>
    </row>
    <row r="226" spans="1:65" s="2" customFormat="1" ht="24.2" customHeight="1">
      <c r="A226" s="31"/>
      <c r="B226" s="142"/>
      <c r="C226" s="174" t="s">
        <v>513</v>
      </c>
      <c r="D226" s="174" t="s">
        <v>234</v>
      </c>
      <c r="E226" s="175" t="s">
        <v>1080</v>
      </c>
      <c r="F226" s="176" t="s">
        <v>1081</v>
      </c>
      <c r="G226" s="177" t="s">
        <v>360</v>
      </c>
      <c r="H226" s="178">
        <v>7.1999999999999995E-2</v>
      </c>
      <c r="I226" s="179"/>
      <c r="J226" s="180">
        <f>ROUND(I226*H226,2)</f>
        <v>0</v>
      </c>
      <c r="K226" s="181"/>
      <c r="L226" s="32"/>
      <c r="M226" s="182" t="s">
        <v>1</v>
      </c>
      <c r="N226" s="183" t="s">
        <v>43</v>
      </c>
      <c r="O226" s="60"/>
      <c r="P226" s="184">
        <f>O226*H226</f>
        <v>0</v>
      </c>
      <c r="Q226" s="184">
        <v>0</v>
      </c>
      <c r="R226" s="184">
        <f>Q226*H226</f>
        <v>0</v>
      </c>
      <c r="S226" s="184">
        <v>0</v>
      </c>
      <c r="T226" s="185">
        <f>S226*H226</f>
        <v>0</v>
      </c>
      <c r="U226" s="31"/>
      <c r="V226" s="31"/>
      <c r="W226" s="31"/>
      <c r="X226" s="31"/>
      <c r="Y226" s="31"/>
      <c r="Z226" s="31"/>
      <c r="AA226" s="31"/>
      <c r="AB226" s="31"/>
      <c r="AC226" s="31"/>
      <c r="AD226" s="31"/>
      <c r="AE226" s="31"/>
      <c r="AR226" s="186" t="s">
        <v>297</v>
      </c>
      <c r="AT226" s="186" t="s">
        <v>234</v>
      </c>
      <c r="AU226" s="186" t="s">
        <v>88</v>
      </c>
      <c r="AY226" s="14" t="s">
        <v>232</v>
      </c>
      <c r="BE226" s="104">
        <f>IF(N226="základná",J226,0)</f>
        <v>0</v>
      </c>
      <c r="BF226" s="104">
        <f>IF(N226="znížená",J226,0)</f>
        <v>0</v>
      </c>
      <c r="BG226" s="104">
        <f>IF(N226="zákl. prenesená",J226,0)</f>
        <v>0</v>
      </c>
      <c r="BH226" s="104">
        <f>IF(N226="zníž. prenesená",J226,0)</f>
        <v>0</v>
      </c>
      <c r="BI226" s="104">
        <f>IF(N226="nulová",J226,0)</f>
        <v>0</v>
      </c>
      <c r="BJ226" s="14" t="s">
        <v>88</v>
      </c>
      <c r="BK226" s="104">
        <f>ROUND(I226*H226,2)</f>
        <v>0</v>
      </c>
      <c r="BL226" s="14" t="s">
        <v>297</v>
      </c>
      <c r="BM226" s="186" t="s">
        <v>1082</v>
      </c>
    </row>
    <row r="227" spans="1:65" s="12" customFormat="1" ht="22.9" customHeight="1">
      <c r="B227" s="161"/>
      <c r="D227" s="162" t="s">
        <v>76</v>
      </c>
      <c r="E227" s="172" t="s">
        <v>1083</v>
      </c>
      <c r="F227" s="172" t="s">
        <v>1084</v>
      </c>
      <c r="I227" s="164"/>
      <c r="J227" s="173">
        <f>BK227</f>
        <v>0</v>
      </c>
      <c r="L227" s="161"/>
      <c r="M227" s="166"/>
      <c r="N227" s="167"/>
      <c r="O227" s="167"/>
      <c r="P227" s="168">
        <f>SUM(P228:P230)</f>
        <v>0</v>
      </c>
      <c r="Q227" s="167"/>
      <c r="R227" s="168">
        <f>SUM(R228:R230)</f>
        <v>3.2453999999999997E-2</v>
      </c>
      <c r="S227" s="167"/>
      <c r="T227" s="169">
        <f>SUM(T228:T230)</f>
        <v>0</v>
      </c>
      <c r="AR227" s="162" t="s">
        <v>88</v>
      </c>
      <c r="AT227" s="170" t="s">
        <v>76</v>
      </c>
      <c r="AU227" s="170" t="s">
        <v>81</v>
      </c>
      <c r="AY227" s="162" t="s">
        <v>232</v>
      </c>
      <c r="BK227" s="171">
        <f>SUM(BK228:BK230)</f>
        <v>0</v>
      </c>
    </row>
    <row r="228" spans="1:65" s="2" customFormat="1" ht="16.5" customHeight="1">
      <c r="A228" s="31"/>
      <c r="B228" s="142"/>
      <c r="C228" s="174" t="s">
        <v>517</v>
      </c>
      <c r="D228" s="174" t="s">
        <v>234</v>
      </c>
      <c r="E228" s="175" t="s">
        <v>1085</v>
      </c>
      <c r="F228" s="176" t="s">
        <v>1086</v>
      </c>
      <c r="G228" s="177" t="s">
        <v>256</v>
      </c>
      <c r="H228" s="178">
        <v>3.6</v>
      </c>
      <c r="I228" s="179"/>
      <c r="J228" s="180">
        <f>ROUND(I228*H228,2)</f>
        <v>0</v>
      </c>
      <c r="K228" s="181"/>
      <c r="L228" s="32"/>
      <c r="M228" s="182" t="s">
        <v>1</v>
      </c>
      <c r="N228" s="183" t="s">
        <v>43</v>
      </c>
      <c r="O228" s="60"/>
      <c r="P228" s="184">
        <f>O228*H228</f>
        <v>0</v>
      </c>
      <c r="Q228" s="184">
        <v>2.1499999999999999E-4</v>
      </c>
      <c r="R228" s="184">
        <f>Q228*H228</f>
        <v>7.7399999999999995E-4</v>
      </c>
      <c r="S228" s="184">
        <v>0</v>
      </c>
      <c r="T228" s="185">
        <f>S228*H228</f>
        <v>0</v>
      </c>
      <c r="U228" s="31"/>
      <c r="V228" s="31"/>
      <c r="W228" s="31"/>
      <c r="X228" s="31"/>
      <c r="Y228" s="31"/>
      <c r="Z228" s="31"/>
      <c r="AA228" s="31"/>
      <c r="AB228" s="31"/>
      <c r="AC228" s="31"/>
      <c r="AD228" s="31"/>
      <c r="AE228" s="31"/>
      <c r="AR228" s="186" t="s">
        <v>297</v>
      </c>
      <c r="AT228" s="186" t="s">
        <v>234</v>
      </c>
      <c r="AU228" s="186" t="s">
        <v>88</v>
      </c>
      <c r="AY228" s="14" t="s">
        <v>232</v>
      </c>
      <c r="BE228" s="104">
        <f>IF(N228="základná",J228,0)</f>
        <v>0</v>
      </c>
      <c r="BF228" s="104">
        <f>IF(N228="znížená",J228,0)</f>
        <v>0</v>
      </c>
      <c r="BG228" s="104">
        <f>IF(N228="zákl. prenesená",J228,0)</f>
        <v>0</v>
      </c>
      <c r="BH228" s="104">
        <f>IF(N228="zníž. prenesená",J228,0)</f>
        <v>0</v>
      </c>
      <c r="BI228" s="104">
        <f>IF(N228="nulová",J228,0)</f>
        <v>0</v>
      </c>
      <c r="BJ228" s="14" t="s">
        <v>88</v>
      </c>
      <c r="BK228" s="104">
        <f>ROUND(I228*H228,2)</f>
        <v>0</v>
      </c>
      <c r="BL228" s="14" t="s">
        <v>297</v>
      </c>
      <c r="BM228" s="186" t="s">
        <v>1087</v>
      </c>
    </row>
    <row r="229" spans="1:65" s="2" customFormat="1" ht="24.2" customHeight="1">
      <c r="A229" s="31"/>
      <c r="B229" s="142"/>
      <c r="C229" s="187" t="s">
        <v>883</v>
      </c>
      <c r="D229" s="187" t="s">
        <v>357</v>
      </c>
      <c r="E229" s="188" t="s">
        <v>1088</v>
      </c>
      <c r="F229" s="189" t="s">
        <v>1089</v>
      </c>
      <c r="G229" s="190" t="s">
        <v>256</v>
      </c>
      <c r="H229" s="191">
        <v>3.6</v>
      </c>
      <c r="I229" s="192"/>
      <c r="J229" s="193">
        <f>ROUND(I229*H229,2)</f>
        <v>0</v>
      </c>
      <c r="K229" s="194"/>
      <c r="L229" s="195"/>
      <c r="M229" s="196" t="s">
        <v>1</v>
      </c>
      <c r="N229" s="197" t="s">
        <v>43</v>
      </c>
      <c r="O229" s="60"/>
      <c r="P229" s="184">
        <f>O229*H229</f>
        <v>0</v>
      </c>
      <c r="Q229" s="184">
        <v>8.8000000000000005E-3</v>
      </c>
      <c r="R229" s="184">
        <f>Q229*H229</f>
        <v>3.168E-2</v>
      </c>
      <c r="S229" s="184">
        <v>0</v>
      </c>
      <c r="T229" s="185">
        <f>S229*H229</f>
        <v>0</v>
      </c>
      <c r="U229" s="31"/>
      <c r="V229" s="31"/>
      <c r="W229" s="31"/>
      <c r="X229" s="31"/>
      <c r="Y229" s="31"/>
      <c r="Z229" s="31"/>
      <c r="AA229" s="31"/>
      <c r="AB229" s="31"/>
      <c r="AC229" s="31"/>
      <c r="AD229" s="31"/>
      <c r="AE229" s="31"/>
      <c r="AR229" s="186" t="s">
        <v>362</v>
      </c>
      <c r="AT229" s="186" t="s">
        <v>357</v>
      </c>
      <c r="AU229" s="186" t="s">
        <v>88</v>
      </c>
      <c r="AY229" s="14" t="s">
        <v>232</v>
      </c>
      <c r="BE229" s="104">
        <f>IF(N229="základná",J229,0)</f>
        <v>0</v>
      </c>
      <c r="BF229" s="104">
        <f>IF(N229="znížená",J229,0)</f>
        <v>0</v>
      </c>
      <c r="BG229" s="104">
        <f>IF(N229="zákl. prenesená",J229,0)</f>
        <v>0</v>
      </c>
      <c r="BH229" s="104">
        <f>IF(N229="zníž. prenesená",J229,0)</f>
        <v>0</v>
      </c>
      <c r="BI229" s="104">
        <f>IF(N229="nulová",J229,0)</f>
        <v>0</v>
      </c>
      <c r="BJ229" s="14" t="s">
        <v>88</v>
      </c>
      <c r="BK229" s="104">
        <f>ROUND(I229*H229,2)</f>
        <v>0</v>
      </c>
      <c r="BL229" s="14" t="s">
        <v>297</v>
      </c>
      <c r="BM229" s="186" t="s">
        <v>1090</v>
      </c>
    </row>
    <row r="230" spans="1:65" s="2" customFormat="1" ht="24.2" customHeight="1">
      <c r="A230" s="31"/>
      <c r="B230" s="142"/>
      <c r="C230" s="174" t="s">
        <v>525</v>
      </c>
      <c r="D230" s="174" t="s">
        <v>234</v>
      </c>
      <c r="E230" s="175" t="s">
        <v>1091</v>
      </c>
      <c r="F230" s="176" t="s">
        <v>1092</v>
      </c>
      <c r="G230" s="177" t="s">
        <v>360</v>
      </c>
      <c r="H230" s="178">
        <v>3.2000000000000001E-2</v>
      </c>
      <c r="I230" s="179"/>
      <c r="J230" s="180">
        <f>ROUND(I230*H230,2)</f>
        <v>0</v>
      </c>
      <c r="K230" s="181"/>
      <c r="L230" s="32"/>
      <c r="M230" s="182" t="s">
        <v>1</v>
      </c>
      <c r="N230" s="183" t="s">
        <v>43</v>
      </c>
      <c r="O230" s="60"/>
      <c r="P230" s="184">
        <f>O230*H230</f>
        <v>0</v>
      </c>
      <c r="Q230" s="184">
        <v>0</v>
      </c>
      <c r="R230" s="184">
        <f>Q230*H230</f>
        <v>0</v>
      </c>
      <c r="S230" s="184">
        <v>0</v>
      </c>
      <c r="T230" s="185">
        <f>S230*H230</f>
        <v>0</v>
      </c>
      <c r="U230" s="31"/>
      <c r="V230" s="31"/>
      <c r="W230" s="31"/>
      <c r="X230" s="31"/>
      <c r="Y230" s="31"/>
      <c r="Z230" s="31"/>
      <c r="AA230" s="31"/>
      <c r="AB230" s="31"/>
      <c r="AC230" s="31"/>
      <c r="AD230" s="31"/>
      <c r="AE230" s="31"/>
      <c r="AR230" s="186" t="s">
        <v>297</v>
      </c>
      <c r="AT230" s="186" t="s">
        <v>234</v>
      </c>
      <c r="AU230" s="186" t="s">
        <v>88</v>
      </c>
      <c r="AY230" s="14" t="s">
        <v>232</v>
      </c>
      <c r="BE230" s="104">
        <f>IF(N230="základná",J230,0)</f>
        <v>0</v>
      </c>
      <c r="BF230" s="104">
        <f>IF(N230="znížená",J230,0)</f>
        <v>0</v>
      </c>
      <c r="BG230" s="104">
        <f>IF(N230="zákl. prenesená",J230,0)</f>
        <v>0</v>
      </c>
      <c r="BH230" s="104">
        <f>IF(N230="zníž. prenesená",J230,0)</f>
        <v>0</v>
      </c>
      <c r="BI230" s="104">
        <f>IF(N230="nulová",J230,0)</f>
        <v>0</v>
      </c>
      <c r="BJ230" s="14" t="s">
        <v>88</v>
      </c>
      <c r="BK230" s="104">
        <f>ROUND(I230*H230,2)</f>
        <v>0</v>
      </c>
      <c r="BL230" s="14" t="s">
        <v>297</v>
      </c>
      <c r="BM230" s="186" t="s">
        <v>1093</v>
      </c>
    </row>
    <row r="231" spans="1:65" s="12" customFormat="1" ht="22.9" customHeight="1">
      <c r="B231" s="161"/>
      <c r="D231" s="162" t="s">
        <v>76</v>
      </c>
      <c r="E231" s="172" t="s">
        <v>1094</v>
      </c>
      <c r="F231" s="172" t="s">
        <v>1095</v>
      </c>
      <c r="I231" s="164"/>
      <c r="J231" s="173">
        <f>BK231</f>
        <v>0</v>
      </c>
      <c r="L231" s="161"/>
      <c r="M231" s="166"/>
      <c r="N231" s="167"/>
      <c r="O231" s="167"/>
      <c r="P231" s="168">
        <f>SUM(P232:P246)</f>
        <v>0</v>
      </c>
      <c r="Q231" s="167"/>
      <c r="R231" s="168">
        <f>SUM(R232:R246)</f>
        <v>3.3577200000000005</v>
      </c>
      <c r="S231" s="167"/>
      <c r="T231" s="169">
        <f>SUM(T232:T246)</f>
        <v>0</v>
      </c>
      <c r="AR231" s="162" t="s">
        <v>88</v>
      </c>
      <c r="AT231" s="170" t="s">
        <v>76</v>
      </c>
      <c r="AU231" s="170" t="s">
        <v>81</v>
      </c>
      <c r="AY231" s="162" t="s">
        <v>232</v>
      </c>
      <c r="BK231" s="171">
        <f>SUM(BK232:BK246)</f>
        <v>0</v>
      </c>
    </row>
    <row r="232" spans="1:65" s="2" customFormat="1" ht="24.2" customHeight="1">
      <c r="A232" s="31"/>
      <c r="B232" s="142"/>
      <c r="C232" s="174" t="s">
        <v>529</v>
      </c>
      <c r="D232" s="174" t="s">
        <v>234</v>
      </c>
      <c r="E232" s="175" t="s">
        <v>1096</v>
      </c>
      <c r="F232" s="176" t="s">
        <v>1097</v>
      </c>
      <c r="G232" s="177" t="s">
        <v>394</v>
      </c>
      <c r="H232" s="178">
        <v>2</v>
      </c>
      <c r="I232" s="179"/>
      <c r="J232" s="180">
        <f t="shared" ref="J232:J246" si="45">ROUND(I232*H232,2)</f>
        <v>0</v>
      </c>
      <c r="K232" s="181"/>
      <c r="L232" s="32"/>
      <c r="M232" s="182" t="s">
        <v>1</v>
      </c>
      <c r="N232" s="183" t="s">
        <v>43</v>
      </c>
      <c r="O232" s="60"/>
      <c r="P232" s="184">
        <f t="shared" ref="P232:P246" si="46">O232*H232</f>
        <v>0</v>
      </c>
      <c r="Q232" s="184">
        <v>0.1</v>
      </c>
      <c r="R232" s="184">
        <f t="shared" ref="R232:R246" si="47">Q232*H232</f>
        <v>0.2</v>
      </c>
      <c r="S232" s="184">
        <v>0</v>
      </c>
      <c r="T232" s="185">
        <f t="shared" ref="T232:T246" si="48">S232*H232</f>
        <v>0</v>
      </c>
      <c r="U232" s="31"/>
      <c r="V232" s="31"/>
      <c r="W232" s="31"/>
      <c r="X232" s="31"/>
      <c r="Y232" s="31"/>
      <c r="Z232" s="31"/>
      <c r="AA232" s="31"/>
      <c r="AB232" s="31"/>
      <c r="AC232" s="31"/>
      <c r="AD232" s="31"/>
      <c r="AE232" s="31"/>
      <c r="AR232" s="186" t="s">
        <v>297</v>
      </c>
      <c r="AT232" s="186" t="s">
        <v>234</v>
      </c>
      <c r="AU232" s="186" t="s">
        <v>88</v>
      </c>
      <c r="AY232" s="14" t="s">
        <v>232</v>
      </c>
      <c r="BE232" s="104">
        <f t="shared" ref="BE232:BE246" si="49">IF(N232="základná",J232,0)</f>
        <v>0</v>
      </c>
      <c r="BF232" s="104">
        <f t="shared" ref="BF232:BF246" si="50">IF(N232="znížená",J232,0)</f>
        <v>0</v>
      </c>
      <c r="BG232" s="104">
        <f t="shared" ref="BG232:BG246" si="51">IF(N232="zákl. prenesená",J232,0)</f>
        <v>0</v>
      </c>
      <c r="BH232" s="104">
        <f t="shared" ref="BH232:BH246" si="52">IF(N232="zníž. prenesená",J232,0)</f>
        <v>0</v>
      </c>
      <c r="BI232" s="104">
        <f t="shared" ref="BI232:BI246" si="53">IF(N232="nulová",J232,0)</f>
        <v>0</v>
      </c>
      <c r="BJ232" s="14" t="s">
        <v>88</v>
      </c>
      <c r="BK232" s="104">
        <f t="shared" ref="BK232:BK246" si="54">ROUND(I232*H232,2)</f>
        <v>0</v>
      </c>
      <c r="BL232" s="14" t="s">
        <v>297</v>
      </c>
      <c r="BM232" s="186" t="s">
        <v>1098</v>
      </c>
    </row>
    <row r="233" spans="1:65" s="2" customFormat="1" ht="24.2" customHeight="1">
      <c r="A233" s="31"/>
      <c r="B233" s="142"/>
      <c r="C233" s="174" t="s">
        <v>533</v>
      </c>
      <c r="D233" s="174" t="s">
        <v>234</v>
      </c>
      <c r="E233" s="175" t="s">
        <v>1099</v>
      </c>
      <c r="F233" s="176" t="s">
        <v>1100</v>
      </c>
      <c r="G233" s="177" t="s">
        <v>394</v>
      </c>
      <c r="H233" s="178">
        <v>1</v>
      </c>
      <c r="I233" s="179"/>
      <c r="J233" s="180">
        <f t="shared" si="45"/>
        <v>0</v>
      </c>
      <c r="K233" s="181"/>
      <c r="L233" s="32"/>
      <c r="M233" s="182" t="s">
        <v>1</v>
      </c>
      <c r="N233" s="183" t="s">
        <v>43</v>
      </c>
      <c r="O233" s="60"/>
      <c r="P233" s="184">
        <f t="shared" si="46"/>
        <v>0</v>
      </c>
      <c r="Q233" s="184">
        <v>0.15</v>
      </c>
      <c r="R233" s="184">
        <f t="shared" si="47"/>
        <v>0.15</v>
      </c>
      <c r="S233" s="184">
        <v>0</v>
      </c>
      <c r="T233" s="185">
        <f t="shared" si="48"/>
        <v>0</v>
      </c>
      <c r="U233" s="31"/>
      <c r="V233" s="31"/>
      <c r="W233" s="31"/>
      <c r="X233" s="31"/>
      <c r="Y233" s="31"/>
      <c r="Z233" s="31"/>
      <c r="AA233" s="31"/>
      <c r="AB233" s="31"/>
      <c r="AC233" s="31"/>
      <c r="AD233" s="31"/>
      <c r="AE233" s="31"/>
      <c r="AR233" s="186" t="s">
        <v>297</v>
      </c>
      <c r="AT233" s="186" t="s">
        <v>234</v>
      </c>
      <c r="AU233" s="186" t="s">
        <v>88</v>
      </c>
      <c r="AY233" s="14" t="s">
        <v>232</v>
      </c>
      <c r="BE233" s="104">
        <f t="shared" si="49"/>
        <v>0</v>
      </c>
      <c r="BF233" s="104">
        <f t="shared" si="50"/>
        <v>0</v>
      </c>
      <c r="BG233" s="104">
        <f t="shared" si="51"/>
        <v>0</v>
      </c>
      <c r="BH233" s="104">
        <f t="shared" si="52"/>
        <v>0</v>
      </c>
      <c r="BI233" s="104">
        <f t="shared" si="53"/>
        <v>0</v>
      </c>
      <c r="BJ233" s="14" t="s">
        <v>88</v>
      </c>
      <c r="BK233" s="104">
        <f t="shared" si="54"/>
        <v>0</v>
      </c>
      <c r="BL233" s="14" t="s">
        <v>297</v>
      </c>
      <c r="BM233" s="186" t="s">
        <v>1101</v>
      </c>
    </row>
    <row r="234" spans="1:65" s="2" customFormat="1" ht="44.25" customHeight="1">
      <c r="A234" s="31"/>
      <c r="B234" s="142"/>
      <c r="C234" s="174" t="s">
        <v>1102</v>
      </c>
      <c r="D234" s="174" t="s">
        <v>234</v>
      </c>
      <c r="E234" s="175" t="s">
        <v>1103</v>
      </c>
      <c r="F234" s="176" t="s">
        <v>1104</v>
      </c>
      <c r="G234" s="177" t="s">
        <v>237</v>
      </c>
      <c r="H234" s="178">
        <v>76.84</v>
      </c>
      <c r="I234" s="179"/>
      <c r="J234" s="180">
        <f t="shared" si="45"/>
        <v>0</v>
      </c>
      <c r="K234" s="181"/>
      <c r="L234" s="32"/>
      <c r="M234" s="182" t="s">
        <v>1</v>
      </c>
      <c r="N234" s="183" t="s">
        <v>43</v>
      </c>
      <c r="O234" s="60"/>
      <c r="P234" s="184">
        <f t="shared" si="46"/>
        <v>0</v>
      </c>
      <c r="Q234" s="184">
        <v>1.5939999999999999E-2</v>
      </c>
      <c r="R234" s="184">
        <f t="shared" si="47"/>
        <v>1.2248296000000001</v>
      </c>
      <c r="S234" s="184">
        <v>0</v>
      </c>
      <c r="T234" s="185">
        <f t="shared" si="48"/>
        <v>0</v>
      </c>
      <c r="U234" s="31"/>
      <c r="V234" s="31"/>
      <c r="W234" s="31"/>
      <c r="X234" s="31"/>
      <c r="Y234" s="31"/>
      <c r="Z234" s="31"/>
      <c r="AA234" s="31"/>
      <c r="AB234" s="31"/>
      <c r="AC234" s="31"/>
      <c r="AD234" s="31"/>
      <c r="AE234" s="31"/>
      <c r="AR234" s="186" t="s">
        <v>297</v>
      </c>
      <c r="AT234" s="186" t="s">
        <v>234</v>
      </c>
      <c r="AU234" s="186" t="s">
        <v>88</v>
      </c>
      <c r="AY234" s="14" t="s">
        <v>232</v>
      </c>
      <c r="BE234" s="104">
        <f t="shared" si="49"/>
        <v>0</v>
      </c>
      <c r="BF234" s="104">
        <f t="shared" si="50"/>
        <v>0</v>
      </c>
      <c r="BG234" s="104">
        <f t="shared" si="51"/>
        <v>0</v>
      </c>
      <c r="BH234" s="104">
        <f t="shared" si="52"/>
        <v>0</v>
      </c>
      <c r="BI234" s="104">
        <f t="shared" si="53"/>
        <v>0</v>
      </c>
      <c r="BJ234" s="14" t="s">
        <v>88</v>
      </c>
      <c r="BK234" s="104">
        <f t="shared" si="54"/>
        <v>0</v>
      </c>
      <c r="BL234" s="14" t="s">
        <v>297</v>
      </c>
      <c r="BM234" s="186" t="s">
        <v>1105</v>
      </c>
    </row>
    <row r="235" spans="1:65" s="2" customFormat="1" ht="16.5" customHeight="1">
      <c r="A235" s="31"/>
      <c r="B235" s="142"/>
      <c r="C235" s="174" t="s">
        <v>537</v>
      </c>
      <c r="D235" s="174" t="s">
        <v>234</v>
      </c>
      <c r="E235" s="175" t="s">
        <v>1106</v>
      </c>
      <c r="F235" s="176" t="s">
        <v>1107</v>
      </c>
      <c r="G235" s="177" t="s">
        <v>256</v>
      </c>
      <c r="H235" s="178">
        <v>5.8</v>
      </c>
      <c r="I235" s="179"/>
      <c r="J235" s="180">
        <f t="shared" si="45"/>
        <v>0</v>
      </c>
      <c r="K235" s="181"/>
      <c r="L235" s="32"/>
      <c r="M235" s="182" t="s">
        <v>1</v>
      </c>
      <c r="N235" s="183" t="s">
        <v>43</v>
      </c>
      <c r="O235" s="60"/>
      <c r="P235" s="184">
        <f t="shared" si="46"/>
        <v>0</v>
      </c>
      <c r="Q235" s="184">
        <v>4.2499999999999998E-4</v>
      </c>
      <c r="R235" s="184">
        <f t="shared" si="47"/>
        <v>2.4649999999999997E-3</v>
      </c>
      <c r="S235" s="184">
        <v>0</v>
      </c>
      <c r="T235" s="185">
        <f t="shared" si="48"/>
        <v>0</v>
      </c>
      <c r="U235" s="31"/>
      <c r="V235" s="31"/>
      <c r="W235" s="31"/>
      <c r="X235" s="31"/>
      <c r="Y235" s="31"/>
      <c r="Z235" s="31"/>
      <c r="AA235" s="31"/>
      <c r="AB235" s="31"/>
      <c r="AC235" s="31"/>
      <c r="AD235" s="31"/>
      <c r="AE235" s="31"/>
      <c r="AR235" s="186" t="s">
        <v>297</v>
      </c>
      <c r="AT235" s="186" t="s">
        <v>234</v>
      </c>
      <c r="AU235" s="186" t="s">
        <v>88</v>
      </c>
      <c r="AY235" s="14" t="s">
        <v>232</v>
      </c>
      <c r="BE235" s="104">
        <f t="shared" si="49"/>
        <v>0</v>
      </c>
      <c r="BF235" s="104">
        <f t="shared" si="50"/>
        <v>0</v>
      </c>
      <c r="BG235" s="104">
        <f t="shared" si="51"/>
        <v>0</v>
      </c>
      <c r="BH235" s="104">
        <f t="shared" si="52"/>
        <v>0</v>
      </c>
      <c r="BI235" s="104">
        <f t="shared" si="53"/>
        <v>0</v>
      </c>
      <c r="BJ235" s="14" t="s">
        <v>88</v>
      </c>
      <c r="BK235" s="104">
        <f t="shared" si="54"/>
        <v>0</v>
      </c>
      <c r="BL235" s="14" t="s">
        <v>297</v>
      </c>
      <c r="BM235" s="186" t="s">
        <v>1108</v>
      </c>
    </row>
    <row r="236" spans="1:65" s="2" customFormat="1" ht="16.5" customHeight="1">
      <c r="A236" s="31"/>
      <c r="B236" s="142"/>
      <c r="C236" s="187" t="s">
        <v>541</v>
      </c>
      <c r="D236" s="187" t="s">
        <v>357</v>
      </c>
      <c r="E236" s="188" t="s">
        <v>1109</v>
      </c>
      <c r="F236" s="189" t="s">
        <v>1110</v>
      </c>
      <c r="G236" s="190" t="s">
        <v>394</v>
      </c>
      <c r="H236" s="191">
        <v>1</v>
      </c>
      <c r="I236" s="192"/>
      <c r="J236" s="193">
        <f t="shared" si="45"/>
        <v>0</v>
      </c>
      <c r="K236" s="194"/>
      <c r="L236" s="195"/>
      <c r="M236" s="196" t="s">
        <v>1</v>
      </c>
      <c r="N236" s="197" t="s">
        <v>43</v>
      </c>
      <c r="O236" s="60"/>
      <c r="P236" s="184">
        <f t="shared" si="46"/>
        <v>0</v>
      </c>
      <c r="Q236" s="184">
        <v>4.5600000000000002E-2</v>
      </c>
      <c r="R236" s="184">
        <f t="shared" si="47"/>
        <v>4.5600000000000002E-2</v>
      </c>
      <c r="S236" s="184">
        <v>0</v>
      </c>
      <c r="T236" s="185">
        <f t="shared" si="48"/>
        <v>0</v>
      </c>
      <c r="U236" s="31"/>
      <c r="V236" s="31"/>
      <c r="W236" s="31"/>
      <c r="X236" s="31"/>
      <c r="Y236" s="31"/>
      <c r="Z236" s="31"/>
      <c r="AA236" s="31"/>
      <c r="AB236" s="31"/>
      <c r="AC236" s="31"/>
      <c r="AD236" s="31"/>
      <c r="AE236" s="31"/>
      <c r="AR236" s="186" t="s">
        <v>362</v>
      </c>
      <c r="AT236" s="186" t="s">
        <v>357</v>
      </c>
      <c r="AU236" s="186" t="s">
        <v>88</v>
      </c>
      <c r="AY236" s="14" t="s">
        <v>232</v>
      </c>
      <c r="BE236" s="104">
        <f t="shared" si="49"/>
        <v>0</v>
      </c>
      <c r="BF236" s="104">
        <f t="shared" si="50"/>
        <v>0</v>
      </c>
      <c r="BG236" s="104">
        <f t="shared" si="51"/>
        <v>0</v>
      </c>
      <c r="BH236" s="104">
        <f t="shared" si="52"/>
        <v>0</v>
      </c>
      <c r="BI236" s="104">
        <f t="shared" si="53"/>
        <v>0</v>
      </c>
      <c r="BJ236" s="14" t="s">
        <v>88</v>
      </c>
      <c r="BK236" s="104">
        <f t="shared" si="54"/>
        <v>0</v>
      </c>
      <c r="BL236" s="14" t="s">
        <v>297</v>
      </c>
      <c r="BM236" s="186" t="s">
        <v>1111</v>
      </c>
    </row>
    <row r="237" spans="1:65" s="2" customFormat="1" ht="21.75" customHeight="1">
      <c r="A237" s="31"/>
      <c r="B237" s="142"/>
      <c r="C237" s="174" t="s">
        <v>545</v>
      </c>
      <c r="D237" s="174" t="s">
        <v>234</v>
      </c>
      <c r="E237" s="175" t="s">
        <v>1112</v>
      </c>
      <c r="F237" s="176" t="s">
        <v>1113</v>
      </c>
      <c r="G237" s="177" t="s">
        <v>256</v>
      </c>
      <c r="H237" s="178">
        <v>3</v>
      </c>
      <c r="I237" s="179"/>
      <c r="J237" s="180">
        <f t="shared" si="45"/>
        <v>0</v>
      </c>
      <c r="K237" s="181"/>
      <c r="L237" s="32"/>
      <c r="M237" s="182" t="s">
        <v>1</v>
      </c>
      <c r="N237" s="183" t="s">
        <v>43</v>
      </c>
      <c r="O237" s="60"/>
      <c r="P237" s="184">
        <f t="shared" si="46"/>
        <v>0</v>
      </c>
      <c r="Q237" s="184">
        <v>9.0000000000000006E-5</v>
      </c>
      <c r="R237" s="184">
        <f t="shared" si="47"/>
        <v>2.7E-4</v>
      </c>
      <c r="S237" s="184">
        <v>0</v>
      </c>
      <c r="T237" s="185">
        <f t="shared" si="48"/>
        <v>0</v>
      </c>
      <c r="U237" s="31"/>
      <c r="V237" s="31"/>
      <c r="W237" s="31"/>
      <c r="X237" s="31"/>
      <c r="Y237" s="31"/>
      <c r="Z237" s="31"/>
      <c r="AA237" s="31"/>
      <c r="AB237" s="31"/>
      <c r="AC237" s="31"/>
      <c r="AD237" s="31"/>
      <c r="AE237" s="31"/>
      <c r="AR237" s="186" t="s">
        <v>238</v>
      </c>
      <c r="AT237" s="186" t="s">
        <v>234</v>
      </c>
      <c r="AU237" s="186" t="s">
        <v>88</v>
      </c>
      <c r="AY237" s="14" t="s">
        <v>232</v>
      </c>
      <c r="BE237" s="104">
        <f t="shared" si="49"/>
        <v>0</v>
      </c>
      <c r="BF237" s="104">
        <f t="shared" si="50"/>
        <v>0</v>
      </c>
      <c r="BG237" s="104">
        <f t="shared" si="51"/>
        <v>0</v>
      </c>
      <c r="BH237" s="104">
        <f t="shared" si="52"/>
        <v>0</v>
      </c>
      <c r="BI237" s="104">
        <f t="shared" si="53"/>
        <v>0</v>
      </c>
      <c r="BJ237" s="14" t="s">
        <v>88</v>
      </c>
      <c r="BK237" s="104">
        <f t="shared" si="54"/>
        <v>0</v>
      </c>
      <c r="BL237" s="14" t="s">
        <v>238</v>
      </c>
      <c r="BM237" s="186" t="s">
        <v>1114</v>
      </c>
    </row>
    <row r="238" spans="1:65" s="2" customFormat="1" ht="21.75" customHeight="1">
      <c r="A238" s="31"/>
      <c r="B238" s="142"/>
      <c r="C238" s="174" t="s">
        <v>549</v>
      </c>
      <c r="D238" s="174" t="s">
        <v>234</v>
      </c>
      <c r="E238" s="175" t="s">
        <v>1115</v>
      </c>
      <c r="F238" s="176" t="s">
        <v>1116</v>
      </c>
      <c r="G238" s="177" t="s">
        <v>256</v>
      </c>
      <c r="H238" s="178">
        <v>92</v>
      </c>
      <c r="I238" s="179"/>
      <c r="J238" s="180">
        <f t="shared" si="45"/>
        <v>0</v>
      </c>
      <c r="K238" s="181"/>
      <c r="L238" s="32"/>
      <c r="M238" s="182" t="s">
        <v>1</v>
      </c>
      <c r="N238" s="183" t="s">
        <v>43</v>
      </c>
      <c r="O238" s="60"/>
      <c r="P238" s="184">
        <f t="shared" si="46"/>
        <v>0</v>
      </c>
      <c r="Q238" s="184">
        <v>0</v>
      </c>
      <c r="R238" s="184">
        <f t="shared" si="47"/>
        <v>0</v>
      </c>
      <c r="S238" s="184">
        <v>0</v>
      </c>
      <c r="T238" s="185">
        <f t="shared" si="48"/>
        <v>0</v>
      </c>
      <c r="U238" s="31"/>
      <c r="V238" s="31"/>
      <c r="W238" s="31"/>
      <c r="X238" s="31"/>
      <c r="Y238" s="31"/>
      <c r="Z238" s="31"/>
      <c r="AA238" s="31"/>
      <c r="AB238" s="31"/>
      <c r="AC238" s="31"/>
      <c r="AD238" s="31"/>
      <c r="AE238" s="31"/>
      <c r="AR238" s="186" t="s">
        <v>297</v>
      </c>
      <c r="AT238" s="186" t="s">
        <v>234</v>
      </c>
      <c r="AU238" s="186" t="s">
        <v>88</v>
      </c>
      <c r="AY238" s="14" t="s">
        <v>232</v>
      </c>
      <c r="BE238" s="104">
        <f t="shared" si="49"/>
        <v>0</v>
      </c>
      <c r="BF238" s="104">
        <f t="shared" si="50"/>
        <v>0</v>
      </c>
      <c r="BG238" s="104">
        <f t="shared" si="51"/>
        <v>0</v>
      </c>
      <c r="BH238" s="104">
        <f t="shared" si="52"/>
        <v>0</v>
      </c>
      <c r="BI238" s="104">
        <f t="shared" si="53"/>
        <v>0</v>
      </c>
      <c r="BJ238" s="14" t="s">
        <v>88</v>
      </c>
      <c r="BK238" s="104">
        <f t="shared" si="54"/>
        <v>0</v>
      </c>
      <c r="BL238" s="14" t="s">
        <v>297</v>
      </c>
      <c r="BM238" s="186" t="s">
        <v>1117</v>
      </c>
    </row>
    <row r="239" spans="1:65" s="2" customFormat="1" ht="37.9" customHeight="1">
      <c r="A239" s="31"/>
      <c r="B239" s="142"/>
      <c r="C239" s="187" t="s">
        <v>553</v>
      </c>
      <c r="D239" s="187" t="s">
        <v>357</v>
      </c>
      <c r="E239" s="188" t="s">
        <v>1118</v>
      </c>
      <c r="F239" s="189" t="s">
        <v>1119</v>
      </c>
      <c r="G239" s="190" t="s">
        <v>394</v>
      </c>
      <c r="H239" s="191">
        <v>3.68</v>
      </c>
      <c r="I239" s="192"/>
      <c r="J239" s="193">
        <f t="shared" si="45"/>
        <v>0</v>
      </c>
      <c r="K239" s="194"/>
      <c r="L239" s="195"/>
      <c r="M239" s="196" t="s">
        <v>1</v>
      </c>
      <c r="N239" s="197" t="s">
        <v>43</v>
      </c>
      <c r="O239" s="60"/>
      <c r="P239" s="184">
        <f t="shared" si="46"/>
        <v>0</v>
      </c>
      <c r="Q239" s="184">
        <v>3.4000000000000002E-2</v>
      </c>
      <c r="R239" s="184">
        <f t="shared" si="47"/>
        <v>0.12512000000000001</v>
      </c>
      <c r="S239" s="184">
        <v>0</v>
      </c>
      <c r="T239" s="185">
        <f t="shared" si="48"/>
        <v>0</v>
      </c>
      <c r="U239" s="31"/>
      <c r="V239" s="31"/>
      <c r="W239" s="31"/>
      <c r="X239" s="31"/>
      <c r="Y239" s="31"/>
      <c r="Z239" s="31"/>
      <c r="AA239" s="31"/>
      <c r="AB239" s="31"/>
      <c r="AC239" s="31"/>
      <c r="AD239" s="31"/>
      <c r="AE239" s="31"/>
      <c r="AR239" s="186" t="s">
        <v>362</v>
      </c>
      <c r="AT239" s="186" t="s">
        <v>357</v>
      </c>
      <c r="AU239" s="186" t="s">
        <v>88</v>
      </c>
      <c r="AY239" s="14" t="s">
        <v>232</v>
      </c>
      <c r="BE239" s="104">
        <f t="shared" si="49"/>
        <v>0</v>
      </c>
      <c r="BF239" s="104">
        <f t="shared" si="50"/>
        <v>0</v>
      </c>
      <c r="BG239" s="104">
        <f t="shared" si="51"/>
        <v>0</v>
      </c>
      <c r="BH239" s="104">
        <f t="shared" si="52"/>
        <v>0</v>
      </c>
      <c r="BI239" s="104">
        <f t="shared" si="53"/>
        <v>0</v>
      </c>
      <c r="BJ239" s="14" t="s">
        <v>88</v>
      </c>
      <c r="BK239" s="104">
        <f t="shared" si="54"/>
        <v>0</v>
      </c>
      <c r="BL239" s="14" t="s">
        <v>297</v>
      </c>
      <c r="BM239" s="186" t="s">
        <v>1120</v>
      </c>
    </row>
    <row r="240" spans="1:65" s="2" customFormat="1" ht="16.5" customHeight="1">
      <c r="A240" s="31"/>
      <c r="B240" s="142"/>
      <c r="C240" s="174" t="s">
        <v>557</v>
      </c>
      <c r="D240" s="174" t="s">
        <v>234</v>
      </c>
      <c r="E240" s="175" t="s">
        <v>1121</v>
      </c>
      <c r="F240" s="176" t="s">
        <v>1122</v>
      </c>
      <c r="G240" s="177" t="s">
        <v>256</v>
      </c>
      <c r="H240" s="178">
        <v>276</v>
      </c>
      <c r="I240" s="179"/>
      <c r="J240" s="180">
        <f t="shared" si="45"/>
        <v>0</v>
      </c>
      <c r="K240" s="181"/>
      <c r="L240" s="32"/>
      <c r="M240" s="182" t="s">
        <v>1</v>
      </c>
      <c r="N240" s="183" t="s">
        <v>43</v>
      </c>
      <c r="O240" s="60"/>
      <c r="P240" s="184">
        <f t="shared" si="46"/>
        <v>0</v>
      </c>
      <c r="Q240" s="184">
        <v>0</v>
      </c>
      <c r="R240" s="184">
        <f t="shared" si="47"/>
        <v>0</v>
      </c>
      <c r="S240" s="184">
        <v>0</v>
      </c>
      <c r="T240" s="185">
        <f t="shared" si="48"/>
        <v>0</v>
      </c>
      <c r="U240" s="31"/>
      <c r="V240" s="31"/>
      <c r="W240" s="31"/>
      <c r="X240" s="31"/>
      <c r="Y240" s="31"/>
      <c r="Z240" s="31"/>
      <c r="AA240" s="31"/>
      <c r="AB240" s="31"/>
      <c r="AC240" s="31"/>
      <c r="AD240" s="31"/>
      <c r="AE240" s="31"/>
      <c r="AR240" s="186" t="s">
        <v>297</v>
      </c>
      <c r="AT240" s="186" t="s">
        <v>234</v>
      </c>
      <c r="AU240" s="186" t="s">
        <v>88</v>
      </c>
      <c r="AY240" s="14" t="s">
        <v>232</v>
      </c>
      <c r="BE240" s="104">
        <f t="shared" si="49"/>
        <v>0</v>
      </c>
      <c r="BF240" s="104">
        <f t="shared" si="50"/>
        <v>0</v>
      </c>
      <c r="BG240" s="104">
        <f t="shared" si="51"/>
        <v>0</v>
      </c>
      <c r="BH240" s="104">
        <f t="shared" si="52"/>
        <v>0</v>
      </c>
      <c r="BI240" s="104">
        <f t="shared" si="53"/>
        <v>0</v>
      </c>
      <c r="BJ240" s="14" t="s">
        <v>88</v>
      </c>
      <c r="BK240" s="104">
        <f t="shared" si="54"/>
        <v>0</v>
      </c>
      <c r="BL240" s="14" t="s">
        <v>297</v>
      </c>
      <c r="BM240" s="186" t="s">
        <v>1123</v>
      </c>
    </row>
    <row r="241" spans="1:65" s="2" customFormat="1" ht="21.75" customHeight="1">
      <c r="A241" s="31"/>
      <c r="B241" s="142"/>
      <c r="C241" s="187" t="s">
        <v>561</v>
      </c>
      <c r="D241" s="187" t="s">
        <v>357</v>
      </c>
      <c r="E241" s="188" t="s">
        <v>1124</v>
      </c>
      <c r="F241" s="189" t="s">
        <v>1125</v>
      </c>
      <c r="G241" s="190" t="s">
        <v>394</v>
      </c>
      <c r="H241" s="191">
        <v>3.5379999999999998</v>
      </c>
      <c r="I241" s="192"/>
      <c r="J241" s="193">
        <f t="shared" si="45"/>
        <v>0</v>
      </c>
      <c r="K241" s="194"/>
      <c r="L241" s="195"/>
      <c r="M241" s="196" t="s">
        <v>1</v>
      </c>
      <c r="N241" s="197" t="s">
        <v>43</v>
      </c>
      <c r="O241" s="60"/>
      <c r="P241" s="184">
        <f t="shared" si="46"/>
        <v>0</v>
      </c>
      <c r="Q241" s="184">
        <v>3.3E-3</v>
      </c>
      <c r="R241" s="184">
        <f t="shared" si="47"/>
        <v>1.1675399999999999E-2</v>
      </c>
      <c r="S241" s="184">
        <v>0</v>
      </c>
      <c r="T241" s="185">
        <f t="shared" si="48"/>
        <v>0</v>
      </c>
      <c r="U241" s="31"/>
      <c r="V241" s="31"/>
      <c r="W241" s="31"/>
      <c r="X241" s="31"/>
      <c r="Y241" s="31"/>
      <c r="Z241" s="31"/>
      <c r="AA241" s="31"/>
      <c r="AB241" s="31"/>
      <c r="AC241" s="31"/>
      <c r="AD241" s="31"/>
      <c r="AE241" s="31"/>
      <c r="AR241" s="186" t="s">
        <v>362</v>
      </c>
      <c r="AT241" s="186" t="s">
        <v>357</v>
      </c>
      <c r="AU241" s="186" t="s">
        <v>88</v>
      </c>
      <c r="AY241" s="14" t="s">
        <v>232</v>
      </c>
      <c r="BE241" s="104">
        <f t="shared" si="49"/>
        <v>0</v>
      </c>
      <c r="BF241" s="104">
        <f t="shared" si="50"/>
        <v>0</v>
      </c>
      <c r="BG241" s="104">
        <f t="shared" si="51"/>
        <v>0</v>
      </c>
      <c r="BH241" s="104">
        <f t="shared" si="52"/>
        <v>0</v>
      </c>
      <c r="BI241" s="104">
        <f t="shared" si="53"/>
        <v>0</v>
      </c>
      <c r="BJ241" s="14" t="s">
        <v>88</v>
      </c>
      <c r="BK241" s="104">
        <f t="shared" si="54"/>
        <v>0</v>
      </c>
      <c r="BL241" s="14" t="s">
        <v>297</v>
      </c>
      <c r="BM241" s="186" t="s">
        <v>1126</v>
      </c>
    </row>
    <row r="242" spans="1:65" s="2" customFormat="1" ht="24.2" customHeight="1">
      <c r="A242" s="31"/>
      <c r="B242" s="142"/>
      <c r="C242" s="187" t="s">
        <v>565</v>
      </c>
      <c r="D242" s="187" t="s">
        <v>357</v>
      </c>
      <c r="E242" s="188" t="s">
        <v>1127</v>
      </c>
      <c r="F242" s="189" t="s">
        <v>1128</v>
      </c>
      <c r="G242" s="190" t="s">
        <v>394</v>
      </c>
      <c r="H242" s="191">
        <v>12</v>
      </c>
      <c r="I242" s="192"/>
      <c r="J242" s="193">
        <f t="shared" si="45"/>
        <v>0</v>
      </c>
      <c r="K242" s="194"/>
      <c r="L242" s="195"/>
      <c r="M242" s="196" t="s">
        <v>1</v>
      </c>
      <c r="N242" s="197" t="s">
        <v>43</v>
      </c>
      <c r="O242" s="60"/>
      <c r="P242" s="184">
        <f t="shared" si="46"/>
        <v>0</v>
      </c>
      <c r="Q242" s="184">
        <v>1.2999999999999999E-4</v>
      </c>
      <c r="R242" s="184">
        <f t="shared" si="47"/>
        <v>1.5599999999999998E-3</v>
      </c>
      <c r="S242" s="184">
        <v>0</v>
      </c>
      <c r="T242" s="185">
        <f t="shared" si="48"/>
        <v>0</v>
      </c>
      <c r="U242" s="31"/>
      <c r="V242" s="31"/>
      <c r="W242" s="31"/>
      <c r="X242" s="31"/>
      <c r="Y242" s="31"/>
      <c r="Z242" s="31"/>
      <c r="AA242" s="31"/>
      <c r="AB242" s="31"/>
      <c r="AC242" s="31"/>
      <c r="AD242" s="31"/>
      <c r="AE242" s="31"/>
      <c r="AR242" s="186" t="s">
        <v>362</v>
      </c>
      <c r="AT242" s="186" t="s">
        <v>357</v>
      </c>
      <c r="AU242" s="186" t="s">
        <v>88</v>
      </c>
      <c r="AY242" s="14" t="s">
        <v>232</v>
      </c>
      <c r="BE242" s="104">
        <f t="shared" si="49"/>
        <v>0</v>
      </c>
      <c r="BF242" s="104">
        <f t="shared" si="50"/>
        <v>0</v>
      </c>
      <c r="BG242" s="104">
        <f t="shared" si="51"/>
        <v>0</v>
      </c>
      <c r="BH242" s="104">
        <f t="shared" si="52"/>
        <v>0</v>
      </c>
      <c r="BI242" s="104">
        <f t="shared" si="53"/>
        <v>0</v>
      </c>
      <c r="BJ242" s="14" t="s">
        <v>88</v>
      </c>
      <c r="BK242" s="104">
        <f t="shared" si="54"/>
        <v>0</v>
      </c>
      <c r="BL242" s="14" t="s">
        <v>297</v>
      </c>
      <c r="BM242" s="186" t="s">
        <v>1129</v>
      </c>
    </row>
    <row r="243" spans="1:65" s="2" customFormat="1" ht="24.2" customHeight="1">
      <c r="A243" s="31"/>
      <c r="B243" s="142"/>
      <c r="C243" s="174" t="s">
        <v>1130</v>
      </c>
      <c r="D243" s="174" t="s">
        <v>234</v>
      </c>
      <c r="E243" s="175" t="s">
        <v>1131</v>
      </c>
      <c r="F243" s="176" t="s">
        <v>1132</v>
      </c>
      <c r="G243" s="177" t="s">
        <v>394</v>
      </c>
      <c r="H243" s="178">
        <v>1</v>
      </c>
      <c r="I243" s="179"/>
      <c r="J243" s="180">
        <f t="shared" si="45"/>
        <v>0</v>
      </c>
      <c r="K243" s="181"/>
      <c r="L243" s="32"/>
      <c r="M243" s="182" t="s">
        <v>1</v>
      </c>
      <c r="N243" s="183" t="s">
        <v>43</v>
      </c>
      <c r="O243" s="60"/>
      <c r="P243" s="184">
        <f t="shared" si="46"/>
        <v>0</v>
      </c>
      <c r="Q243" s="184">
        <v>0</v>
      </c>
      <c r="R243" s="184">
        <f t="shared" si="47"/>
        <v>0</v>
      </c>
      <c r="S243" s="184">
        <v>0</v>
      </c>
      <c r="T243" s="185">
        <f t="shared" si="48"/>
        <v>0</v>
      </c>
      <c r="U243" s="31"/>
      <c r="V243" s="31"/>
      <c r="W243" s="31"/>
      <c r="X243" s="31"/>
      <c r="Y243" s="31"/>
      <c r="Z243" s="31"/>
      <c r="AA243" s="31"/>
      <c r="AB243" s="31"/>
      <c r="AC243" s="31"/>
      <c r="AD243" s="31"/>
      <c r="AE243" s="31"/>
      <c r="AR243" s="186" t="s">
        <v>297</v>
      </c>
      <c r="AT243" s="186" t="s">
        <v>234</v>
      </c>
      <c r="AU243" s="186" t="s">
        <v>88</v>
      </c>
      <c r="AY243" s="14" t="s">
        <v>232</v>
      </c>
      <c r="BE243" s="104">
        <f t="shared" si="49"/>
        <v>0</v>
      </c>
      <c r="BF243" s="104">
        <f t="shared" si="50"/>
        <v>0</v>
      </c>
      <c r="BG243" s="104">
        <f t="shared" si="51"/>
        <v>0</v>
      </c>
      <c r="BH243" s="104">
        <f t="shared" si="52"/>
        <v>0</v>
      </c>
      <c r="BI243" s="104">
        <f t="shared" si="53"/>
        <v>0</v>
      </c>
      <c r="BJ243" s="14" t="s">
        <v>88</v>
      </c>
      <c r="BK243" s="104">
        <f t="shared" si="54"/>
        <v>0</v>
      </c>
      <c r="BL243" s="14" t="s">
        <v>297</v>
      </c>
      <c r="BM243" s="186" t="s">
        <v>1133</v>
      </c>
    </row>
    <row r="244" spans="1:65" s="2" customFormat="1" ht="33" customHeight="1">
      <c r="A244" s="31"/>
      <c r="B244" s="142"/>
      <c r="C244" s="187" t="s">
        <v>569</v>
      </c>
      <c r="D244" s="187" t="s">
        <v>357</v>
      </c>
      <c r="E244" s="188" t="s">
        <v>1134</v>
      </c>
      <c r="F244" s="189" t="s">
        <v>1135</v>
      </c>
      <c r="G244" s="190" t="s">
        <v>394</v>
      </c>
      <c r="H244" s="191">
        <v>1</v>
      </c>
      <c r="I244" s="192"/>
      <c r="J244" s="193">
        <f t="shared" si="45"/>
        <v>0</v>
      </c>
      <c r="K244" s="194"/>
      <c r="L244" s="195"/>
      <c r="M244" s="196" t="s">
        <v>1</v>
      </c>
      <c r="N244" s="197" t="s">
        <v>43</v>
      </c>
      <c r="O244" s="60"/>
      <c r="P244" s="184">
        <f t="shared" si="46"/>
        <v>0</v>
      </c>
      <c r="Q244" s="184">
        <v>9.6199999999999994E-2</v>
      </c>
      <c r="R244" s="184">
        <f t="shared" si="47"/>
        <v>9.6199999999999994E-2</v>
      </c>
      <c r="S244" s="184">
        <v>0</v>
      </c>
      <c r="T244" s="185">
        <f t="shared" si="48"/>
        <v>0</v>
      </c>
      <c r="U244" s="31"/>
      <c r="V244" s="31"/>
      <c r="W244" s="31"/>
      <c r="X244" s="31"/>
      <c r="Y244" s="31"/>
      <c r="Z244" s="31"/>
      <c r="AA244" s="31"/>
      <c r="AB244" s="31"/>
      <c r="AC244" s="31"/>
      <c r="AD244" s="31"/>
      <c r="AE244" s="31"/>
      <c r="AR244" s="186" t="s">
        <v>362</v>
      </c>
      <c r="AT244" s="186" t="s">
        <v>357</v>
      </c>
      <c r="AU244" s="186" t="s">
        <v>88</v>
      </c>
      <c r="AY244" s="14" t="s">
        <v>232</v>
      </c>
      <c r="BE244" s="104">
        <f t="shared" si="49"/>
        <v>0</v>
      </c>
      <c r="BF244" s="104">
        <f t="shared" si="50"/>
        <v>0</v>
      </c>
      <c r="BG244" s="104">
        <f t="shared" si="51"/>
        <v>0</v>
      </c>
      <c r="BH244" s="104">
        <f t="shared" si="52"/>
        <v>0</v>
      </c>
      <c r="BI244" s="104">
        <f t="shared" si="53"/>
        <v>0</v>
      </c>
      <c r="BJ244" s="14" t="s">
        <v>88</v>
      </c>
      <c r="BK244" s="104">
        <f t="shared" si="54"/>
        <v>0</v>
      </c>
      <c r="BL244" s="14" t="s">
        <v>297</v>
      </c>
      <c r="BM244" s="186" t="s">
        <v>1136</v>
      </c>
    </row>
    <row r="245" spans="1:65" s="2" customFormat="1" ht="44.25" customHeight="1">
      <c r="A245" s="31"/>
      <c r="B245" s="142"/>
      <c r="C245" s="174" t="s">
        <v>573</v>
      </c>
      <c r="D245" s="174" t="s">
        <v>234</v>
      </c>
      <c r="E245" s="175" t="s">
        <v>1137</v>
      </c>
      <c r="F245" s="176" t="s">
        <v>1138</v>
      </c>
      <c r="G245" s="177" t="s">
        <v>1139</v>
      </c>
      <c r="H245" s="178">
        <v>1500</v>
      </c>
      <c r="I245" s="179"/>
      <c r="J245" s="180">
        <f t="shared" si="45"/>
        <v>0</v>
      </c>
      <c r="K245" s="181"/>
      <c r="L245" s="32"/>
      <c r="M245" s="182" t="s">
        <v>1</v>
      </c>
      <c r="N245" s="183" t="s">
        <v>43</v>
      </c>
      <c r="O245" s="60"/>
      <c r="P245" s="184">
        <f t="shared" si="46"/>
        <v>0</v>
      </c>
      <c r="Q245" s="184">
        <v>1E-3</v>
      </c>
      <c r="R245" s="184">
        <f t="shared" si="47"/>
        <v>1.5</v>
      </c>
      <c r="S245" s="184">
        <v>0</v>
      </c>
      <c r="T245" s="185">
        <f t="shared" si="48"/>
        <v>0</v>
      </c>
      <c r="U245" s="31"/>
      <c r="V245" s="31"/>
      <c r="W245" s="31"/>
      <c r="X245" s="31"/>
      <c r="Y245" s="31"/>
      <c r="Z245" s="31"/>
      <c r="AA245" s="31"/>
      <c r="AB245" s="31"/>
      <c r="AC245" s="31"/>
      <c r="AD245" s="31"/>
      <c r="AE245" s="31"/>
      <c r="AR245" s="186" t="s">
        <v>297</v>
      </c>
      <c r="AT245" s="186" t="s">
        <v>234</v>
      </c>
      <c r="AU245" s="186" t="s">
        <v>88</v>
      </c>
      <c r="AY245" s="14" t="s">
        <v>232</v>
      </c>
      <c r="BE245" s="104">
        <f t="shared" si="49"/>
        <v>0</v>
      </c>
      <c r="BF245" s="104">
        <f t="shared" si="50"/>
        <v>0</v>
      </c>
      <c r="BG245" s="104">
        <f t="shared" si="51"/>
        <v>0</v>
      </c>
      <c r="BH245" s="104">
        <f t="shared" si="52"/>
        <v>0</v>
      </c>
      <c r="BI245" s="104">
        <f t="shared" si="53"/>
        <v>0</v>
      </c>
      <c r="BJ245" s="14" t="s">
        <v>88</v>
      </c>
      <c r="BK245" s="104">
        <f t="shared" si="54"/>
        <v>0</v>
      </c>
      <c r="BL245" s="14" t="s">
        <v>297</v>
      </c>
      <c r="BM245" s="186" t="s">
        <v>1140</v>
      </c>
    </row>
    <row r="246" spans="1:65" s="2" customFormat="1" ht="24.2" customHeight="1">
      <c r="A246" s="31"/>
      <c r="B246" s="142"/>
      <c r="C246" s="174" t="s">
        <v>577</v>
      </c>
      <c r="D246" s="174" t="s">
        <v>234</v>
      </c>
      <c r="E246" s="175" t="s">
        <v>1141</v>
      </c>
      <c r="F246" s="176" t="s">
        <v>1142</v>
      </c>
      <c r="G246" s="177" t="s">
        <v>360</v>
      </c>
      <c r="H246" s="178">
        <v>3.3570000000000002</v>
      </c>
      <c r="I246" s="179"/>
      <c r="J246" s="180">
        <f t="shared" si="45"/>
        <v>0</v>
      </c>
      <c r="K246" s="181"/>
      <c r="L246" s="32"/>
      <c r="M246" s="198" t="s">
        <v>1</v>
      </c>
      <c r="N246" s="199" t="s">
        <v>43</v>
      </c>
      <c r="O246" s="200"/>
      <c r="P246" s="201">
        <f t="shared" si="46"/>
        <v>0</v>
      </c>
      <c r="Q246" s="201">
        <v>0</v>
      </c>
      <c r="R246" s="201">
        <f t="shared" si="47"/>
        <v>0</v>
      </c>
      <c r="S246" s="201">
        <v>0</v>
      </c>
      <c r="T246" s="202">
        <f t="shared" si="48"/>
        <v>0</v>
      </c>
      <c r="U246" s="31"/>
      <c r="V246" s="31"/>
      <c r="W246" s="31"/>
      <c r="X246" s="31"/>
      <c r="Y246" s="31"/>
      <c r="Z246" s="31"/>
      <c r="AA246" s="31"/>
      <c r="AB246" s="31"/>
      <c r="AC246" s="31"/>
      <c r="AD246" s="31"/>
      <c r="AE246" s="31"/>
      <c r="AR246" s="186" t="s">
        <v>297</v>
      </c>
      <c r="AT246" s="186" t="s">
        <v>234</v>
      </c>
      <c r="AU246" s="186" t="s">
        <v>88</v>
      </c>
      <c r="AY246" s="14" t="s">
        <v>232</v>
      </c>
      <c r="BE246" s="104">
        <f t="shared" si="49"/>
        <v>0</v>
      </c>
      <c r="BF246" s="104">
        <f t="shared" si="50"/>
        <v>0</v>
      </c>
      <c r="BG246" s="104">
        <f t="shared" si="51"/>
        <v>0</v>
      </c>
      <c r="BH246" s="104">
        <f t="shared" si="52"/>
        <v>0</v>
      </c>
      <c r="BI246" s="104">
        <f t="shared" si="53"/>
        <v>0</v>
      </c>
      <c r="BJ246" s="14" t="s">
        <v>88</v>
      </c>
      <c r="BK246" s="104">
        <f t="shared" si="54"/>
        <v>0</v>
      </c>
      <c r="BL246" s="14" t="s">
        <v>297</v>
      </c>
      <c r="BM246" s="186" t="s">
        <v>1143</v>
      </c>
    </row>
    <row r="247" spans="1:65" s="2" customFormat="1" ht="6.95" customHeight="1">
      <c r="A247" s="31"/>
      <c r="B247" s="49"/>
      <c r="C247" s="50"/>
      <c r="D247" s="50"/>
      <c r="E247" s="50"/>
      <c r="F247" s="50"/>
      <c r="G247" s="50"/>
      <c r="H247" s="50"/>
      <c r="I247" s="50"/>
      <c r="J247" s="50"/>
      <c r="K247" s="50"/>
      <c r="L247" s="32"/>
      <c r="M247" s="31"/>
      <c r="O247" s="31"/>
      <c r="P247" s="31"/>
      <c r="Q247" s="31"/>
      <c r="R247" s="31"/>
      <c r="S247" s="31"/>
      <c r="T247" s="31"/>
      <c r="U247" s="31"/>
      <c r="V247" s="31"/>
      <c r="W247" s="31"/>
      <c r="X247" s="31"/>
      <c r="Y247" s="31"/>
      <c r="Z247" s="31"/>
      <c r="AA247" s="31"/>
      <c r="AB247" s="31"/>
      <c r="AC247" s="31"/>
      <c r="AD247" s="31"/>
      <c r="AE247" s="31"/>
    </row>
  </sheetData>
  <autoFilter ref="C146:K246"/>
  <mergeCells count="20">
    <mergeCell ref="E133:H133"/>
    <mergeCell ref="E137:H137"/>
    <mergeCell ref="E135:H135"/>
    <mergeCell ref="E139:H139"/>
    <mergeCell ref="L2:V2"/>
    <mergeCell ref="D117:F117"/>
    <mergeCell ref="D118:F118"/>
    <mergeCell ref="D119:F119"/>
    <mergeCell ref="D120:F120"/>
    <mergeCell ref="D121:F121"/>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2:BM23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106</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890</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1144</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J114</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ROUND((SUM(BE114:BE121) + SUM(BE145:BE232)),  2)</f>
        <v>0</v>
      </c>
      <c r="G39" s="118"/>
      <c r="H39" s="118"/>
      <c r="I39" s="119">
        <v>0.23</v>
      </c>
      <c r="J39" s="117">
        <f>ROUND(((SUM(BE114:BE121) + SUM(BE145:BE232))*I39),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ROUND((SUM(BF114:BF121) + SUM(BF145:BF232)),  2)</f>
        <v>0</v>
      </c>
      <c r="G40" s="118"/>
      <c r="H40" s="118"/>
      <c r="I40" s="119">
        <v>0.23</v>
      </c>
      <c r="J40" s="117">
        <f>ROUND(((SUM(BF114:BF121) + SUM(BF145:BF232))*I40),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ROUND((SUM(BG114:BG121) + SUM(BG145:BG232)),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ROUND((SUM(BH114:BH121) + SUM(BH145:BH232)),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ROUND((SUM(BI114:BI121) + SUM(BI145:BI232)),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890</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02.2 - Čerpacia stanica ČS1</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J145</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J146</f>
        <v>0</v>
      </c>
      <c r="L101" s="132"/>
    </row>
    <row r="102" spans="1:47" s="10" customFormat="1" ht="19.899999999999999" customHeight="1">
      <c r="B102" s="136"/>
      <c r="D102" s="137" t="s">
        <v>197</v>
      </c>
      <c r="E102" s="138"/>
      <c r="F102" s="138"/>
      <c r="G102" s="138"/>
      <c r="H102" s="138"/>
      <c r="I102" s="138"/>
      <c r="J102" s="139">
        <f>J147</f>
        <v>0</v>
      </c>
      <c r="L102" s="136"/>
    </row>
    <row r="103" spans="1:47" s="10" customFormat="1" ht="19.899999999999999" customHeight="1">
      <c r="B103" s="136"/>
      <c r="D103" s="137" t="s">
        <v>893</v>
      </c>
      <c r="E103" s="138"/>
      <c r="F103" s="138"/>
      <c r="G103" s="138"/>
      <c r="H103" s="138"/>
      <c r="I103" s="138"/>
      <c r="J103" s="139">
        <f>J174</f>
        <v>0</v>
      </c>
      <c r="L103" s="136"/>
    </row>
    <row r="104" spans="1:47" s="10" customFormat="1" ht="19.899999999999999" customHeight="1">
      <c r="B104" s="136"/>
      <c r="D104" s="137" t="s">
        <v>199</v>
      </c>
      <c r="E104" s="138"/>
      <c r="F104" s="138"/>
      <c r="G104" s="138"/>
      <c r="H104" s="138"/>
      <c r="I104" s="138"/>
      <c r="J104" s="139">
        <f>J185</f>
        <v>0</v>
      </c>
      <c r="L104" s="136"/>
    </row>
    <row r="105" spans="1:47" s="10" customFormat="1" ht="19.899999999999999" customHeight="1">
      <c r="B105" s="136"/>
      <c r="D105" s="137" t="s">
        <v>200</v>
      </c>
      <c r="E105" s="138"/>
      <c r="F105" s="138"/>
      <c r="G105" s="138"/>
      <c r="H105" s="138"/>
      <c r="I105" s="138"/>
      <c r="J105" s="139">
        <f>J191</f>
        <v>0</v>
      </c>
      <c r="L105" s="136"/>
    </row>
    <row r="106" spans="1:47" s="10" customFormat="1" ht="19.899999999999999" customHeight="1">
      <c r="B106" s="136"/>
      <c r="D106" s="137" t="s">
        <v>202</v>
      </c>
      <c r="E106" s="138"/>
      <c r="F106" s="138"/>
      <c r="G106" s="138"/>
      <c r="H106" s="138"/>
      <c r="I106" s="138"/>
      <c r="J106" s="139">
        <f>J195</f>
        <v>0</v>
      </c>
      <c r="L106" s="136"/>
    </row>
    <row r="107" spans="1:47" s="10" customFormat="1" ht="19.899999999999999" customHeight="1">
      <c r="B107" s="136"/>
      <c r="D107" s="137" t="s">
        <v>203</v>
      </c>
      <c r="E107" s="138"/>
      <c r="F107" s="138"/>
      <c r="G107" s="138"/>
      <c r="H107" s="138"/>
      <c r="I107" s="138"/>
      <c r="J107" s="139">
        <f>J211</f>
        <v>0</v>
      </c>
      <c r="L107" s="136"/>
    </row>
    <row r="108" spans="1:47" s="10" customFormat="1" ht="19.899999999999999" customHeight="1">
      <c r="B108" s="136"/>
      <c r="D108" s="137" t="s">
        <v>204</v>
      </c>
      <c r="E108" s="138"/>
      <c r="F108" s="138"/>
      <c r="G108" s="138"/>
      <c r="H108" s="138"/>
      <c r="I108" s="138"/>
      <c r="J108" s="139">
        <f>J215</f>
        <v>0</v>
      </c>
      <c r="L108" s="136"/>
    </row>
    <row r="109" spans="1:47" s="9" customFormat="1" ht="24.95" customHeight="1">
      <c r="B109" s="132"/>
      <c r="D109" s="133" t="s">
        <v>205</v>
      </c>
      <c r="E109" s="134"/>
      <c r="F109" s="134"/>
      <c r="G109" s="134"/>
      <c r="H109" s="134"/>
      <c r="I109" s="134"/>
      <c r="J109" s="135">
        <f>J218</f>
        <v>0</v>
      </c>
      <c r="L109" s="132"/>
    </row>
    <row r="110" spans="1:47" s="10" customFormat="1" ht="19.899999999999999" customHeight="1">
      <c r="B110" s="136"/>
      <c r="D110" s="137" t="s">
        <v>894</v>
      </c>
      <c r="E110" s="138"/>
      <c r="F110" s="138"/>
      <c r="G110" s="138"/>
      <c r="H110" s="138"/>
      <c r="I110" s="138"/>
      <c r="J110" s="139">
        <f>J219</f>
        <v>0</v>
      </c>
      <c r="L110" s="136"/>
    </row>
    <row r="111" spans="1:47" s="10" customFormat="1" ht="19.899999999999999" customHeight="1">
      <c r="B111" s="136"/>
      <c r="D111" s="137" t="s">
        <v>896</v>
      </c>
      <c r="E111" s="138"/>
      <c r="F111" s="138"/>
      <c r="G111" s="138"/>
      <c r="H111" s="138"/>
      <c r="I111" s="138"/>
      <c r="J111" s="139">
        <f>J228</f>
        <v>0</v>
      </c>
      <c r="L111" s="136"/>
    </row>
    <row r="112" spans="1:47" s="2" customFormat="1" ht="21.75" customHeight="1">
      <c r="A112" s="31"/>
      <c r="B112" s="32"/>
      <c r="C112" s="31"/>
      <c r="D112" s="31"/>
      <c r="E112" s="31"/>
      <c r="F112" s="31"/>
      <c r="G112" s="31"/>
      <c r="H112" s="31"/>
      <c r="I112" s="31"/>
      <c r="J112" s="31"/>
      <c r="K112" s="31"/>
      <c r="L112" s="44"/>
      <c r="S112" s="31"/>
      <c r="T112" s="31"/>
      <c r="U112" s="31"/>
      <c r="V112" s="31"/>
      <c r="W112" s="31"/>
      <c r="X112" s="31"/>
      <c r="Y112" s="31"/>
      <c r="Z112" s="31"/>
      <c r="AA112" s="31"/>
      <c r="AB112" s="31"/>
      <c r="AC112" s="31"/>
      <c r="AD112" s="31"/>
      <c r="AE112" s="31"/>
    </row>
    <row r="113" spans="1:65" s="2" customFormat="1" ht="6.95" customHeight="1">
      <c r="A113" s="31"/>
      <c r="B113" s="32"/>
      <c r="C113" s="31"/>
      <c r="D113" s="31"/>
      <c r="E113" s="31"/>
      <c r="F113" s="31"/>
      <c r="G113" s="31"/>
      <c r="H113" s="31"/>
      <c r="I113" s="31"/>
      <c r="J113" s="31"/>
      <c r="K113" s="31"/>
      <c r="L113" s="44"/>
      <c r="S113" s="31"/>
      <c r="T113" s="31"/>
      <c r="U113" s="31"/>
      <c r="V113" s="31"/>
      <c r="W113" s="31"/>
      <c r="X113" s="31"/>
      <c r="Y113" s="31"/>
      <c r="Z113" s="31"/>
      <c r="AA113" s="31"/>
      <c r="AB113" s="31"/>
      <c r="AC113" s="31"/>
      <c r="AD113" s="31"/>
      <c r="AE113" s="31"/>
    </row>
    <row r="114" spans="1:65" s="2" customFormat="1" ht="29.25" customHeight="1">
      <c r="A114" s="31"/>
      <c r="B114" s="32"/>
      <c r="C114" s="131" t="s">
        <v>209</v>
      </c>
      <c r="D114" s="31"/>
      <c r="E114" s="31"/>
      <c r="F114" s="31"/>
      <c r="G114" s="31"/>
      <c r="H114" s="31"/>
      <c r="I114" s="31"/>
      <c r="J114" s="140">
        <f>ROUND(J115 + J116 + J117 + J118 + J119 + J120,2)</f>
        <v>0</v>
      </c>
      <c r="K114" s="31"/>
      <c r="L114" s="44"/>
      <c r="N114" s="141" t="s">
        <v>41</v>
      </c>
      <c r="S114" s="31"/>
      <c r="T114" s="31"/>
      <c r="U114" s="31"/>
      <c r="V114" s="31"/>
      <c r="W114" s="31"/>
      <c r="X114" s="31"/>
      <c r="Y114" s="31"/>
      <c r="Z114" s="31"/>
      <c r="AA114" s="31"/>
      <c r="AB114" s="31"/>
      <c r="AC114" s="31"/>
      <c r="AD114" s="31"/>
      <c r="AE114" s="31"/>
    </row>
    <row r="115" spans="1:65" s="2" customFormat="1" ht="18" customHeight="1">
      <c r="A115" s="31"/>
      <c r="B115" s="142"/>
      <c r="C115" s="143"/>
      <c r="D115" s="257" t="s">
        <v>210</v>
      </c>
      <c r="E115" s="263"/>
      <c r="F115" s="263"/>
      <c r="G115" s="143"/>
      <c r="H115" s="143"/>
      <c r="I115" s="143"/>
      <c r="J115" s="101">
        <v>0</v>
      </c>
      <c r="K115" s="143"/>
      <c r="L115" s="145"/>
      <c r="M115" s="146"/>
      <c r="N115" s="147" t="s">
        <v>43</v>
      </c>
      <c r="O115" s="146"/>
      <c r="P115" s="146"/>
      <c r="Q115" s="146"/>
      <c r="R115" s="146"/>
      <c r="S115" s="143"/>
      <c r="T115" s="143"/>
      <c r="U115" s="143"/>
      <c r="V115" s="143"/>
      <c r="W115" s="143"/>
      <c r="X115" s="143"/>
      <c r="Y115" s="143"/>
      <c r="Z115" s="143"/>
      <c r="AA115" s="143"/>
      <c r="AB115" s="143"/>
      <c r="AC115" s="143"/>
      <c r="AD115" s="143"/>
      <c r="AE115" s="143"/>
      <c r="AF115" s="146"/>
      <c r="AG115" s="146"/>
      <c r="AH115" s="146"/>
      <c r="AI115" s="146"/>
      <c r="AJ115" s="146"/>
      <c r="AK115" s="146"/>
      <c r="AL115" s="146"/>
      <c r="AM115" s="146"/>
      <c r="AN115" s="146"/>
      <c r="AO115" s="146"/>
      <c r="AP115" s="146"/>
      <c r="AQ115" s="146"/>
      <c r="AR115" s="146"/>
      <c r="AS115" s="146"/>
      <c r="AT115" s="146"/>
      <c r="AU115" s="146"/>
      <c r="AV115" s="146"/>
      <c r="AW115" s="146"/>
      <c r="AX115" s="146"/>
      <c r="AY115" s="148" t="s">
        <v>211</v>
      </c>
      <c r="AZ115" s="146"/>
      <c r="BA115" s="146"/>
      <c r="BB115" s="146"/>
      <c r="BC115" s="146"/>
      <c r="BD115" s="146"/>
      <c r="BE115" s="149">
        <f t="shared" ref="BE115:BE120" si="0">IF(N115="základná",J115,0)</f>
        <v>0</v>
      </c>
      <c r="BF115" s="149">
        <f t="shared" ref="BF115:BF120" si="1">IF(N115="znížená",J115,0)</f>
        <v>0</v>
      </c>
      <c r="BG115" s="149">
        <f t="shared" ref="BG115:BG120" si="2">IF(N115="zákl. prenesená",J115,0)</f>
        <v>0</v>
      </c>
      <c r="BH115" s="149">
        <f t="shared" ref="BH115:BH120" si="3">IF(N115="zníž. prenesená",J115,0)</f>
        <v>0</v>
      </c>
      <c r="BI115" s="149">
        <f t="shared" ref="BI115:BI120" si="4">IF(N115="nulová",J115,0)</f>
        <v>0</v>
      </c>
      <c r="BJ115" s="148" t="s">
        <v>88</v>
      </c>
      <c r="BK115" s="146"/>
      <c r="BL115" s="146"/>
      <c r="BM115" s="146"/>
    </row>
    <row r="116" spans="1:65" s="2" customFormat="1" ht="18" customHeight="1">
      <c r="A116" s="31"/>
      <c r="B116" s="142"/>
      <c r="C116" s="143"/>
      <c r="D116" s="257" t="s">
        <v>212</v>
      </c>
      <c r="E116" s="263"/>
      <c r="F116" s="263"/>
      <c r="G116" s="143"/>
      <c r="H116" s="143"/>
      <c r="I116" s="143"/>
      <c r="J116" s="101">
        <v>0</v>
      </c>
      <c r="K116" s="143"/>
      <c r="L116" s="145"/>
      <c r="M116" s="146"/>
      <c r="N116" s="147" t="s">
        <v>43</v>
      </c>
      <c r="O116" s="146"/>
      <c r="P116" s="146"/>
      <c r="Q116" s="146"/>
      <c r="R116" s="146"/>
      <c r="S116" s="143"/>
      <c r="T116" s="143"/>
      <c r="U116" s="143"/>
      <c r="V116" s="143"/>
      <c r="W116" s="143"/>
      <c r="X116" s="143"/>
      <c r="Y116" s="143"/>
      <c r="Z116" s="143"/>
      <c r="AA116" s="143"/>
      <c r="AB116" s="143"/>
      <c r="AC116" s="143"/>
      <c r="AD116" s="143"/>
      <c r="AE116" s="143"/>
      <c r="AF116" s="146"/>
      <c r="AG116" s="146"/>
      <c r="AH116" s="146"/>
      <c r="AI116" s="146"/>
      <c r="AJ116" s="146"/>
      <c r="AK116" s="146"/>
      <c r="AL116" s="146"/>
      <c r="AM116" s="146"/>
      <c r="AN116" s="146"/>
      <c r="AO116" s="146"/>
      <c r="AP116" s="146"/>
      <c r="AQ116" s="146"/>
      <c r="AR116" s="146"/>
      <c r="AS116" s="146"/>
      <c r="AT116" s="146"/>
      <c r="AU116" s="146"/>
      <c r="AV116" s="146"/>
      <c r="AW116" s="146"/>
      <c r="AX116" s="146"/>
      <c r="AY116" s="148" t="s">
        <v>211</v>
      </c>
      <c r="AZ116" s="146"/>
      <c r="BA116" s="146"/>
      <c r="BB116" s="146"/>
      <c r="BC116" s="146"/>
      <c r="BD116" s="146"/>
      <c r="BE116" s="149">
        <f t="shared" si="0"/>
        <v>0</v>
      </c>
      <c r="BF116" s="149">
        <f t="shared" si="1"/>
        <v>0</v>
      </c>
      <c r="BG116" s="149">
        <f t="shared" si="2"/>
        <v>0</v>
      </c>
      <c r="BH116" s="149">
        <f t="shared" si="3"/>
        <v>0</v>
      </c>
      <c r="BI116" s="149">
        <f t="shared" si="4"/>
        <v>0</v>
      </c>
      <c r="BJ116" s="148" t="s">
        <v>88</v>
      </c>
      <c r="BK116" s="146"/>
      <c r="BL116" s="146"/>
      <c r="BM116" s="146"/>
    </row>
    <row r="117" spans="1:65" s="2" customFormat="1" ht="18" customHeight="1">
      <c r="A117" s="31"/>
      <c r="B117" s="142"/>
      <c r="C117" s="143"/>
      <c r="D117" s="257" t="s">
        <v>213</v>
      </c>
      <c r="E117" s="263"/>
      <c r="F117" s="263"/>
      <c r="G117" s="143"/>
      <c r="H117" s="143"/>
      <c r="I117" s="143"/>
      <c r="J117" s="101">
        <v>0</v>
      </c>
      <c r="K117" s="143"/>
      <c r="L117" s="145"/>
      <c r="M117" s="146"/>
      <c r="N117" s="147" t="s">
        <v>43</v>
      </c>
      <c r="O117" s="146"/>
      <c r="P117" s="146"/>
      <c r="Q117" s="146"/>
      <c r="R117" s="146"/>
      <c r="S117" s="143"/>
      <c r="T117" s="143"/>
      <c r="U117" s="143"/>
      <c r="V117" s="143"/>
      <c r="W117" s="143"/>
      <c r="X117" s="143"/>
      <c r="Y117" s="143"/>
      <c r="Z117" s="143"/>
      <c r="AA117" s="143"/>
      <c r="AB117" s="143"/>
      <c r="AC117" s="143"/>
      <c r="AD117" s="143"/>
      <c r="AE117" s="143"/>
      <c r="AF117" s="146"/>
      <c r="AG117" s="146"/>
      <c r="AH117" s="146"/>
      <c r="AI117" s="146"/>
      <c r="AJ117" s="146"/>
      <c r="AK117" s="146"/>
      <c r="AL117" s="146"/>
      <c r="AM117" s="146"/>
      <c r="AN117" s="146"/>
      <c r="AO117" s="146"/>
      <c r="AP117" s="146"/>
      <c r="AQ117" s="146"/>
      <c r="AR117" s="146"/>
      <c r="AS117" s="146"/>
      <c r="AT117" s="146"/>
      <c r="AU117" s="146"/>
      <c r="AV117" s="146"/>
      <c r="AW117" s="146"/>
      <c r="AX117" s="146"/>
      <c r="AY117" s="148" t="s">
        <v>211</v>
      </c>
      <c r="AZ117" s="146"/>
      <c r="BA117" s="146"/>
      <c r="BB117" s="146"/>
      <c r="BC117" s="146"/>
      <c r="BD117" s="146"/>
      <c r="BE117" s="149">
        <f t="shared" si="0"/>
        <v>0</v>
      </c>
      <c r="BF117" s="149">
        <f t="shared" si="1"/>
        <v>0</v>
      </c>
      <c r="BG117" s="149">
        <f t="shared" si="2"/>
        <v>0</v>
      </c>
      <c r="BH117" s="149">
        <f t="shared" si="3"/>
        <v>0</v>
      </c>
      <c r="BI117" s="149">
        <f t="shared" si="4"/>
        <v>0</v>
      </c>
      <c r="BJ117" s="148" t="s">
        <v>88</v>
      </c>
      <c r="BK117" s="146"/>
      <c r="BL117" s="146"/>
      <c r="BM117" s="146"/>
    </row>
    <row r="118" spans="1:65" s="2" customFormat="1" ht="18" customHeight="1">
      <c r="A118" s="31"/>
      <c r="B118" s="142"/>
      <c r="C118" s="143"/>
      <c r="D118" s="257" t="s">
        <v>214</v>
      </c>
      <c r="E118" s="263"/>
      <c r="F118" s="263"/>
      <c r="G118" s="143"/>
      <c r="H118" s="143"/>
      <c r="I118" s="143"/>
      <c r="J118" s="101">
        <v>0</v>
      </c>
      <c r="K118" s="143"/>
      <c r="L118" s="145"/>
      <c r="M118" s="146"/>
      <c r="N118" s="147" t="s">
        <v>43</v>
      </c>
      <c r="O118" s="146"/>
      <c r="P118" s="146"/>
      <c r="Q118" s="146"/>
      <c r="R118" s="146"/>
      <c r="S118" s="143"/>
      <c r="T118" s="143"/>
      <c r="U118" s="143"/>
      <c r="V118" s="143"/>
      <c r="W118" s="143"/>
      <c r="X118" s="143"/>
      <c r="Y118" s="143"/>
      <c r="Z118" s="143"/>
      <c r="AA118" s="143"/>
      <c r="AB118" s="143"/>
      <c r="AC118" s="143"/>
      <c r="AD118" s="143"/>
      <c r="AE118" s="143"/>
      <c r="AF118" s="146"/>
      <c r="AG118" s="146"/>
      <c r="AH118" s="146"/>
      <c r="AI118" s="146"/>
      <c r="AJ118" s="146"/>
      <c r="AK118" s="146"/>
      <c r="AL118" s="146"/>
      <c r="AM118" s="146"/>
      <c r="AN118" s="146"/>
      <c r="AO118" s="146"/>
      <c r="AP118" s="146"/>
      <c r="AQ118" s="146"/>
      <c r="AR118" s="146"/>
      <c r="AS118" s="146"/>
      <c r="AT118" s="146"/>
      <c r="AU118" s="146"/>
      <c r="AV118" s="146"/>
      <c r="AW118" s="146"/>
      <c r="AX118" s="146"/>
      <c r="AY118" s="148" t="s">
        <v>211</v>
      </c>
      <c r="AZ118" s="146"/>
      <c r="BA118" s="146"/>
      <c r="BB118" s="146"/>
      <c r="BC118" s="146"/>
      <c r="BD118" s="146"/>
      <c r="BE118" s="149">
        <f t="shared" si="0"/>
        <v>0</v>
      </c>
      <c r="BF118" s="149">
        <f t="shared" si="1"/>
        <v>0</v>
      </c>
      <c r="BG118" s="149">
        <f t="shared" si="2"/>
        <v>0</v>
      </c>
      <c r="BH118" s="149">
        <f t="shared" si="3"/>
        <v>0</v>
      </c>
      <c r="BI118" s="149">
        <f t="shared" si="4"/>
        <v>0</v>
      </c>
      <c r="BJ118" s="148" t="s">
        <v>88</v>
      </c>
      <c r="BK118" s="146"/>
      <c r="BL118" s="146"/>
      <c r="BM118" s="146"/>
    </row>
    <row r="119" spans="1:65" s="2" customFormat="1" ht="18" customHeight="1">
      <c r="A119" s="31"/>
      <c r="B119" s="142"/>
      <c r="C119" s="143"/>
      <c r="D119" s="257" t="s">
        <v>215</v>
      </c>
      <c r="E119" s="263"/>
      <c r="F119" s="263"/>
      <c r="G119" s="143"/>
      <c r="H119" s="143"/>
      <c r="I119" s="143"/>
      <c r="J119" s="101">
        <v>0</v>
      </c>
      <c r="K119" s="143"/>
      <c r="L119" s="145"/>
      <c r="M119" s="146"/>
      <c r="N119" s="147" t="s">
        <v>43</v>
      </c>
      <c r="O119" s="146"/>
      <c r="P119" s="146"/>
      <c r="Q119" s="146"/>
      <c r="R119" s="146"/>
      <c r="S119" s="143"/>
      <c r="T119" s="143"/>
      <c r="U119" s="143"/>
      <c r="V119" s="143"/>
      <c r="W119" s="143"/>
      <c r="X119" s="143"/>
      <c r="Y119" s="143"/>
      <c r="Z119" s="143"/>
      <c r="AA119" s="143"/>
      <c r="AB119" s="143"/>
      <c r="AC119" s="143"/>
      <c r="AD119" s="143"/>
      <c r="AE119" s="143"/>
      <c r="AF119" s="146"/>
      <c r="AG119" s="146"/>
      <c r="AH119" s="146"/>
      <c r="AI119" s="146"/>
      <c r="AJ119" s="146"/>
      <c r="AK119" s="146"/>
      <c r="AL119" s="146"/>
      <c r="AM119" s="146"/>
      <c r="AN119" s="146"/>
      <c r="AO119" s="146"/>
      <c r="AP119" s="146"/>
      <c r="AQ119" s="146"/>
      <c r="AR119" s="146"/>
      <c r="AS119" s="146"/>
      <c r="AT119" s="146"/>
      <c r="AU119" s="146"/>
      <c r="AV119" s="146"/>
      <c r="AW119" s="146"/>
      <c r="AX119" s="146"/>
      <c r="AY119" s="148" t="s">
        <v>211</v>
      </c>
      <c r="AZ119" s="146"/>
      <c r="BA119" s="146"/>
      <c r="BB119" s="146"/>
      <c r="BC119" s="146"/>
      <c r="BD119" s="146"/>
      <c r="BE119" s="149">
        <f t="shared" si="0"/>
        <v>0</v>
      </c>
      <c r="BF119" s="149">
        <f t="shared" si="1"/>
        <v>0</v>
      </c>
      <c r="BG119" s="149">
        <f t="shared" si="2"/>
        <v>0</v>
      </c>
      <c r="BH119" s="149">
        <f t="shared" si="3"/>
        <v>0</v>
      </c>
      <c r="BI119" s="149">
        <f t="shared" si="4"/>
        <v>0</v>
      </c>
      <c r="BJ119" s="148" t="s">
        <v>88</v>
      </c>
      <c r="BK119" s="146"/>
      <c r="BL119" s="146"/>
      <c r="BM119" s="146"/>
    </row>
    <row r="120" spans="1:65" s="2" customFormat="1" ht="18" customHeight="1">
      <c r="A120" s="31"/>
      <c r="B120" s="142"/>
      <c r="C120" s="143"/>
      <c r="D120" s="144" t="s">
        <v>216</v>
      </c>
      <c r="E120" s="143"/>
      <c r="F120" s="143"/>
      <c r="G120" s="143"/>
      <c r="H120" s="143"/>
      <c r="I120" s="143"/>
      <c r="J120" s="101">
        <f>ROUND(J34*T120,2)</f>
        <v>0</v>
      </c>
      <c r="K120" s="143"/>
      <c r="L120" s="145"/>
      <c r="M120" s="146"/>
      <c r="N120" s="147" t="s">
        <v>43</v>
      </c>
      <c r="O120" s="146"/>
      <c r="P120" s="146"/>
      <c r="Q120" s="146"/>
      <c r="R120" s="146"/>
      <c r="S120" s="143"/>
      <c r="T120" s="143"/>
      <c r="U120" s="143"/>
      <c r="V120" s="143"/>
      <c r="W120" s="143"/>
      <c r="X120" s="143"/>
      <c r="Y120" s="143"/>
      <c r="Z120" s="143"/>
      <c r="AA120" s="143"/>
      <c r="AB120" s="143"/>
      <c r="AC120" s="143"/>
      <c r="AD120" s="143"/>
      <c r="AE120" s="143"/>
      <c r="AF120" s="146"/>
      <c r="AG120" s="146"/>
      <c r="AH120" s="146"/>
      <c r="AI120" s="146"/>
      <c r="AJ120" s="146"/>
      <c r="AK120" s="146"/>
      <c r="AL120" s="146"/>
      <c r="AM120" s="146"/>
      <c r="AN120" s="146"/>
      <c r="AO120" s="146"/>
      <c r="AP120" s="146"/>
      <c r="AQ120" s="146"/>
      <c r="AR120" s="146"/>
      <c r="AS120" s="146"/>
      <c r="AT120" s="146"/>
      <c r="AU120" s="146"/>
      <c r="AV120" s="146"/>
      <c r="AW120" s="146"/>
      <c r="AX120" s="146"/>
      <c r="AY120" s="148" t="s">
        <v>217</v>
      </c>
      <c r="AZ120" s="146"/>
      <c r="BA120" s="146"/>
      <c r="BB120" s="146"/>
      <c r="BC120" s="146"/>
      <c r="BD120" s="146"/>
      <c r="BE120" s="149">
        <f t="shared" si="0"/>
        <v>0</v>
      </c>
      <c r="BF120" s="149">
        <f t="shared" si="1"/>
        <v>0</v>
      </c>
      <c r="BG120" s="149">
        <f t="shared" si="2"/>
        <v>0</v>
      </c>
      <c r="BH120" s="149">
        <f t="shared" si="3"/>
        <v>0</v>
      </c>
      <c r="BI120" s="149">
        <f t="shared" si="4"/>
        <v>0</v>
      </c>
      <c r="BJ120" s="148" t="s">
        <v>88</v>
      </c>
      <c r="BK120" s="146"/>
      <c r="BL120" s="146"/>
      <c r="BM120" s="146"/>
    </row>
    <row r="121" spans="1:65" s="2" customFormat="1" ht="11.25">
      <c r="A121" s="31"/>
      <c r="B121" s="32"/>
      <c r="C121" s="31"/>
      <c r="D121" s="31"/>
      <c r="E121" s="31"/>
      <c r="F121" s="31"/>
      <c r="G121" s="31"/>
      <c r="H121" s="31"/>
      <c r="I121" s="31"/>
      <c r="J121" s="31"/>
      <c r="K121" s="31"/>
      <c r="L121" s="44"/>
      <c r="S121" s="31"/>
      <c r="T121" s="31"/>
      <c r="U121" s="31"/>
      <c r="V121" s="31"/>
      <c r="W121" s="31"/>
      <c r="X121" s="31"/>
      <c r="Y121" s="31"/>
      <c r="Z121" s="31"/>
      <c r="AA121" s="31"/>
      <c r="AB121" s="31"/>
      <c r="AC121" s="31"/>
      <c r="AD121" s="31"/>
      <c r="AE121" s="31"/>
    </row>
    <row r="122" spans="1:65" s="2" customFormat="1" ht="29.25" customHeight="1">
      <c r="A122" s="31"/>
      <c r="B122" s="32"/>
      <c r="C122" s="108" t="s">
        <v>182</v>
      </c>
      <c r="D122" s="109"/>
      <c r="E122" s="109"/>
      <c r="F122" s="109"/>
      <c r="G122" s="109"/>
      <c r="H122" s="109"/>
      <c r="I122" s="109"/>
      <c r="J122" s="110">
        <f>ROUND(J100+J114,2)</f>
        <v>0</v>
      </c>
      <c r="K122" s="109"/>
      <c r="L122" s="44"/>
      <c r="S122" s="31"/>
      <c r="T122" s="31"/>
      <c r="U122" s="31"/>
      <c r="V122" s="31"/>
      <c r="W122" s="31"/>
      <c r="X122" s="31"/>
      <c r="Y122" s="31"/>
      <c r="Z122" s="31"/>
      <c r="AA122" s="31"/>
      <c r="AB122" s="31"/>
      <c r="AC122" s="31"/>
      <c r="AD122" s="31"/>
      <c r="AE122" s="31"/>
    </row>
    <row r="123" spans="1:65" s="2" customFormat="1" ht="6.95" customHeight="1">
      <c r="A123" s="31"/>
      <c r="B123" s="49"/>
      <c r="C123" s="50"/>
      <c r="D123" s="50"/>
      <c r="E123" s="50"/>
      <c r="F123" s="50"/>
      <c r="G123" s="50"/>
      <c r="H123" s="50"/>
      <c r="I123" s="50"/>
      <c r="J123" s="50"/>
      <c r="K123" s="50"/>
      <c r="L123" s="44"/>
      <c r="S123" s="31"/>
      <c r="T123" s="31"/>
      <c r="U123" s="31"/>
      <c r="V123" s="31"/>
      <c r="W123" s="31"/>
      <c r="X123" s="31"/>
      <c r="Y123" s="31"/>
      <c r="Z123" s="31"/>
      <c r="AA123" s="31"/>
      <c r="AB123" s="31"/>
      <c r="AC123" s="31"/>
      <c r="AD123" s="31"/>
      <c r="AE123" s="31"/>
    </row>
    <row r="127" spans="1:65" s="2" customFormat="1" ht="6.95" customHeight="1">
      <c r="A127" s="31"/>
      <c r="B127" s="51"/>
      <c r="C127" s="52"/>
      <c r="D127" s="52"/>
      <c r="E127" s="52"/>
      <c r="F127" s="52"/>
      <c r="G127" s="52"/>
      <c r="H127" s="52"/>
      <c r="I127" s="52"/>
      <c r="J127" s="52"/>
      <c r="K127" s="52"/>
      <c r="L127" s="44"/>
      <c r="S127" s="31"/>
      <c r="T127" s="31"/>
      <c r="U127" s="31"/>
      <c r="V127" s="31"/>
      <c r="W127" s="31"/>
      <c r="X127" s="31"/>
      <c r="Y127" s="31"/>
      <c r="Z127" s="31"/>
      <c r="AA127" s="31"/>
      <c r="AB127" s="31"/>
      <c r="AC127" s="31"/>
      <c r="AD127" s="31"/>
      <c r="AE127" s="31"/>
    </row>
    <row r="128" spans="1:65" s="2" customFormat="1" ht="24.95" customHeight="1">
      <c r="A128" s="31"/>
      <c r="B128" s="32"/>
      <c r="C128" s="18" t="s">
        <v>218</v>
      </c>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31" s="2" customFormat="1" ht="6.95" customHeight="1">
      <c r="A129" s="31"/>
      <c r="B129" s="32"/>
      <c r="C129" s="31"/>
      <c r="D129" s="31"/>
      <c r="E129" s="31"/>
      <c r="F129" s="31"/>
      <c r="G129" s="31"/>
      <c r="H129" s="31"/>
      <c r="I129" s="31"/>
      <c r="J129" s="31"/>
      <c r="K129" s="31"/>
      <c r="L129" s="44"/>
      <c r="S129" s="31"/>
      <c r="T129" s="31"/>
      <c r="U129" s="31"/>
      <c r="V129" s="31"/>
      <c r="W129" s="31"/>
      <c r="X129" s="31"/>
      <c r="Y129" s="31"/>
      <c r="Z129" s="31"/>
      <c r="AA129" s="31"/>
      <c r="AB129" s="31"/>
      <c r="AC129" s="31"/>
      <c r="AD129" s="31"/>
      <c r="AE129" s="31"/>
    </row>
    <row r="130" spans="1:31" s="2" customFormat="1" ht="12" customHeight="1">
      <c r="A130" s="31"/>
      <c r="B130" s="32"/>
      <c r="C130" s="24" t="s">
        <v>15</v>
      </c>
      <c r="D130" s="31"/>
      <c r="E130" s="31"/>
      <c r="F130" s="31"/>
      <c r="G130" s="31"/>
      <c r="H130" s="31"/>
      <c r="I130" s="31"/>
      <c r="J130" s="31"/>
      <c r="K130" s="31"/>
      <c r="L130" s="44"/>
      <c r="S130" s="31"/>
      <c r="T130" s="31"/>
      <c r="U130" s="31"/>
      <c r="V130" s="31"/>
      <c r="W130" s="31"/>
      <c r="X130" s="31"/>
      <c r="Y130" s="31"/>
      <c r="Z130" s="31"/>
      <c r="AA130" s="31"/>
      <c r="AB130" s="31"/>
      <c r="AC130" s="31"/>
      <c r="AD130" s="31"/>
      <c r="AE130" s="31"/>
    </row>
    <row r="131" spans="1:31" s="2" customFormat="1" ht="16.5" customHeight="1">
      <c r="A131" s="31"/>
      <c r="B131" s="32"/>
      <c r="C131" s="31"/>
      <c r="D131" s="31"/>
      <c r="E131" s="258" t="str">
        <f>E7</f>
        <v>Kanalizácia a ČOV Nacina Ves</v>
      </c>
      <c r="F131" s="259"/>
      <c r="G131" s="259"/>
      <c r="H131" s="259"/>
      <c r="I131" s="31"/>
      <c r="J131" s="31"/>
      <c r="K131" s="31"/>
      <c r="L131" s="44"/>
      <c r="S131" s="31"/>
      <c r="T131" s="31"/>
      <c r="U131" s="31"/>
      <c r="V131" s="31"/>
      <c r="W131" s="31"/>
      <c r="X131" s="31"/>
      <c r="Y131" s="31"/>
      <c r="Z131" s="31"/>
      <c r="AA131" s="31"/>
      <c r="AB131" s="31"/>
      <c r="AC131" s="31"/>
      <c r="AD131" s="31"/>
      <c r="AE131" s="31"/>
    </row>
    <row r="132" spans="1:31" s="1" customFormat="1" ht="12" customHeight="1">
      <c r="B132" s="17"/>
      <c r="C132" s="24" t="s">
        <v>184</v>
      </c>
      <c r="L132" s="17"/>
    </row>
    <row r="133" spans="1:31" s="1" customFormat="1" ht="16.5" customHeight="1">
      <c r="B133" s="17"/>
      <c r="E133" s="258" t="s">
        <v>185</v>
      </c>
      <c r="F133" s="210"/>
      <c r="G133" s="210"/>
      <c r="H133" s="210"/>
      <c r="L133" s="17"/>
    </row>
    <row r="134" spans="1:31" s="1" customFormat="1" ht="12" customHeight="1">
      <c r="B134" s="17"/>
      <c r="C134" s="24" t="s">
        <v>186</v>
      </c>
      <c r="L134" s="17"/>
    </row>
    <row r="135" spans="1:31" s="2" customFormat="1" ht="16.5" customHeight="1">
      <c r="A135" s="31"/>
      <c r="B135" s="32"/>
      <c r="C135" s="31"/>
      <c r="D135" s="31"/>
      <c r="E135" s="260" t="s">
        <v>890</v>
      </c>
      <c r="F135" s="261"/>
      <c r="G135" s="261"/>
      <c r="H135" s="261"/>
      <c r="I135" s="31"/>
      <c r="J135" s="31"/>
      <c r="K135" s="31"/>
      <c r="L135" s="44"/>
      <c r="S135" s="31"/>
      <c r="T135" s="31"/>
      <c r="U135" s="31"/>
      <c r="V135" s="31"/>
      <c r="W135" s="31"/>
      <c r="X135" s="31"/>
      <c r="Y135" s="31"/>
      <c r="Z135" s="31"/>
      <c r="AA135" s="31"/>
      <c r="AB135" s="31"/>
      <c r="AC135" s="31"/>
      <c r="AD135" s="31"/>
      <c r="AE135" s="31"/>
    </row>
    <row r="136" spans="1:31" s="2" customFormat="1" ht="12" customHeight="1">
      <c r="A136" s="31"/>
      <c r="B136" s="32"/>
      <c r="C136" s="24" t="s">
        <v>188</v>
      </c>
      <c r="D136" s="31"/>
      <c r="E136" s="31"/>
      <c r="F136" s="31"/>
      <c r="G136" s="31"/>
      <c r="H136" s="31"/>
      <c r="I136" s="31"/>
      <c r="J136" s="31"/>
      <c r="K136" s="31"/>
      <c r="L136" s="44"/>
      <c r="S136" s="31"/>
      <c r="T136" s="31"/>
      <c r="U136" s="31"/>
      <c r="V136" s="31"/>
      <c r="W136" s="31"/>
      <c r="X136" s="31"/>
      <c r="Y136" s="31"/>
      <c r="Z136" s="31"/>
      <c r="AA136" s="31"/>
      <c r="AB136" s="31"/>
      <c r="AC136" s="31"/>
      <c r="AD136" s="31"/>
      <c r="AE136" s="31"/>
    </row>
    <row r="137" spans="1:31" s="2" customFormat="1" ht="16.5" customHeight="1">
      <c r="A137" s="31"/>
      <c r="B137" s="32"/>
      <c r="C137" s="31"/>
      <c r="D137" s="31"/>
      <c r="E137" s="239" t="str">
        <f>E13</f>
        <v>SO 02.2 - Čerpacia stanica ČS1</v>
      </c>
      <c r="F137" s="261"/>
      <c r="G137" s="261"/>
      <c r="H137" s="261"/>
      <c r="I137" s="31"/>
      <c r="J137" s="31"/>
      <c r="K137" s="31"/>
      <c r="L137" s="44"/>
      <c r="S137" s="31"/>
      <c r="T137" s="31"/>
      <c r="U137" s="31"/>
      <c r="V137" s="31"/>
      <c r="W137" s="31"/>
      <c r="X137" s="31"/>
      <c r="Y137" s="31"/>
      <c r="Z137" s="31"/>
      <c r="AA137" s="31"/>
      <c r="AB137" s="31"/>
      <c r="AC137" s="31"/>
      <c r="AD137" s="31"/>
      <c r="AE137" s="31"/>
    </row>
    <row r="138" spans="1:31" s="2" customFormat="1" ht="6.95" customHeight="1">
      <c r="A138" s="31"/>
      <c r="B138" s="32"/>
      <c r="C138" s="31"/>
      <c r="D138" s="31"/>
      <c r="E138" s="31"/>
      <c r="F138" s="31"/>
      <c r="G138" s="31"/>
      <c r="H138" s="31"/>
      <c r="I138" s="31"/>
      <c r="J138" s="31"/>
      <c r="K138" s="31"/>
      <c r="L138" s="44"/>
      <c r="S138" s="31"/>
      <c r="T138" s="31"/>
      <c r="U138" s="31"/>
      <c r="V138" s="31"/>
      <c r="W138" s="31"/>
      <c r="X138" s="31"/>
      <c r="Y138" s="31"/>
      <c r="Z138" s="31"/>
      <c r="AA138" s="31"/>
      <c r="AB138" s="31"/>
      <c r="AC138" s="31"/>
      <c r="AD138" s="31"/>
      <c r="AE138" s="31"/>
    </row>
    <row r="139" spans="1:31" s="2" customFormat="1" ht="12" customHeight="1">
      <c r="A139" s="31"/>
      <c r="B139" s="32"/>
      <c r="C139" s="24" t="s">
        <v>19</v>
      </c>
      <c r="D139" s="31"/>
      <c r="E139" s="31"/>
      <c r="F139" s="22" t="str">
        <f>F16</f>
        <v>Nacina Ves</v>
      </c>
      <c r="G139" s="31"/>
      <c r="H139" s="31"/>
      <c r="I139" s="24" t="s">
        <v>21</v>
      </c>
      <c r="J139" s="57" t="str">
        <f>IF(J16="","",J16)</f>
        <v>7. 4. 2025</v>
      </c>
      <c r="K139" s="31"/>
      <c r="L139" s="44"/>
      <c r="S139" s="31"/>
      <c r="T139" s="31"/>
      <c r="U139" s="31"/>
      <c r="V139" s="31"/>
      <c r="W139" s="31"/>
      <c r="X139" s="31"/>
      <c r="Y139" s="31"/>
      <c r="Z139" s="31"/>
      <c r="AA139" s="31"/>
      <c r="AB139" s="31"/>
      <c r="AC139" s="31"/>
      <c r="AD139" s="31"/>
      <c r="AE139" s="31"/>
    </row>
    <row r="140" spans="1:31" s="2" customFormat="1" ht="6.95" customHeight="1">
      <c r="A140" s="31"/>
      <c r="B140" s="32"/>
      <c r="C140" s="31"/>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31" s="2" customFormat="1" ht="15.2" customHeight="1">
      <c r="A141" s="31"/>
      <c r="B141" s="32"/>
      <c r="C141" s="24" t="s">
        <v>23</v>
      </c>
      <c r="D141" s="31"/>
      <c r="E141" s="31"/>
      <c r="F141" s="22" t="str">
        <f>E19</f>
        <v>Obec Nacina Ves</v>
      </c>
      <c r="G141" s="31"/>
      <c r="H141" s="31"/>
      <c r="I141" s="24" t="s">
        <v>29</v>
      </c>
      <c r="J141" s="27" t="str">
        <f>E25</f>
        <v>Ing. Štefan Čižmár</v>
      </c>
      <c r="K141" s="31"/>
      <c r="L141" s="44"/>
      <c r="S141" s="31"/>
      <c r="T141" s="31"/>
      <c r="U141" s="31"/>
      <c r="V141" s="31"/>
      <c r="W141" s="31"/>
      <c r="X141" s="31"/>
      <c r="Y141" s="31"/>
      <c r="Z141" s="31"/>
      <c r="AA141" s="31"/>
      <c r="AB141" s="31"/>
      <c r="AC141" s="31"/>
      <c r="AD141" s="31"/>
      <c r="AE141" s="31"/>
    </row>
    <row r="142" spans="1:31" s="2" customFormat="1" ht="15.2" customHeight="1">
      <c r="A142" s="31"/>
      <c r="B142" s="32"/>
      <c r="C142" s="24" t="s">
        <v>27</v>
      </c>
      <c r="D142" s="31"/>
      <c r="E142" s="31"/>
      <c r="F142" s="22" t="str">
        <f>IF(E22="","",E22)</f>
        <v>Vyplň údaj</v>
      </c>
      <c r="G142" s="31"/>
      <c r="H142" s="31"/>
      <c r="I142" s="24" t="s">
        <v>32</v>
      </c>
      <c r="J142" s="27" t="str">
        <f>E28</f>
        <v xml:space="preserve"> </v>
      </c>
      <c r="K142" s="31"/>
      <c r="L142" s="44"/>
      <c r="S142" s="31"/>
      <c r="T142" s="31"/>
      <c r="U142" s="31"/>
      <c r="V142" s="31"/>
      <c r="W142" s="31"/>
      <c r="X142" s="31"/>
      <c r="Y142" s="31"/>
      <c r="Z142" s="31"/>
      <c r="AA142" s="31"/>
      <c r="AB142" s="31"/>
      <c r="AC142" s="31"/>
      <c r="AD142" s="31"/>
      <c r="AE142" s="31"/>
    </row>
    <row r="143" spans="1:31" s="2" customFormat="1" ht="10.35" customHeight="1">
      <c r="A143" s="31"/>
      <c r="B143" s="32"/>
      <c r="C143" s="31"/>
      <c r="D143" s="31"/>
      <c r="E143" s="31"/>
      <c r="F143" s="31"/>
      <c r="G143" s="31"/>
      <c r="H143" s="31"/>
      <c r="I143" s="31"/>
      <c r="J143" s="31"/>
      <c r="K143" s="31"/>
      <c r="L143" s="44"/>
      <c r="S143" s="31"/>
      <c r="T143" s="31"/>
      <c r="U143" s="31"/>
      <c r="V143" s="31"/>
      <c r="W143" s="31"/>
      <c r="X143" s="31"/>
      <c r="Y143" s="31"/>
      <c r="Z143" s="31"/>
      <c r="AA143" s="31"/>
      <c r="AB143" s="31"/>
      <c r="AC143" s="31"/>
      <c r="AD143" s="31"/>
      <c r="AE143" s="31"/>
    </row>
    <row r="144" spans="1:31" s="11" customFormat="1" ht="29.25" customHeight="1">
      <c r="A144" s="150"/>
      <c r="B144" s="151"/>
      <c r="C144" s="152" t="s">
        <v>219</v>
      </c>
      <c r="D144" s="153" t="s">
        <v>62</v>
      </c>
      <c r="E144" s="153" t="s">
        <v>58</v>
      </c>
      <c r="F144" s="153" t="s">
        <v>59</v>
      </c>
      <c r="G144" s="153" t="s">
        <v>220</v>
      </c>
      <c r="H144" s="153" t="s">
        <v>221</v>
      </c>
      <c r="I144" s="153" t="s">
        <v>222</v>
      </c>
      <c r="J144" s="154" t="s">
        <v>193</v>
      </c>
      <c r="K144" s="155" t="s">
        <v>223</v>
      </c>
      <c r="L144" s="156"/>
      <c r="M144" s="64" t="s">
        <v>1</v>
      </c>
      <c r="N144" s="65" t="s">
        <v>41</v>
      </c>
      <c r="O144" s="65" t="s">
        <v>224</v>
      </c>
      <c r="P144" s="65" t="s">
        <v>225</v>
      </c>
      <c r="Q144" s="65" t="s">
        <v>226</v>
      </c>
      <c r="R144" s="65" t="s">
        <v>227</v>
      </c>
      <c r="S144" s="65" t="s">
        <v>228</v>
      </c>
      <c r="T144" s="66" t="s">
        <v>229</v>
      </c>
      <c r="U144" s="150"/>
      <c r="V144" s="150"/>
      <c r="W144" s="150"/>
      <c r="X144" s="150"/>
      <c r="Y144" s="150"/>
      <c r="Z144" s="150"/>
      <c r="AA144" s="150"/>
      <c r="AB144" s="150"/>
      <c r="AC144" s="150"/>
      <c r="AD144" s="150"/>
      <c r="AE144" s="150"/>
    </row>
    <row r="145" spans="1:65" s="2" customFormat="1" ht="22.9" customHeight="1">
      <c r="A145" s="31"/>
      <c r="B145" s="32"/>
      <c r="C145" s="71" t="s">
        <v>190</v>
      </c>
      <c r="D145" s="31"/>
      <c r="E145" s="31"/>
      <c r="F145" s="31"/>
      <c r="G145" s="31"/>
      <c r="H145" s="31"/>
      <c r="I145" s="31"/>
      <c r="J145" s="157">
        <f>BK145</f>
        <v>0</v>
      </c>
      <c r="K145" s="31"/>
      <c r="L145" s="32"/>
      <c r="M145" s="67"/>
      <c r="N145" s="58"/>
      <c r="O145" s="68"/>
      <c r="P145" s="158">
        <f>P146+P218</f>
        <v>0</v>
      </c>
      <c r="Q145" s="68"/>
      <c r="R145" s="158">
        <f>R146+R218</f>
        <v>89.421814839794209</v>
      </c>
      <c r="S145" s="68"/>
      <c r="T145" s="159">
        <f>T146+T218</f>
        <v>0</v>
      </c>
      <c r="U145" s="31"/>
      <c r="V145" s="31"/>
      <c r="W145" s="31"/>
      <c r="X145" s="31"/>
      <c r="Y145" s="31"/>
      <c r="Z145" s="31"/>
      <c r="AA145" s="31"/>
      <c r="AB145" s="31"/>
      <c r="AC145" s="31"/>
      <c r="AD145" s="31"/>
      <c r="AE145" s="31"/>
      <c r="AT145" s="14" t="s">
        <v>76</v>
      </c>
      <c r="AU145" s="14" t="s">
        <v>195</v>
      </c>
      <c r="BK145" s="160">
        <f>BK146+BK218</f>
        <v>0</v>
      </c>
    </row>
    <row r="146" spans="1:65" s="12" customFormat="1" ht="25.9" customHeight="1">
      <c r="B146" s="161"/>
      <c r="D146" s="162" t="s">
        <v>76</v>
      </c>
      <c r="E146" s="163" t="s">
        <v>897</v>
      </c>
      <c r="F146" s="163" t="s">
        <v>231</v>
      </c>
      <c r="I146" s="164"/>
      <c r="J146" s="165">
        <f>BK146</f>
        <v>0</v>
      </c>
      <c r="L146" s="161"/>
      <c r="M146" s="166"/>
      <c r="N146" s="167"/>
      <c r="O146" s="167"/>
      <c r="P146" s="168">
        <f>P147+P174+P185+P191+P195+P211+P215</f>
        <v>0</v>
      </c>
      <c r="Q146" s="167"/>
      <c r="R146" s="168">
        <f>R147+R174+R185+R191+R195+R211+R215</f>
        <v>89.278784839794213</v>
      </c>
      <c r="S146" s="167"/>
      <c r="T146" s="169">
        <f>T147+T174+T185+T191+T195+T211+T215</f>
        <v>0</v>
      </c>
      <c r="AR146" s="162" t="s">
        <v>81</v>
      </c>
      <c r="AT146" s="170" t="s">
        <v>76</v>
      </c>
      <c r="AU146" s="170" t="s">
        <v>77</v>
      </c>
      <c r="AY146" s="162" t="s">
        <v>232</v>
      </c>
      <c r="BK146" s="171">
        <f>BK147+BK174+BK185+BK191+BK195+BK211+BK215</f>
        <v>0</v>
      </c>
    </row>
    <row r="147" spans="1:65" s="12" customFormat="1" ht="22.9" customHeight="1">
      <c r="B147" s="161"/>
      <c r="D147" s="162" t="s">
        <v>76</v>
      </c>
      <c r="E147" s="172" t="s">
        <v>81</v>
      </c>
      <c r="F147" s="172" t="s">
        <v>233</v>
      </c>
      <c r="I147" s="164"/>
      <c r="J147" s="173">
        <f>BK147</f>
        <v>0</v>
      </c>
      <c r="L147" s="161"/>
      <c r="M147" s="166"/>
      <c r="N147" s="167"/>
      <c r="O147" s="167"/>
      <c r="P147" s="168">
        <f>SUM(P148:P173)</f>
        <v>0</v>
      </c>
      <c r="Q147" s="167"/>
      <c r="R147" s="168">
        <f>SUM(R148:R173)</f>
        <v>7.4946433999999993</v>
      </c>
      <c r="S147" s="167"/>
      <c r="T147" s="169">
        <f>SUM(T148:T173)</f>
        <v>0</v>
      </c>
      <c r="AR147" s="162" t="s">
        <v>81</v>
      </c>
      <c r="AT147" s="170" t="s">
        <v>76</v>
      </c>
      <c r="AU147" s="170" t="s">
        <v>81</v>
      </c>
      <c r="AY147" s="162" t="s">
        <v>232</v>
      </c>
      <c r="BK147" s="171">
        <f>SUM(BK148:BK173)</f>
        <v>0</v>
      </c>
    </row>
    <row r="148" spans="1:65" s="2" customFormat="1" ht="24.2" customHeight="1">
      <c r="A148" s="31"/>
      <c r="B148" s="142"/>
      <c r="C148" s="174" t="s">
        <v>81</v>
      </c>
      <c r="D148" s="174" t="s">
        <v>234</v>
      </c>
      <c r="E148" s="175" t="s">
        <v>898</v>
      </c>
      <c r="F148" s="176" t="s">
        <v>899</v>
      </c>
      <c r="G148" s="177" t="s">
        <v>256</v>
      </c>
      <c r="H148" s="178">
        <v>100</v>
      </c>
      <c r="I148" s="179"/>
      <c r="J148" s="180">
        <f t="shared" ref="J148:J173" si="5">ROUND(I148*H148,2)</f>
        <v>0</v>
      </c>
      <c r="K148" s="181"/>
      <c r="L148" s="32"/>
      <c r="M148" s="182" t="s">
        <v>1</v>
      </c>
      <c r="N148" s="183" t="s">
        <v>43</v>
      </c>
      <c r="O148" s="60"/>
      <c r="P148" s="184">
        <f t="shared" ref="P148:P173" si="6">O148*H148</f>
        <v>0</v>
      </c>
      <c r="Q148" s="184">
        <v>1.2562714000000001E-2</v>
      </c>
      <c r="R148" s="184">
        <f t="shared" ref="R148:R173" si="7">Q148*H148</f>
        <v>1.2562714000000001</v>
      </c>
      <c r="S148" s="184">
        <v>0</v>
      </c>
      <c r="T148" s="185">
        <f t="shared" ref="T148:T173" si="8">S148*H148</f>
        <v>0</v>
      </c>
      <c r="U148" s="31"/>
      <c r="V148" s="31"/>
      <c r="W148" s="31"/>
      <c r="X148" s="31"/>
      <c r="Y148" s="31"/>
      <c r="Z148" s="31"/>
      <c r="AA148" s="31"/>
      <c r="AB148" s="31"/>
      <c r="AC148" s="31"/>
      <c r="AD148" s="31"/>
      <c r="AE148" s="31"/>
      <c r="AR148" s="186" t="s">
        <v>238</v>
      </c>
      <c r="AT148" s="186" t="s">
        <v>234</v>
      </c>
      <c r="AU148" s="186" t="s">
        <v>88</v>
      </c>
      <c r="AY148" s="14" t="s">
        <v>232</v>
      </c>
      <c r="BE148" s="104">
        <f t="shared" ref="BE148:BE173" si="9">IF(N148="základná",J148,0)</f>
        <v>0</v>
      </c>
      <c r="BF148" s="104">
        <f t="shared" ref="BF148:BF173" si="10">IF(N148="znížená",J148,0)</f>
        <v>0</v>
      </c>
      <c r="BG148" s="104">
        <f t="shared" ref="BG148:BG173" si="11">IF(N148="zákl. prenesená",J148,0)</f>
        <v>0</v>
      </c>
      <c r="BH148" s="104">
        <f t="shared" ref="BH148:BH173" si="12">IF(N148="zníž. prenesená",J148,0)</f>
        <v>0</v>
      </c>
      <c r="BI148" s="104">
        <f t="shared" ref="BI148:BI173" si="13">IF(N148="nulová",J148,0)</f>
        <v>0</v>
      </c>
      <c r="BJ148" s="14" t="s">
        <v>88</v>
      </c>
      <c r="BK148" s="104">
        <f t="shared" ref="BK148:BK173" si="14">ROUND(I148*H148,2)</f>
        <v>0</v>
      </c>
      <c r="BL148" s="14" t="s">
        <v>238</v>
      </c>
      <c r="BM148" s="186" t="s">
        <v>1145</v>
      </c>
    </row>
    <row r="149" spans="1:65" s="2" customFormat="1" ht="33" customHeight="1">
      <c r="A149" s="31"/>
      <c r="B149" s="142"/>
      <c r="C149" s="174" t="s">
        <v>88</v>
      </c>
      <c r="D149" s="174" t="s">
        <v>234</v>
      </c>
      <c r="E149" s="175" t="s">
        <v>259</v>
      </c>
      <c r="F149" s="176" t="s">
        <v>260</v>
      </c>
      <c r="G149" s="177" t="s">
        <v>261</v>
      </c>
      <c r="H149" s="178">
        <v>120</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88</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1146</v>
      </c>
    </row>
    <row r="150" spans="1:65" s="2" customFormat="1" ht="33" customHeight="1">
      <c r="A150" s="31"/>
      <c r="B150" s="142"/>
      <c r="C150" s="174" t="s">
        <v>93</v>
      </c>
      <c r="D150" s="174" t="s">
        <v>234</v>
      </c>
      <c r="E150" s="175" t="s">
        <v>264</v>
      </c>
      <c r="F150" s="176" t="s">
        <v>265</v>
      </c>
      <c r="G150" s="177" t="s">
        <v>266</v>
      </c>
      <c r="H150" s="178">
        <v>5</v>
      </c>
      <c r="I150" s="179"/>
      <c r="J150" s="180">
        <f t="shared" si="5"/>
        <v>0</v>
      </c>
      <c r="K150" s="181"/>
      <c r="L150" s="32"/>
      <c r="M150" s="182" t="s">
        <v>1</v>
      </c>
      <c r="N150" s="183"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238</v>
      </c>
      <c r="AT150" s="186" t="s">
        <v>234</v>
      </c>
      <c r="AU150" s="186" t="s">
        <v>88</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1147</v>
      </c>
    </row>
    <row r="151" spans="1:65" s="2" customFormat="1" ht="37.9" customHeight="1">
      <c r="A151" s="31"/>
      <c r="B151" s="142"/>
      <c r="C151" s="174" t="s">
        <v>238</v>
      </c>
      <c r="D151" s="174" t="s">
        <v>234</v>
      </c>
      <c r="E151" s="175" t="s">
        <v>290</v>
      </c>
      <c r="F151" s="176" t="s">
        <v>291</v>
      </c>
      <c r="G151" s="177" t="s">
        <v>287</v>
      </c>
      <c r="H151" s="178">
        <v>24.334</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238</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1148</v>
      </c>
    </row>
    <row r="152" spans="1:65" s="2" customFormat="1" ht="16.5" customHeight="1">
      <c r="A152" s="31"/>
      <c r="B152" s="142"/>
      <c r="C152" s="174" t="s">
        <v>249</v>
      </c>
      <c r="D152" s="174" t="s">
        <v>234</v>
      </c>
      <c r="E152" s="175" t="s">
        <v>910</v>
      </c>
      <c r="F152" s="176" t="s">
        <v>911</v>
      </c>
      <c r="G152" s="177" t="s">
        <v>287</v>
      </c>
      <c r="H152" s="178">
        <v>105.8</v>
      </c>
      <c r="I152" s="179"/>
      <c r="J152" s="180">
        <f t="shared" si="5"/>
        <v>0</v>
      </c>
      <c r="K152" s="181"/>
      <c r="L152" s="32"/>
      <c r="M152" s="182" t="s">
        <v>1</v>
      </c>
      <c r="N152" s="183"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238</v>
      </c>
      <c r="AT152" s="186" t="s">
        <v>234</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1149</v>
      </c>
    </row>
    <row r="153" spans="1:65" s="2" customFormat="1" ht="24.2" customHeight="1">
      <c r="A153" s="31"/>
      <c r="B153" s="142"/>
      <c r="C153" s="174" t="s">
        <v>253</v>
      </c>
      <c r="D153" s="174" t="s">
        <v>234</v>
      </c>
      <c r="E153" s="175" t="s">
        <v>913</v>
      </c>
      <c r="F153" s="176" t="s">
        <v>914</v>
      </c>
      <c r="G153" s="177" t="s">
        <v>287</v>
      </c>
      <c r="H153" s="178">
        <v>52.9</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238</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1150</v>
      </c>
    </row>
    <row r="154" spans="1:65" s="2" customFormat="1" ht="24.2" customHeight="1">
      <c r="A154" s="31"/>
      <c r="B154" s="142"/>
      <c r="C154" s="174" t="s">
        <v>258</v>
      </c>
      <c r="D154" s="174" t="s">
        <v>234</v>
      </c>
      <c r="E154" s="175" t="s">
        <v>1151</v>
      </c>
      <c r="F154" s="176" t="s">
        <v>1152</v>
      </c>
      <c r="G154" s="177" t="s">
        <v>237</v>
      </c>
      <c r="H154" s="178">
        <v>92</v>
      </c>
      <c r="I154" s="179"/>
      <c r="J154" s="180">
        <f t="shared" si="5"/>
        <v>0</v>
      </c>
      <c r="K154" s="181"/>
      <c r="L154" s="32"/>
      <c r="M154" s="182" t="s">
        <v>1</v>
      </c>
      <c r="N154" s="183" t="s">
        <v>43</v>
      </c>
      <c r="O154" s="60"/>
      <c r="P154" s="184">
        <f t="shared" si="6"/>
        <v>0</v>
      </c>
      <c r="Q154" s="184">
        <v>4.5171999999999997E-2</v>
      </c>
      <c r="R154" s="184">
        <f t="shared" si="7"/>
        <v>4.155824</v>
      </c>
      <c r="S154" s="184">
        <v>0</v>
      </c>
      <c r="T154" s="185">
        <f t="shared" si="8"/>
        <v>0</v>
      </c>
      <c r="U154" s="31"/>
      <c r="V154" s="31"/>
      <c r="W154" s="31"/>
      <c r="X154" s="31"/>
      <c r="Y154" s="31"/>
      <c r="Z154" s="31"/>
      <c r="AA154" s="31"/>
      <c r="AB154" s="31"/>
      <c r="AC154" s="31"/>
      <c r="AD154" s="31"/>
      <c r="AE154" s="31"/>
      <c r="AR154" s="186" t="s">
        <v>238</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1153</v>
      </c>
    </row>
    <row r="155" spans="1:65" s="2" customFormat="1" ht="24.2" customHeight="1">
      <c r="A155" s="31"/>
      <c r="B155" s="142"/>
      <c r="C155" s="174" t="s">
        <v>263</v>
      </c>
      <c r="D155" s="174" t="s">
        <v>234</v>
      </c>
      <c r="E155" s="175" t="s">
        <v>1154</v>
      </c>
      <c r="F155" s="176" t="s">
        <v>1155</v>
      </c>
      <c r="G155" s="177" t="s">
        <v>237</v>
      </c>
      <c r="H155" s="178">
        <v>92</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238</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1156</v>
      </c>
    </row>
    <row r="156" spans="1:65" s="2" customFormat="1" ht="24.2" customHeight="1">
      <c r="A156" s="31"/>
      <c r="B156" s="142"/>
      <c r="C156" s="174" t="s">
        <v>268</v>
      </c>
      <c r="D156" s="174" t="s">
        <v>234</v>
      </c>
      <c r="E156" s="175" t="s">
        <v>1157</v>
      </c>
      <c r="F156" s="176" t="s">
        <v>1158</v>
      </c>
      <c r="G156" s="177" t="s">
        <v>237</v>
      </c>
      <c r="H156" s="178">
        <v>92</v>
      </c>
      <c r="I156" s="179"/>
      <c r="J156" s="180">
        <f t="shared" si="5"/>
        <v>0</v>
      </c>
      <c r="K156" s="181"/>
      <c r="L156" s="32"/>
      <c r="M156" s="182" t="s">
        <v>1</v>
      </c>
      <c r="N156" s="183" t="s">
        <v>43</v>
      </c>
      <c r="O156" s="60"/>
      <c r="P156" s="184">
        <f t="shared" si="6"/>
        <v>0</v>
      </c>
      <c r="Q156" s="184">
        <v>2.2589999999999999E-2</v>
      </c>
      <c r="R156" s="184">
        <f t="shared" si="7"/>
        <v>2.0782799999999999</v>
      </c>
      <c r="S156" s="184">
        <v>0</v>
      </c>
      <c r="T156" s="185">
        <f t="shared" si="8"/>
        <v>0</v>
      </c>
      <c r="U156" s="31"/>
      <c r="V156" s="31"/>
      <c r="W156" s="31"/>
      <c r="X156" s="31"/>
      <c r="Y156" s="31"/>
      <c r="Z156" s="31"/>
      <c r="AA156" s="31"/>
      <c r="AB156" s="31"/>
      <c r="AC156" s="31"/>
      <c r="AD156" s="31"/>
      <c r="AE156" s="31"/>
      <c r="AR156" s="186" t="s">
        <v>238</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1159</v>
      </c>
    </row>
    <row r="157" spans="1:65" s="2" customFormat="1" ht="24.2" customHeight="1">
      <c r="A157" s="31"/>
      <c r="B157" s="142"/>
      <c r="C157" s="174" t="s">
        <v>272</v>
      </c>
      <c r="D157" s="174" t="s">
        <v>234</v>
      </c>
      <c r="E157" s="175" t="s">
        <v>1160</v>
      </c>
      <c r="F157" s="176" t="s">
        <v>1161</v>
      </c>
      <c r="G157" s="177" t="s">
        <v>237</v>
      </c>
      <c r="H157" s="178">
        <v>92</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1162</v>
      </c>
    </row>
    <row r="158" spans="1:65" s="2" customFormat="1" ht="16.5" customHeight="1">
      <c r="A158" s="31"/>
      <c r="B158" s="142"/>
      <c r="C158" s="174" t="s">
        <v>276</v>
      </c>
      <c r="D158" s="174" t="s">
        <v>234</v>
      </c>
      <c r="E158" s="175" t="s">
        <v>916</v>
      </c>
      <c r="F158" s="176" t="s">
        <v>917</v>
      </c>
      <c r="G158" s="177" t="s">
        <v>287</v>
      </c>
      <c r="H158" s="178">
        <v>52.9</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1163</v>
      </c>
    </row>
    <row r="159" spans="1:65" s="2" customFormat="1" ht="33" customHeight="1">
      <c r="A159" s="31"/>
      <c r="B159" s="142"/>
      <c r="C159" s="174" t="s">
        <v>280</v>
      </c>
      <c r="D159" s="174" t="s">
        <v>234</v>
      </c>
      <c r="E159" s="175" t="s">
        <v>333</v>
      </c>
      <c r="F159" s="176" t="s">
        <v>922</v>
      </c>
      <c r="G159" s="177" t="s">
        <v>287</v>
      </c>
      <c r="H159" s="178">
        <v>33.884</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238</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1164</v>
      </c>
    </row>
    <row r="160" spans="1:65" s="2" customFormat="1" ht="21.75" customHeight="1">
      <c r="A160" s="31"/>
      <c r="B160" s="142"/>
      <c r="C160" s="174" t="s">
        <v>284</v>
      </c>
      <c r="D160" s="174" t="s">
        <v>234</v>
      </c>
      <c r="E160" s="175" t="s">
        <v>337</v>
      </c>
      <c r="F160" s="176" t="s">
        <v>338</v>
      </c>
      <c r="G160" s="177" t="s">
        <v>287</v>
      </c>
      <c r="H160" s="178">
        <v>52.9</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1165</v>
      </c>
    </row>
    <row r="161" spans="1:65" s="2" customFormat="1" ht="24.2" customHeight="1">
      <c r="A161" s="31"/>
      <c r="B161" s="142"/>
      <c r="C161" s="174" t="s">
        <v>289</v>
      </c>
      <c r="D161" s="174" t="s">
        <v>234</v>
      </c>
      <c r="E161" s="175" t="s">
        <v>341</v>
      </c>
      <c r="F161" s="176" t="s">
        <v>925</v>
      </c>
      <c r="G161" s="177" t="s">
        <v>287</v>
      </c>
      <c r="H161" s="178">
        <v>33.884</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1166</v>
      </c>
    </row>
    <row r="162" spans="1:65" s="2" customFormat="1" ht="33" customHeight="1">
      <c r="A162" s="31"/>
      <c r="B162" s="142"/>
      <c r="C162" s="174" t="s">
        <v>293</v>
      </c>
      <c r="D162" s="174" t="s">
        <v>234</v>
      </c>
      <c r="E162" s="175" t="s">
        <v>345</v>
      </c>
      <c r="F162" s="176" t="s">
        <v>346</v>
      </c>
      <c r="G162" s="177" t="s">
        <v>287</v>
      </c>
      <c r="H162" s="178">
        <v>33.884</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1167</v>
      </c>
    </row>
    <row r="163" spans="1:65" s="2" customFormat="1" ht="33" customHeight="1">
      <c r="A163" s="31"/>
      <c r="B163" s="142"/>
      <c r="C163" s="174" t="s">
        <v>297</v>
      </c>
      <c r="D163" s="174" t="s">
        <v>234</v>
      </c>
      <c r="E163" s="175" t="s">
        <v>928</v>
      </c>
      <c r="F163" s="176" t="s">
        <v>929</v>
      </c>
      <c r="G163" s="177" t="s">
        <v>287</v>
      </c>
      <c r="H163" s="178">
        <v>71.915999999999997</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1168</v>
      </c>
    </row>
    <row r="164" spans="1:65" s="2" customFormat="1" ht="21.75" customHeight="1">
      <c r="A164" s="31"/>
      <c r="B164" s="142"/>
      <c r="C164" s="174" t="s">
        <v>301</v>
      </c>
      <c r="D164" s="174" t="s">
        <v>234</v>
      </c>
      <c r="E164" s="175" t="s">
        <v>1169</v>
      </c>
      <c r="F164" s="176" t="s">
        <v>1170</v>
      </c>
      <c r="G164" s="177" t="s">
        <v>237</v>
      </c>
      <c r="H164" s="178">
        <v>138.107</v>
      </c>
      <c r="I164" s="179"/>
      <c r="J164" s="180">
        <f t="shared" si="5"/>
        <v>0</v>
      </c>
      <c r="K164" s="181"/>
      <c r="L164" s="32"/>
      <c r="M164" s="182" t="s">
        <v>1</v>
      </c>
      <c r="N164" s="183"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1171</v>
      </c>
    </row>
    <row r="165" spans="1:65" s="2" customFormat="1" ht="16.5" customHeight="1">
      <c r="A165" s="31"/>
      <c r="B165" s="142"/>
      <c r="C165" s="187" t="s">
        <v>305</v>
      </c>
      <c r="D165" s="187" t="s">
        <v>357</v>
      </c>
      <c r="E165" s="188" t="s">
        <v>1172</v>
      </c>
      <c r="F165" s="189" t="s">
        <v>1173</v>
      </c>
      <c r="G165" s="190" t="s">
        <v>1139</v>
      </c>
      <c r="H165" s="191">
        <v>4.2679999999999998</v>
      </c>
      <c r="I165" s="192"/>
      <c r="J165" s="193">
        <f t="shared" si="5"/>
        <v>0</v>
      </c>
      <c r="K165" s="194"/>
      <c r="L165" s="195"/>
      <c r="M165" s="196" t="s">
        <v>1</v>
      </c>
      <c r="N165" s="197" t="s">
        <v>43</v>
      </c>
      <c r="O165" s="60"/>
      <c r="P165" s="184">
        <f t="shared" si="6"/>
        <v>0</v>
      </c>
      <c r="Q165" s="184">
        <v>1E-3</v>
      </c>
      <c r="R165" s="184">
        <f t="shared" si="7"/>
        <v>4.2680000000000001E-3</v>
      </c>
      <c r="S165" s="184">
        <v>0</v>
      </c>
      <c r="T165" s="185">
        <f t="shared" si="8"/>
        <v>0</v>
      </c>
      <c r="U165" s="31"/>
      <c r="V165" s="31"/>
      <c r="W165" s="31"/>
      <c r="X165" s="31"/>
      <c r="Y165" s="31"/>
      <c r="Z165" s="31"/>
      <c r="AA165" s="31"/>
      <c r="AB165" s="31"/>
      <c r="AC165" s="31"/>
      <c r="AD165" s="31"/>
      <c r="AE165" s="31"/>
      <c r="AR165" s="186" t="s">
        <v>263</v>
      </c>
      <c r="AT165" s="186" t="s">
        <v>357</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1174</v>
      </c>
    </row>
    <row r="166" spans="1:65" s="2" customFormat="1" ht="21.75" customHeight="1">
      <c r="A166" s="31"/>
      <c r="B166" s="142"/>
      <c r="C166" s="174" t="s">
        <v>309</v>
      </c>
      <c r="D166" s="174" t="s">
        <v>234</v>
      </c>
      <c r="E166" s="175" t="s">
        <v>931</v>
      </c>
      <c r="F166" s="176" t="s">
        <v>932</v>
      </c>
      <c r="G166" s="177" t="s">
        <v>237</v>
      </c>
      <c r="H166" s="178">
        <v>21.16</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1175</v>
      </c>
    </row>
    <row r="167" spans="1:65" s="2" customFormat="1" ht="21.75" customHeight="1">
      <c r="A167" s="31"/>
      <c r="B167" s="142"/>
      <c r="C167" s="174" t="s">
        <v>313</v>
      </c>
      <c r="D167" s="174" t="s">
        <v>234</v>
      </c>
      <c r="E167" s="175" t="s">
        <v>931</v>
      </c>
      <c r="F167" s="176" t="s">
        <v>932</v>
      </c>
      <c r="G167" s="177" t="s">
        <v>237</v>
      </c>
      <c r="H167" s="178">
        <v>21.16</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1176</v>
      </c>
    </row>
    <row r="168" spans="1:65" s="2" customFormat="1" ht="24.2" customHeight="1">
      <c r="A168" s="31"/>
      <c r="B168" s="142"/>
      <c r="C168" s="174" t="s">
        <v>317</v>
      </c>
      <c r="D168" s="174" t="s">
        <v>234</v>
      </c>
      <c r="E168" s="175" t="s">
        <v>375</v>
      </c>
      <c r="F168" s="176" t="s">
        <v>934</v>
      </c>
      <c r="G168" s="177" t="s">
        <v>237</v>
      </c>
      <c r="H168" s="178">
        <v>381.66300000000001</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1177</v>
      </c>
    </row>
    <row r="169" spans="1:65" s="2" customFormat="1" ht="24.2" customHeight="1">
      <c r="A169" s="31"/>
      <c r="B169" s="142"/>
      <c r="C169" s="174" t="s">
        <v>321</v>
      </c>
      <c r="D169" s="174" t="s">
        <v>234</v>
      </c>
      <c r="E169" s="175" t="s">
        <v>375</v>
      </c>
      <c r="F169" s="176" t="s">
        <v>934</v>
      </c>
      <c r="G169" s="177" t="s">
        <v>237</v>
      </c>
      <c r="H169" s="178">
        <v>473.26299999999998</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1178</v>
      </c>
    </row>
    <row r="170" spans="1:65" s="2" customFormat="1" ht="24.2" customHeight="1">
      <c r="A170" s="31"/>
      <c r="B170" s="142"/>
      <c r="C170" s="174" t="s">
        <v>7</v>
      </c>
      <c r="D170" s="174" t="s">
        <v>234</v>
      </c>
      <c r="E170" s="175" t="s">
        <v>1179</v>
      </c>
      <c r="F170" s="176" t="s">
        <v>1180</v>
      </c>
      <c r="G170" s="177" t="s">
        <v>237</v>
      </c>
      <c r="H170" s="178">
        <v>138.107</v>
      </c>
      <c r="I170" s="179"/>
      <c r="J170" s="180">
        <f t="shared" si="5"/>
        <v>0</v>
      </c>
      <c r="K170" s="181"/>
      <c r="L170" s="32"/>
      <c r="M170" s="182" t="s">
        <v>1</v>
      </c>
      <c r="N170" s="183"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1181</v>
      </c>
    </row>
    <row r="171" spans="1:65" s="2" customFormat="1" ht="33" customHeight="1">
      <c r="A171" s="31"/>
      <c r="B171" s="142"/>
      <c r="C171" s="174" t="s">
        <v>328</v>
      </c>
      <c r="D171" s="174" t="s">
        <v>234</v>
      </c>
      <c r="E171" s="175" t="s">
        <v>383</v>
      </c>
      <c r="F171" s="176" t="s">
        <v>1182</v>
      </c>
      <c r="G171" s="177" t="s">
        <v>237</v>
      </c>
      <c r="H171" s="178">
        <v>138.107</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1183</v>
      </c>
    </row>
    <row r="172" spans="1:65" s="2" customFormat="1" ht="24.2" customHeight="1">
      <c r="A172" s="31"/>
      <c r="B172" s="142"/>
      <c r="C172" s="174" t="s">
        <v>332</v>
      </c>
      <c r="D172" s="174" t="s">
        <v>234</v>
      </c>
      <c r="E172" s="175" t="s">
        <v>1184</v>
      </c>
      <c r="F172" s="176" t="s">
        <v>1185</v>
      </c>
      <c r="G172" s="177" t="s">
        <v>237</v>
      </c>
      <c r="H172" s="178">
        <v>138.107</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1186</v>
      </c>
    </row>
    <row r="173" spans="1:65" s="2" customFormat="1" ht="24.2" customHeight="1">
      <c r="A173" s="31"/>
      <c r="B173" s="142"/>
      <c r="C173" s="174" t="s">
        <v>336</v>
      </c>
      <c r="D173" s="174" t="s">
        <v>234</v>
      </c>
      <c r="E173" s="175" t="s">
        <v>1187</v>
      </c>
      <c r="F173" s="176" t="s">
        <v>1188</v>
      </c>
      <c r="G173" s="177" t="s">
        <v>237</v>
      </c>
      <c r="H173" s="178">
        <v>138.107</v>
      </c>
      <c r="I173" s="179"/>
      <c r="J173" s="180">
        <f t="shared" si="5"/>
        <v>0</v>
      </c>
      <c r="K173" s="181"/>
      <c r="L173" s="32"/>
      <c r="M173" s="182" t="s">
        <v>1</v>
      </c>
      <c r="N173" s="183"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1189</v>
      </c>
    </row>
    <row r="174" spans="1:65" s="12" customFormat="1" ht="22.9" customHeight="1">
      <c r="B174" s="161"/>
      <c r="D174" s="162" t="s">
        <v>76</v>
      </c>
      <c r="E174" s="172" t="s">
        <v>88</v>
      </c>
      <c r="F174" s="172" t="s">
        <v>936</v>
      </c>
      <c r="I174" s="164"/>
      <c r="J174" s="173">
        <f>BK174</f>
        <v>0</v>
      </c>
      <c r="L174" s="161"/>
      <c r="M174" s="166"/>
      <c r="N174" s="167"/>
      <c r="O174" s="167"/>
      <c r="P174" s="168">
        <f>SUM(P175:P184)</f>
        <v>0</v>
      </c>
      <c r="Q174" s="167"/>
      <c r="R174" s="168">
        <f>SUM(R175:R184)</f>
        <v>20.233631123311994</v>
      </c>
      <c r="S174" s="167"/>
      <c r="T174" s="169">
        <f>SUM(T175:T184)</f>
        <v>0</v>
      </c>
      <c r="AR174" s="162" t="s">
        <v>81</v>
      </c>
      <c r="AT174" s="170" t="s">
        <v>76</v>
      </c>
      <c r="AU174" s="170" t="s">
        <v>81</v>
      </c>
      <c r="AY174" s="162" t="s">
        <v>232</v>
      </c>
      <c r="BK174" s="171">
        <f>SUM(BK175:BK184)</f>
        <v>0</v>
      </c>
    </row>
    <row r="175" spans="1:65" s="2" customFormat="1" ht="24.2" customHeight="1">
      <c r="A175" s="31"/>
      <c r="B175" s="142"/>
      <c r="C175" s="174" t="s">
        <v>340</v>
      </c>
      <c r="D175" s="174" t="s">
        <v>234</v>
      </c>
      <c r="E175" s="175" t="s">
        <v>949</v>
      </c>
      <c r="F175" s="176" t="s">
        <v>950</v>
      </c>
      <c r="G175" s="177" t="s">
        <v>256</v>
      </c>
      <c r="H175" s="178">
        <v>2</v>
      </c>
      <c r="I175" s="179"/>
      <c r="J175" s="180">
        <f t="shared" ref="J175:J184" si="15">ROUND(I175*H175,2)</f>
        <v>0</v>
      </c>
      <c r="K175" s="181"/>
      <c r="L175" s="32"/>
      <c r="M175" s="182" t="s">
        <v>1</v>
      </c>
      <c r="N175" s="183" t="s">
        <v>43</v>
      </c>
      <c r="O175" s="60"/>
      <c r="P175" s="184">
        <f t="shared" ref="P175:P184" si="16">O175*H175</f>
        <v>0</v>
      </c>
      <c r="Q175" s="184">
        <v>1.7198999999999999E-2</v>
      </c>
      <c r="R175" s="184">
        <f t="shared" ref="R175:R184" si="17">Q175*H175</f>
        <v>3.4397999999999998E-2</v>
      </c>
      <c r="S175" s="184">
        <v>0</v>
      </c>
      <c r="T175" s="185">
        <f t="shared" ref="T175:T184" si="18">S175*H175</f>
        <v>0</v>
      </c>
      <c r="U175" s="31"/>
      <c r="V175" s="31"/>
      <c r="W175" s="31"/>
      <c r="X175" s="31"/>
      <c r="Y175" s="31"/>
      <c r="Z175" s="31"/>
      <c r="AA175" s="31"/>
      <c r="AB175" s="31"/>
      <c r="AC175" s="31"/>
      <c r="AD175" s="31"/>
      <c r="AE175" s="31"/>
      <c r="AR175" s="186" t="s">
        <v>238</v>
      </c>
      <c r="AT175" s="186" t="s">
        <v>234</v>
      </c>
      <c r="AU175" s="186" t="s">
        <v>88</v>
      </c>
      <c r="AY175" s="14" t="s">
        <v>232</v>
      </c>
      <c r="BE175" s="104">
        <f t="shared" ref="BE175:BE184" si="19">IF(N175="základná",J175,0)</f>
        <v>0</v>
      </c>
      <c r="BF175" s="104">
        <f t="shared" ref="BF175:BF184" si="20">IF(N175="znížená",J175,0)</f>
        <v>0</v>
      </c>
      <c r="BG175" s="104">
        <f t="shared" ref="BG175:BG184" si="21">IF(N175="zákl. prenesená",J175,0)</f>
        <v>0</v>
      </c>
      <c r="BH175" s="104">
        <f t="shared" ref="BH175:BH184" si="22">IF(N175="zníž. prenesená",J175,0)</f>
        <v>0</v>
      </c>
      <c r="BI175" s="104">
        <f t="shared" ref="BI175:BI184" si="23">IF(N175="nulová",J175,0)</f>
        <v>0</v>
      </c>
      <c r="BJ175" s="14" t="s">
        <v>88</v>
      </c>
      <c r="BK175" s="104">
        <f t="shared" ref="BK175:BK184" si="24">ROUND(I175*H175,2)</f>
        <v>0</v>
      </c>
      <c r="BL175" s="14" t="s">
        <v>238</v>
      </c>
      <c r="BM175" s="186" t="s">
        <v>1190</v>
      </c>
    </row>
    <row r="176" spans="1:65" s="2" customFormat="1" ht="21.75" customHeight="1">
      <c r="A176" s="31"/>
      <c r="B176" s="142"/>
      <c r="C176" s="187" t="s">
        <v>344</v>
      </c>
      <c r="D176" s="187" t="s">
        <v>357</v>
      </c>
      <c r="E176" s="188" t="s">
        <v>952</v>
      </c>
      <c r="F176" s="189" t="s">
        <v>953</v>
      </c>
      <c r="G176" s="190" t="s">
        <v>394</v>
      </c>
      <c r="H176" s="191">
        <v>4</v>
      </c>
      <c r="I176" s="192"/>
      <c r="J176" s="193">
        <f t="shared" si="15"/>
        <v>0</v>
      </c>
      <c r="K176" s="194"/>
      <c r="L176" s="195"/>
      <c r="M176" s="196" t="s">
        <v>1</v>
      </c>
      <c r="N176" s="197" t="s">
        <v>43</v>
      </c>
      <c r="O176" s="60"/>
      <c r="P176" s="184">
        <f t="shared" si="16"/>
        <v>0</v>
      </c>
      <c r="Q176" s="184">
        <v>0.42</v>
      </c>
      <c r="R176" s="184">
        <f t="shared" si="17"/>
        <v>1.68</v>
      </c>
      <c r="S176" s="184">
        <v>0</v>
      </c>
      <c r="T176" s="185">
        <f t="shared" si="18"/>
        <v>0</v>
      </c>
      <c r="U176" s="31"/>
      <c r="V176" s="31"/>
      <c r="W176" s="31"/>
      <c r="X176" s="31"/>
      <c r="Y176" s="31"/>
      <c r="Z176" s="31"/>
      <c r="AA176" s="31"/>
      <c r="AB176" s="31"/>
      <c r="AC176" s="31"/>
      <c r="AD176" s="31"/>
      <c r="AE176" s="31"/>
      <c r="AR176" s="186" t="s">
        <v>263</v>
      </c>
      <c r="AT176" s="186" t="s">
        <v>357</v>
      </c>
      <c r="AU176" s="186" t="s">
        <v>88</v>
      </c>
      <c r="AY176" s="14" t="s">
        <v>232</v>
      </c>
      <c r="BE176" s="104">
        <f t="shared" si="19"/>
        <v>0</v>
      </c>
      <c r="BF176" s="104">
        <f t="shared" si="20"/>
        <v>0</v>
      </c>
      <c r="BG176" s="104">
        <f t="shared" si="21"/>
        <v>0</v>
      </c>
      <c r="BH176" s="104">
        <f t="shared" si="22"/>
        <v>0</v>
      </c>
      <c r="BI176" s="104">
        <f t="shared" si="23"/>
        <v>0</v>
      </c>
      <c r="BJ176" s="14" t="s">
        <v>88</v>
      </c>
      <c r="BK176" s="104">
        <f t="shared" si="24"/>
        <v>0</v>
      </c>
      <c r="BL176" s="14" t="s">
        <v>238</v>
      </c>
      <c r="BM176" s="186" t="s">
        <v>1191</v>
      </c>
    </row>
    <row r="177" spans="1:65" s="2" customFormat="1" ht="24.2" customHeight="1">
      <c r="A177" s="31"/>
      <c r="B177" s="142"/>
      <c r="C177" s="174" t="s">
        <v>348</v>
      </c>
      <c r="D177" s="174" t="s">
        <v>234</v>
      </c>
      <c r="E177" s="175" t="s">
        <v>955</v>
      </c>
      <c r="F177" s="176" t="s">
        <v>956</v>
      </c>
      <c r="G177" s="177" t="s">
        <v>287</v>
      </c>
      <c r="H177" s="178">
        <v>4.2320000000000002</v>
      </c>
      <c r="I177" s="179"/>
      <c r="J177" s="180">
        <f t="shared" si="15"/>
        <v>0</v>
      </c>
      <c r="K177" s="181"/>
      <c r="L177" s="32"/>
      <c r="M177" s="182" t="s">
        <v>1</v>
      </c>
      <c r="N177" s="183" t="s">
        <v>43</v>
      </c>
      <c r="O177" s="60"/>
      <c r="P177" s="184">
        <f t="shared" si="16"/>
        <v>0</v>
      </c>
      <c r="Q177" s="184">
        <v>2.0659999999999998</v>
      </c>
      <c r="R177" s="184">
        <f t="shared" si="17"/>
        <v>8.7433119999999995</v>
      </c>
      <c r="S177" s="184">
        <v>0</v>
      </c>
      <c r="T177" s="185">
        <f t="shared" si="18"/>
        <v>0</v>
      </c>
      <c r="U177" s="31"/>
      <c r="V177" s="31"/>
      <c r="W177" s="31"/>
      <c r="X177" s="31"/>
      <c r="Y177" s="31"/>
      <c r="Z177" s="31"/>
      <c r="AA177" s="31"/>
      <c r="AB177" s="31"/>
      <c r="AC177" s="31"/>
      <c r="AD177" s="31"/>
      <c r="AE177" s="31"/>
      <c r="AR177" s="186" t="s">
        <v>238</v>
      </c>
      <c r="AT177" s="186" t="s">
        <v>234</v>
      </c>
      <c r="AU177" s="186" t="s">
        <v>88</v>
      </c>
      <c r="AY177" s="14" t="s">
        <v>232</v>
      </c>
      <c r="BE177" s="104">
        <f t="shared" si="19"/>
        <v>0</v>
      </c>
      <c r="BF177" s="104">
        <f t="shared" si="20"/>
        <v>0</v>
      </c>
      <c r="BG177" s="104">
        <f t="shared" si="21"/>
        <v>0</v>
      </c>
      <c r="BH177" s="104">
        <f t="shared" si="22"/>
        <v>0</v>
      </c>
      <c r="BI177" s="104">
        <f t="shared" si="23"/>
        <v>0</v>
      </c>
      <c r="BJ177" s="14" t="s">
        <v>88</v>
      </c>
      <c r="BK177" s="104">
        <f t="shared" si="24"/>
        <v>0</v>
      </c>
      <c r="BL177" s="14" t="s">
        <v>238</v>
      </c>
      <c r="BM177" s="186" t="s">
        <v>1192</v>
      </c>
    </row>
    <row r="178" spans="1:65" s="2" customFormat="1" ht="24.2" customHeight="1">
      <c r="A178" s="31"/>
      <c r="B178" s="142"/>
      <c r="C178" s="174" t="s">
        <v>352</v>
      </c>
      <c r="D178" s="174" t="s">
        <v>234</v>
      </c>
      <c r="E178" s="175" t="s">
        <v>1193</v>
      </c>
      <c r="F178" s="176" t="s">
        <v>1194</v>
      </c>
      <c r="G178" s="177" t="s">
        <v>287</v>
      </c>
      <c r="H178" s="178">
        <v>4.1959999999999997</v>
      </c>
      <c r="I178" s="179"/>
      <c r="J178" s="180">
        <f t="shared" si="15"/>
        <v>0</v>
      </c>
      <c r="K178" s="181"/>
      <c r="L178" s="32"/>
      <c r="M178" s="182" t="s">
        <v>1</v>
      </c>
      <c r="N178" s="183" t="s">
        <v>43</v>
      </c>
      <c r="O178" s="60"/>
      <c r="P178" s="184">
        <f t="shared" si="16"/>
        <v>0</v>
      </c>
      <c r="Q178" s="184">
        <v>2.2151342039999999</v>
      </c>
      <c r="R178" s="184">
        <f t="shared" si="17"/>
        <v>9.2947031199839998</v>
      </c>
      <c r="S178" s="184">
        <v>0</v>
      </c>
      <c r="T178" s="185">
        <f t="shared" si="18"/>
        <v>0</v>
      </c>
      <c r="U178" s="31"/>
      <c r="V178" s="31"/>
      <c r="W178" s="31"/>
      <c r="X178" s="31"/>
      <c r="Y178" s="31"/>
      <c r="Z178" s="31"/>
      <c r="AA178" s="31"/>
      <c r="AB178" s="31"/>
      <c r="AC178" s="31"/>
      <c r="AD178" s="31"/>
      <c r="AE178" s="31"/>
      <c r="AR178" s="186" t="s">
        <v>238</v>
      </c>
      <c r="AT178" s="186" t="s">
        <v>234</v>
      </c>
      <c r="AU178" s="186" t="s">
        <v>88</v>
      </c>
      <c r="AY178" s="14" t="s">
        <v>232</v>
      </c>
      <c r="BE178" s="104">
        <f t="shared" si="19"/>
        <v>0</v>
      </c>
      <c r="BF178" s="104">
        <f t="shared" si="20"/>
        <v>0</v>
      </c>
      <c r="BG178" s="104">
        <f t="shared" si="21"/>
        <v>0</v>
      </c>
      <c r="BH178" s="104">
        <f t="shared" si="22"/>
        <v>0</v>
      </c>
      <c r="BI178" s="104">
        <f t="shared" si="23"/>
        <v>0</v>
      </c>
      <c r="BJ178" s="14" t="s">
        <v>88</v>
      </c>
      <c r="BK178" s="104">
        <f t="shared" si="24"/>
        <v>0</v>
      </c>
      <c r="BL178" s="14" t="s">
        <v>238</v>
      </c>
      <c r="BM178" s="186" t="s">
        <v>1195</v>
      </c>
    </row>
    <row r="179" spans="1:65" s="2" customFormat="1" ht="24.2" customHeight="1">
      <c r="A179" s="31"/>
      <c r="B179" s="142"/>
      <c r="C179" s="174" t="s">
        <v>356</v>
      </c>
      <c r="D179" s="174" t="s">
        <v>234</v>
      </c>
      <c r="E179" s="175" t="s">
        <v>961</v>
      </c>
      <c r="F179" s="176" t="s">
        <v>962</v>
      </c>
      <c r="G179" s="177" t="s">
        <v>237</v>
      </c>
      <c r="H179" s="178">
        <v>4.4880000000000004</v>
      </c>
      <c r="I179" s="179"/>
      <c r="J179" s="180">
        <f t="shared" si="15"/>
        <v>0</v>
      </c>
      <c r="K179" s="181"/>
      <c r="L179" s="32"/>
      <c r="M179" s="182" t="s">
        <v>1</v>
      </c>
      <c r="N179" s="183" t="s">
        <v>43</v>
      </c>
      <c r="O179" s="60"/>
      <c r="P179" s="184">
        <f t="shared" si="16"/>
        <v>0</v>
      </c>
      <c r="Q179" s="184">
        <v>3.7677600000000002E-3</v>
      </c>
      <c r="R179" s="184">
        <f t="shared" si="17"/>
        <v>1.6909706880000003E-2</v>
      </c>
      <c r="S179" s="184">
        <v>0</v>
      </c>
      <c r="T179" s="185">
        <f t="shared" si="18"/>
        <v>0</v>
      </c>
      <c r="U179" s="31"/>
      <c r="V179" s="31"/>
      <c r="W179" s="31"/>
      <c r="X179" s="31"/>
      <c r="Y179" s="31"/>
      <c r="Z179" s="31"/>
      <c r="AA179" s="31"/>
      <c r="AB179" s="31"/>
      <c r="AC179" s="31"/>
      <c r="AD179" s="31"/>
      <c r="AE179" s="31"/>
      <c r="AR179" s="186" t="s">
        <v>238</v>
      </c>
      <c r="AT179" s="186" t="s">
        <v>234</v>
      </c>
      <c r="AU179" s="186" t="s">
        <v>88</v>
      </c>
      <c r="AY179" s="14" t="s">
        <v>232</v>
      </c>
      <c r="BE179" s="104">
        <f t="shared" si="19"/>
        <v>0</v>
      </c>
      <c r="BF179" s="104">
        <f t="shared" si="20"/>
        <v>0</v>
      </c>
      <c r="BG179" s="104">
        <f t="shared" si="21"/>
        <v>0</v>
      </c>
      <c r="BH179" s="104">
        <f t="shared" si="22"/>
        <v>0</v>
      </c>
      <c r="BI179" s="104">
        <f t="shared" si="23"/>
        <v>0</v>
      </c>
      <c r="BJ179" s="14" t="s">
        <v>88</v>
      </c>
      <c r="BK179" s="104">
        <f t="shared" si="24"/>
        <v>0</v>
      </c>
      <c r="BL179" s="14" t="s">
        <v>238</v>
      </c>
      <c r="BM179" s="186" t="s">
        <v>1196</v>
      </c>
    </row>
    <row r="180" spans="1:65" s="2" customFormat="1" ht="24.2" customHeight="1">
      <c r="A180" s="31"/>
      <c r="B180" s="142"/>
      <c r="C180" s="174" t="s">
        <v>362</v>
      </c>
      <c r="D180" s="174" t="s">
        <v>234</v>
      </c>
      <c r="E180" s="175" t="s">
        <v>964</v>
      </c>
      <c r="F180" s="176" t="s">
        <v>965</v>
      </c>
      <c r="G180" s="177" t="s">
        <v>237</v>
      </c>
      <c r="H180" s="178">
        <v>4.4880000000000004</v>
      </c>
      <c r="I180" s="179"/>
      <c r="J180" s="180">
        <f t="shared" si="15"/>
        <v>0</v>
      </c>
      <c r="K180" s="181"/>
      <c r="L180" s="32"/>
      <c r="M180" s="182" t="s">
        <v>1</v>
      </c>
      <c r="N180" s="183" t="s">
        <v>43</v>
      </c>
      <c r="O180" s="60"/>
      <c r="P180" s="184">
        <f t="shared" si="16"/>
        <v>0</v>
      </c>
      <c r="Q180" s="184">
        <v>0</v>
      </c>
      <c r="R180" s="184">
        <f t="shared" si="17"/>
        <v>0</v>
      </c>
      <c r="S180" s="184">
        <v>0</v>
      </c>
      <c r="T180" s="185">
        <f t="shared" si="18"/>
        <v>0</v>
      </c>
      <c r="U180" s="31"/>
      <c r="V180" s="31"/>
      <c r="W180" s="31"/>
      <c r="X180" s="31"/>
      <c r="Y180" s="31"/>
      <c r="Z180" s="31"/>
      <c r="AA180" s="31"/>
      <c r="AB180" s="31"/>
      <c r="AC180" s="31"/>
      <c r="AD180" s="31"/>
      <c r="AE180" s="31"/>
      <c r="AR180" s="186" t="s">
        <v>238</v>
      </c>
      <c r="AT180" s="186" t="s">
        <v>234</v>
      </c>
      <c r="AU180" s="186" t="s">
        <v>88</v>
      </c>
      <c r="AY180" s="14" t="s">
        <v>232</v>
      </c>
      <c r="BE180" s="104">
        <f t="shared" si="19"/>
        <v>0</v>
      </c>
      <c r="BF180" s="104">
        <f t="shared" si="20"/>
        <v>0</v>
      </c>
      <c r="BG180" s="104">
        <f t="shared" si="21"/>
        <v>0</v>
      </c>
      <c r="BH180" s="104">
        <f t="shared" si="22"/>
        <v>0</v>
      </c>
      <c r="BI180" s="104">
        <f t="shared" si="23"/>
        <v>0</v>
      </c>
      <c r="BJ180" s="14" t="s">
        <v>88</v>
      </c>
      <c r="BK180" s="104">
        <f t="shared" si="24"/>
        <v>0</v>
      </c>
      <c r="BL180" s="14" t="s">
        <v>238</v>
      </c>
      <c r="BM180" s="186" t="s">
        <v>1197</v>
      </c>
    </row>
    <row r="181" spans="1:65" s="2" customFormat="1" ht="16.5" customHeight="1">
      <c r="A181" s="31"/>
      <c r="B181" s="142"/>
      <c r="C181" s="174" t="s">
        <v>366</v>
      </c>
      <c r="D181" s="174" t="s">
        <v>234</v>
      </c>
      <c r="E181" s="175" t="s">
        <v>967</v>
      </c>
      <c r="F181" s="176" t="s">
        <v>968</v>
      </c>
      <c r="G181" s="177" t="s">
        <v>360</v>
      </c>
      <c r="H181" s="178">
        <v>0.38100000000000001</v>
      </c>
      <c r="I181" s="179"/>
      <c r="J181" s="180">
        <f t="shared" si="15"/>
        <v>0</v>
      </c>
      <c r="K181" s="181"/>
      <c r="L181" s="32"/>
      <c r="M181" s="182" t="s">
        <v>1</v>
      </c>
      <c r="N181" s="183" t="s">
        <v>43</v>
      </c>
      <c r="O181" s="60"/>
      <c r="P181" s="184">
        <f t="shared" si="16"/>
        <v>0</v>
      </c>
      <c r="Q181" s="184">
        <v>1.202961408</v>
      </c>
      <c r="R181" s="184">
        <f t="shared" si="17"/>
        <v>0.45832829644799999</v>
      </c>
      <c r="S181" s="184">
        <v>0</v>
      </c>
      <c r="T181" s="185">
        <f t="shared" si="18"/>
        <v>0</v>
      </c>
      <c r="U181" s="31"/>
      <c r="V181" s="31"/>
      <c r="W181" s="31"/>
      <c r="X181" s="31"/>
      <c r="Y181" s="31"/>
      <c r="Z181" s="31"/>
      <c r="AA181" s="31"/>
      <c r="AB181" s="31"/>
      <c r="AC181" s="31"/>
      <c r="AD181" s="31"/>
      <c r="AE181" s="31"/>
      <c r="AR181" s="186" t="s">
        <v>238</v>
      </c>
      <c r="AT181" s="186" t="s">
        <v>234</v>
      </c>
      <c r="AU181" s="186" t="s">
        <v>88</v>
      </c>
      <c r="AY181" s="14" t="s">
        <v>232</v>
      </c>
      <c r="BE181" s="104">
        <f t="shared" si="19"/>
        <v>0</v>
      </c>
      <c r="BF181" s="104">
        <f t="shared" si="20"/>
        <v>0</v>
      </c>
      <c r="BG181" s="104">
        <f t="shared" si="21"/>
        <v>0</v>
      </c>
      <c r="BH181" s="104">
        <f t="shared" si="22"/>
        <v>0</v>
      </c>
      <c r="BI181" s="104">
        <f t="shared" si="23"/>
        <v>0</v>
      </c>
      <c r="BJ181" s="14" t="s">
        <v>88</v>
      </c>
      <c r="BK181" s="104">
        <f t="shared" si="24"/>
        <v>0</v>
      </c>
      <c r="BL181" s="14" t="s">
        <v>238</v>
      </c>
      <c r="BM181" s="186" t="s">
        <v>1198</v>
      </c>
    </row>
    <row r="182" spans="1:65" s="2" customFormat="1" ht="24.2" customHeight="1">
      <c r="A182" s="31"/>
      <c r="B182" s="142"/>
      <c r="C182" s="174" t="s">
        <v>370</v>
      </c>
      <c r="D182" s="174" t="s">
        <v>234</v>
      </c>
      <c r="E182" s="175" t="s">
        <v>970</v>
      </c>
      <c r="F182" s="176" t="s">
        <v>1199</v>
      </c>
      <c r="G182" s="177" t="s">
        <v>394</v>
      </c>
      <c r="H182" s="178">
        <v>1</v>
      </c>
      <c r="I182" s="179"/>
      <c r="J182" s="180">
        <f t="shared" si="15"/>
        <v>0</v>
      </c>
      <c r="K182" s="181"/>
      <c r="L182" s="32"/>
      <c r="M182" s="182" t="s">
        <v>1</v>
      </c>
      <c r="N182" s="183" t="s">
        <v>43</v>
      </c>
      <c r="O182" s="60"/>
      <c r="P182" s="184">
        <f t="shared" si="16"/>
        <v>0</v>
      </c>
      <c r="Q182" s="184">
        <v>1.0399999999999999E-3</v>
      </c>
      <c r="R182" s="184">
        <f t="shared" si="17"/>
        <v>1.0399999999999999E-3</v>
      </c>
      <c r="S182" s="184">
        <v>0</v>
      </c>
      <c r="T182" s="185">
        <f t="shared" si="18"/>
        <v>0</v>
      </c>
      <c r="U182" s="31"/>
      <c r="V182" s="31"/>
      <c r="W182" s="31"/>
      <c r="X182" s="31"/>
      <c r="Y182" s="31"/>
      <c r="Z182" s="31"/>
      <c r="AA182" s="31"/>
      <c r="AB182" s="31"/>
      <c r="AC182" s="31"/>
      <c r="AD182" s="31"/>
      <c r="AE182" s="31"/>
      <c r="AR182" s="186" t="s">
        <v>238</v>
      </c>
      <c r="AT182" s="186" t="s">
        <v>234</v>
      </c>
      <c r="AU182" s="186" t="s">
        <v>88</v>
      </c>
      <c r="AY182" s="14" t="s">
        <v>232</v>
      </c>
      <c r="BE182" s="104">
        <f t="shared" si="19"/>
        <v>0</v>
      </c>
      <c r="BF182" s="104">
        <f t="shared" si="20"/>
        <v>0</v>
      </c>
      <c r="BG182" s="104">
        <f t="shared" si="21"/>
        <v>0</v>
      </c>
      <c r="BH182" s="104">
        <f t="shared" si="22"/>
        <v>0</v>
      </c>
      <c r="BI182" s="104">
        <f t="shared" si="23"/>
        <v>0</v>
      </c>
      <c r="BJ182" s="14" t="s">
        <v>88</v>
      </c>
      <c r="BK182" s="104">
        <f t="shared" si="24"/>
        <v>0</v>
      </c>
      <c r="BL182" s="14" t="s">
        <v>238</v>
      </c>
      <c r="BM182" s="186" t="s">
        <v>1200</v>
      </c>
    </row>
    <row r="183" spans="1:65" s="2" customFormat="1" ht="24.2" customHeight="1">
      <c r="A183" s="31"/>
      <c r="B183" s="142"/>
      <c r="C183" s="174" t="s">
        <v>374</v>
      </c>
      <c r="D183" s="174" t="s">
        <v>234</v>
      </c>
      <c r="E183" s="175" t="s">
        <v>973</v>
      </c>
      <c r="F183" s="176" t="s">
        <v>1201</v>
      </c>
      <c r="G183" s="177" t="s">
        <v>394</v>
      </c>
      <c r="H183" s="178">
        <v>2</v>
      </c>
      <c r="I183" s="179"/>
      <c r="J183" s="180">
        <f t="shared" si="15"/>
        <v>0</v>
      </c>
      <c r="K183" s="181"/>
      <c r="L183" s="32"/>
      <c r="M183" s="182" t="s">
        <v>1</v>
      </c>
      <c r="N183" s="183" t="s">
        <v>43</v>
      </c>
      <c r="O183" s="60"/>
      <c r="P183" s="184">
        <f t="shared" si="16"/>
        <v>0</v>
      </c>
      <c r="Q183" s="184">
        <v>1.56E-3</v>
      </c>
      <c r="R183" s="184">
        <f t="shared" si="17"/>
        <v>3.1199999999999999E-3</v>
      </c>
      <c r="S183" s="184">
        <v>0</v>
      </c>
      <c r="T183" s="185">
        <f t="shared" si="18"/>
        <v>0</v>
      </c>
      <c r="U183" s="31"/>
      <c r="V183" s="31"/>
      <c r="W183" s="31"/>
      <c r="X183" s="31"/>
      <c r="Y183" s="31"/>
      <c r="Z183" s="31"/>
      <c r="AA183" s="31"/>
      <c r="AB183" s="31"/>
      <c r="AC183" s="31"/>
      <c r="AD183" s="31"/>
      <c r="AE183" s="31"/>
      <c r="AR183" s="186" t="s">
        <v>238</v>
      </c>
      <c r="AT183" s="186" t="s">
        <v>234</v>
      </c>
      <c r="AU183" s="186" t="s">
        <v>88</v>
      </c>
      <c r="AY183" s="14" t="s">
        <v>232</v>
      </c>
      <c r="BE183" s="104">
        <f t="shared" si="19"/>
        <v>0</v>
      </c>
      <c r="BF183" s="104">
        <f t="shared" si="20"/>
        <v>0</v>
      </c>
      <c r="BG183" s="104">
        <f t="shared" si="21"/>
        <v>0</v>
      </c>
      <c r="BH183" s="104">
        <f t="shared" si="22"/>
        <v>0</v>
      </c>
      <c r="BI183" s="104">
        <f t="shared" si="23"/>
        <v>0</v>
      </c>
      <c r="BJ183" s="14" t="s">
        <v>88</v>
      </c>
      <c r="BK183" s="104">
        <f t="shared" si="24"/>
        <v>0</v>
      </c>
      <c r="BL183" s="14" t="s">
        <v>238</v>
      </c>
      <c r="BM183" s="186" t="s">
        <v>1202</v>
      </c>
    </row>
    <row r="184" spans="1:65" s="2" customFormat="1" ht="24.2" customHeight="1">
      <c r="A184" s="31"/>
      <c r="B184" s="142"/>
      <c r="C184" s="174" t="s">
        <v>378</v>
      </c>
      <c r="D184" s="174" t="s">
        <v>234</v>
      </c>
      <c r="E184" s="175" t="s">
        <v>976</v>
      </c>
      <c r="F184" s="176" t="s">
        <v>1203</v>
      </c>
      <c r="G184" s="177" t="s">
        <v>394</v>
      </c>
      <c r="H184" s="178">
        <v>1</v>
      </c>
      <c r="I184" s="179"/>
      <c r="J184" s="180">
        <f t="shared" si="15"/>
        <v>0</v>
      </c>
      <c r="K184" s="181"/>
      <c r="L184" s="32"/>
      <c r="M184" s="182" t="s">
        <v>1</v>
      </c>
      <c r="N184" s="183" t="s">
        <v>43</v>
      </c>
      <c r="O184" s="60"/>
      <c r="P184" s="184">
        <f t="shared" si="16"/>
        <v>0</v>
      </c>
      <c r="Q184" s="184">
        <v>1.82E-3</v>
      </c>
      <c r="R184" s="184">
        <f t="shared" si="17"/>
        <v>1.82E-3</v>
      </c>
      <c r="S184" s="184">
        <v>0</v>
      </c>
      <c r="T184" s="185">
        <f t="shared" si="18"/>
        <v>0</v>
      </c>
      <c r="U184" s="31"/>
      <c r="V184" s="31"/>
      <c r="W184" s="31"/>
      <c r="X184" s="31"/>
      <c r="Y184" s="31"/>
      <c r="Z184" s="31"/>
      <c r="AA184" s="31"/>
      <c r="AB184" s="31"/>
      <c r="AC184" s="31"/>
      <c r="AD184" s="31"/>
      <c r="AE184" s="31"/>
      <c r="AR184" s="186" t="s">
        <v>238</v>
      </c>
      <c r="AT184" s="186" t="s">
        <v>234</v>
      </c>
      <c r="AU184" s="186" t="s">
        <v>88</v>
      </c>
      <c r="AY184" s="14" t="s">
        <v>232</v>
      </c>
      <c r="BE184" s="104">
        <f t="shared" si="19"/>
        <v>0</v>
      </c>
      <c r="BF184" s="104">
        <f t="shared" si="20"/>
        <v>0</v>
      </c>
      <c r="BG184" s="104">
        <f t="shared" si="21"/>
        <v>0</v>
      </c>
      <c r="BH184" s="104">
        <f t="shared" si="22"/>
        <v>0</v>
      </c>
      <c r="BI184" s="104">
        <f t="shared" si="23"/>
        <v>0</v>
      </c>
      <c r="BJ184" s="14" t="s">
        <v>88</v>
      </c>
      <c r="BK184" s="104">
        <f t="shared" si="24"/>
        <v>0</v>
      </c>
      <c r="BL184" s="14" t="s">
        <v>238</v>
      </c>
      <c r="BM184" s="186" t="s">
        <v>1204</v>
      </c>
    </row>
    <row r="185" spans="1:65" s="12" customFormat="1" ht="22.9" customHeight="1">
      <c r="B185" s="161"/>
      <c r="D185" s="162" t="s">
        <v>76</v>
      </c>
      <c r="E185" s="172" t="s">
        <v>238</v>
      </c>
      <c r="F185" s="172" t="s">
        <v>400</v>
      </c>
      <c r="I185" s="164"/>
      <c r="J185" s="173">
        <f>BK185</f>
        <v>0</v>
      </c>
      <c r="L185" s="161"/>
      <c r="M185" s="166"/>
      <c r="N185" s="167"/>
      <c r="O185" s="167"/>
      <c r="P185" s="168">
        <f>SUM(P186:P190)</f>
        <v>0</v>
      </c>
      <c r="Q185" s="167"/>
      <c r="R185" s="168">
        <f>SUM(R186:R190)</f>
        <v>9.2340065700750014</v>
      </c>
      <c r="S185" s="167"/>
      <c r="T185" s="169">
        <f>SUM(T186:T190)</f>
        <v>0</v>
      </c>
      <c r="AR185" s="162" t="s">
        <v>81</v>
      </c>
      <c r="AT185" s="170" t="s">
        <v>76</v>
      </c>
      <c r="AU185" s="170" t="s">
        <v>81</v>
      </c>
      <c r="AY185" s="162" t="s">
        <v>232</v>
      </c>
      <c r="BK185" s="171">
        <f>SUM(BK186:BK190)</f>
        <v>0</v>
      </c>
    </row>
    <row r="186" spans="1:65" s="2" customFormat="1" ht="24.2" customHeight="1">
      <c r="A186" s="31"/>
      <c r="B186" s="142"/>
      <c r="C186" s="174" t="s">
        <v>382</v>
      </c>
      <c r="D186" s="174" t="s">
        <v>234</v>
      </c>
      <c r="E186" s="175" t="s">
        <v>1003</v>
      </c>
      <c r="F186" s="176" t="s">
        <v>423</v>
      </c>
      <c r="G186" s="177" t="s">
        <v>287</v>
      </c>
      <c r="H186" s="178">
        <v>0.70299999999999996</v>
      </c>
      <c r="I186" s="179"/>
      <c r="J186" s="180">
        <f>ROUND(I186*H186,2)</f>
        <v>0</v>
      </c>
      <c r="K186" s="181"/>
      <c r="L186" s="32"/>
      <c r="M186" s="182" t="s">
        <v>1</v>
      </c>
      <c r="N186" s="183" t="s">
        <v>43</v>
      </c>
      <c r="O186" s="60"/>
      <c r="P186" s="184">
        <f>O186*H186</f>
        <v>0</v>
      </c>
      <c r="Q186" s="184">
        <v>2.1922752000000001</v>
      </c>
      <c r="R186" s="184">
        <f>Q186*H186</f>
        <v>1.5411694655999999</v>
      </c>
      <c r="S186" s="184">
        <v>0</v>
      </c>
      <c r="T186" s="185">
        <f>S186*H186</f>
        <v>0</v>
      </c>
      <c r="U186" s="31"/>
      <c r="V186" s="31"/>
      <c r="W186" s="31"/>
      <c r="X186" s="31"/>
      <c r="Y186" s="31"/>
      <c r="Z186" s="31"/>
      <c r="AA186" s="31"/>
      <c r="AB186" s="31"/>
      <c r="AC186" s="31"/>
      <c r="AD186" s="31"/>
      <c r="AE186" s="31"/>
      <c r="AR186" s="186" t="s">
        <v>238</v>
      </c>
      <c r="AT186" s="186" t="s">
        <v>234</v>
      </c>
      <c r="AU186" s="186" t="s">
        <v>88</v>
      </c>
      <c r="AY186" s="14" t="s">
        <v>232</v>
      </c>
      <c r="BE186" s="104">
        <f>IF(N186="základná",J186,0)</f>
        <v>0</v>
      </c>
      <c r="BF186" s="104">
        <f>IF(N186="znížená",J186,0)</f>
        <v>0</v>
      </c>
      <c r="BG186" s="104">
        <f>IF(N186="zákl. prenesená",J186,0)</f>
        <v>0</v>
      </c>
      <c r="BH186" s="104">
        <f>IF(N186="zníž. prenesená",J186,0)</f>
        <v>0</v>
      </c>
      <c r="BI186" s="104">
        <f>IF(N186="nulová",J186,0)</f>
        <v>0</v>
      </c>
      <c r="BJ186" s="14" t="s">
        <v>88</v>
      </c>
      <c r="BK186" s="104">
        <f>ROUND(I186*H186,2)</f>
        <v>0</v>
      </c>
      <c r="BL186" s="14" t="s">
        <v>238</v>
      </c>
      <c r="BM186" s="186" t="s">
        <v>1205</v>
      </c>
    </row>
    <row r="187" spans="1:65" s="2" customFormat="1" ht="33" customHeight="1">
      <c r="A187" s="31"/>
      <c r="B187" s="142"/>
      <c r="C187" s="174" t="s">
        <v>386</v>
      </c>
      <c r="D187" s="174" t="s">
        <v>234</v>
      </c>
      <c r="E187" s="175" t="s">
        <v>1005</v>
      </c>
      <c r="F187" s="176" t="s">
        <v>427</v>
      </c>
      <c r="G187" s="177" t="s">
        <v>237</v>
      </c>
      <c r="H187" s="178">
        <v>0.75</v>
      </c>
      <c r="I187" s="179"/>
      <c r="J187" s="180">
        <f>ROUND(I187*H187,2)</f>
        <v>0</v>
      </c>
      <c r="K187" s="181"/>
      <c r="L187" s="32"/>
      <c r="M187" s="182" t="s">
        <v>1</v>
      </c>
      <c r="N187" s="183" t="s">
        <v>43</v>
      </c>
      <c r="O187" s="60"/>
      <c r="P187" s="184">
        <f>O187*H187</f>
        <v>0</v>
      </c>
      <c r="Q187" s="184">
        <v>3.0876311300000001E-2</v>
      </c>
      <c r="R187" s="184">
        <f>Q187*H187</f>
        <v>2.3157233475E-2</v>
      </c>
      <c r="S187" s="184">
        <v>0</v>
      </c>
      <c r="T187" s="185">
        <f>S187*H187</f>
        <v>0</v>
      </c>
      <c r="U187" s="31"/>
      <c r="V187" s="31"/>
      <c r="W187" s="31"/>
      <c r="X187" s="31"/>
      <c r="Y187" s="31"/>
      <c r="Z187" s="31"/>
      <c r="AA187" s="31"/>
      <c r="AB187" s="31"/>
      <c r="AC187" s="31"/>
      <c r="AD187" s="31"/>
      <c r="AE187" s="31"/>
      <c r="AR187" s="186" t="s">
        <v>238</v>
      </c>
      <c r="AT187" s="186" t="s">
        <v>234</v>
      </c>
      <c r="AU187" s="186" t="s">
        <v>88</v>
      </c>
      <c r="AY187" s="14" t="s">
        <v>232</v>
      </c>
      <c r="BE187" s="104">
        <f>IF(N187="základná",J187,0)</f>
        <v>0</v>
      </c>
      <c r="BF187" s="104">
        <f>IF(N187="znížená",J187,0)</f>
        <v>0</v>
      </c>
      <c r="BG187" s="104">
        <f>IF(N187="zákl. prenesená",J187,0)</f>
        <v>0</v>
      </c>
      <c r="BH187" s="104">
        <f>IF(N187="zníž. prenesená",J187,0)</f>
        <v>0</v>
      </c>
      <c r="BI187" s="104">
        <f>IF(N187="nulová",J187,0)</f>
        <v>0</v>
      </c>
      <c r="BJ187" s="14" t="s">
        <v>88</v>
      </c>
      <c r="BK187" s="104">
        <f>ROUND(I187*H187,2)</f>
        <v>0</v>
      </c>
      <c r="BL187" s="14" t="s">
        <v>238</v>
      </c>
      <c r="BM187" s="186" t="s">
        <v>1206</v>
      </c>
    </row>
    <row r="188" spans="1:65" s="2" customFormat="1" ht="24.2" customHeight="1">
      <c r="A188" s="31"/>
      <c r="B188" s="142"/>
      <c r="C188" s="174" t="s">
        <v>391</v>
      </c>
      <c r="D188" s="174" t="s">
        <v>234</v>
      </c>
      <c r="E188" s="175" t="s">
        <v>1207</v>
      </c>
      <c r="F188" s="176" t="s">
        <v>1208</v>
      </c>
      <c r="G188" s="177" t="s">
        <v>237</v>
      </c>
      <c r="H188" s="178">
        <v>33.755000000000003</v>
      </c>
      <c r="I188" s="179"/>
      <c r="J188" s="180">
        <f>ROUND(I188*H188,2)</f>
        <v>0</v>
      </c>
      <c r="K188" s="181"/>
      <c r="L188" s="32"/>
      <c r="M188" s="182" t="s">
        <v>1</v>
      </c>
      <c r="N188" s="183" t="s">
        <v>43</v>
      </c>
      <c r="O188" s="60"/>
      <c r="P188" s="184">
        <f>O188*H188</f>
        <v>0</v>
      </c>
      <c r="Q188" s="184">
        <v>0.22262419999999999</v>
      </c>
      <c r="R188" s="184">
        <f>Q188*H188</f>
        <v>7.5146798710000002</v>
      </c>
      <c r="S188" s="184">
        <v>0</v>
      </c>
      <c r="T188" s="185">
        <f>S188*H188</f>
        <v>0</v>
      </c>
      <c r="U188" s="31"/>
      <c r="V188" s="31"/>
      <c r="W188" s="31"/>
      <c r="X188" s="31"/>
      <c r="Y188" s="31"/>
      <c r="Z188" s="31"/>
      <c r="AA188" s="31"/>
      <c r="AB188" s="31"/>
      <c r="AC188" s="31"/>
      <c r="AD188" s="31"/>
      <c r="AE188" s="31"/>
      <c r="AR188" s="186" t="s">
        <v>238</v>
      </c>
      <c r="AT188" s="186" t="s">
        <v>234</v>
      </c>
      <c r="AU188" s="186" t="s">
        <v>88</v>
      </c>
      <c r="AY188" s="14" t="s">
        <v>232</v>
      </c>
      <c r="BE188" s="104">
        <f>IF(N188="základná",J188,0)</f>
        <v>0</v>
      </c>
      <c r="BF188" s="104">
        <f>IF(N188="znížená",J188,0)</f>
        <v>0</v>
      </c>
      <c r="BG188" s="104">
        <f>IF(N188="zákl. prenesená",J188,0)</f>
        <v>0</v>
      </c>
      <c r="BH188" s="104">
        <f>IF(N188="zníž. prenesená",J188,0)</f>
        <v>0</v>
      </c>
      <c r="BI188" s="104">
        <f>IF(N188="nulová",J188,0)</f>
        <v>0</v>
      </c>
      <c r="BJ188" s="14" t="s">
        <v>88</v>
      </c>
      <c r="BK188" s="104">
        <f>ROUND(I188*H188,2)</f>
        <v>0</v>
      </c>
      <c r="BL188" s="14" t="s">
        <v>238</v>
      </c>
      <c r="BM188" s="186" t="s">
        <v>1209</v>
      </c>
    </row>
    <row r="189" spans="1:65" s="2" customFormat="1" ht="24.2" customHeight="1">
      <c r="A189" s="31"/>
      <c r="B189" s="142"/>
      <c r="C189" s="187" t="s">
        <v>396</v>
      </c>
      <c r="D189" s="187" t="s">
        <v>357</v>
      </c>
      <c r="E189" s="188" t="s">
        <v>1210</v>
      </c>
      <c r="F189" s="189" t="s">
        <v>1211</v>
      </c>
      <c r="G189" s="190" t="s">
        <v>1139</v>
      </c>
      <c r="H189" s="191">
        <v>5</v>
      </c>
      <c r="I189" s="192"/>
      <c r="J189" s="193">
        <f>ROUND(I189*H189,2)</f>
        <v>0</v>
      </c>
      <c r="K189" s="194"/>
      <c r="L189" s="195"/>
      <c r="M189" s="196" t="s">
        <v>1</v>
      </c>
      <c r="N189" s="197" t="s">
        <v>43</v>
      </c>
      <c r="O189" s="60"/>
      <c r="P189" s="184">
        <f>O189*H189</f>
        <v>0</v>
      </c>
      <c r="Q189" s="184">
        <v>1E-3</v>
      </c>
      <c r="R189" s="184">
        <f>Q189*H189</f>
        <v>5.0000000000000001E-3</v>
      </c>
      <c r="S189" s="184">
        <v>0</v>
      </c>
      <c r="T189" s="185">
        <f>S189*H189</f>
        <v>0</v>
      </c>
      <c r="U189" s="31"/>
      <c r="V189" s="31"/>
      <c r="W189" s="31"/>
      <c r="X189" s="31"/>
      <c r="Y189" s="31"/>
      <c r="Z189" s="31"/>
      <c r="AA189" s="31"/>
      <c r="AB189" s="31"/>
      <c r="AC189" s="31"/>
      <c r="AD189" s="31"/>
      <c r="AE189" s="31"/>
      <c r="AR189" s="186" t="s">
        <v>263</v>
      </c>
      <c r="AT189" s="186" t="s">
        <v>357</v>
      </c>
      <c r="AU189" s="186" t="s">
        <v>88</v>
      </c>
      <c r="AY189" s="14" t="s">
        <v>232</v>
      </c>
      <c r="BE189" s="104">
        <f>IF(N189="základná",J189,0)</f>
        <v>0</v>
      </c>
      <c r="BF189" s="104">
        <f>IF(N189="znížená",J189,0)</f>
        <v>0</v>
      </c>
      <c r="BG189" s="104">
        <f>IF(N189="zákl. prenesená",J189,0)</f>
        <v>0</v>
      </c>
      <c r="BH189" s="104">
        <f>IF(N189="zníž. prenesená",J189,0)</f>
        <v>0</v>
      </c>
      <c r="BI189" s="104">
        <f>IF(N189="nulová",J189,0)</f>
        <v>0</v>
      </c>
      <c r="BJ189" s="14" t="s">
        <v>88</v>
      </c>
      <c r="BK189" s="104">
        <f>ROUND(I189*H189,2)</f>
        <v>0</v>
      </c>
      <c r="BL189" s="14" t="s">
        <v>238</v>
      </c>
      <c r="BM189" s="186" t="s">
        <v>1212</v>
      </c>
    </row>
    <row r="190" spans="1:65" s="2" customFormat="1" ht="16.5" customHeight="1">
      <c r="A190" s="31"/>
      <c r="B190" s="142"/>
      <c r="C190" s="187" t="s">
        <v>401</v>
      </c>
      <c r="D190" s="187" t="s">
        <v>357</v>
      </c>
      <c r="E190" s="188" t="s">
        <v>1213</v>
      </c>
      <c r="F190" s="189" t="s">
        <v>1214</v>
      </c>
      <c r="G190" s="190" t="s">
        <v>1139</v>
      </c>
      <c r="H190" s="191">
        <v>150</v>
      </c>
      <c r="I190" s="192"/>
      <c r="J190" s="193">
        <f>ROUND(I190*H190,2)</f>
        <v>0</v>
      </c>
      <c r="K190" s="194"/>
      <c r="L190" s="195"/>
      <c r="M190" s="196" t="s">
        <v>1</v>
      </c>
      <c r="N190" s="197" t="s">
        <v>43</v>
      </c>
      <c r="O190" s="60"/>
      <c r="P190" s="184">
        <f>O190*H190</f>
        <v>0</v>
      </c>
      <c r="Q190" s="184">
        <v>1E-3</v>
      </c>
      <c r="R190" s="184">
        <f>Q190*H190</f>
        <v>0.15</v>
      </c>
      <c r="S190" s="184">
        <v>0</v>
      </c>
      <c r="T190" s="185">
        <f>S190*H190</f>
        <v>0</v>
      </c>
      <c r="U190" s="31"/>
      <c r="V190" s="31"/>
      <c r="W190" s="31"/>
      <c r="X190" s="31"/>
      <c r="Y190" s="31"/>
      <c r="Z190" s="31"/>
      <c r="AA190" s="31"/>
      <c r="AB190" s="31"/>
      <c r="AC190" s="31"/>
      <c r="AD190" s="31"/>
      <c r="AE190" s="31"/>
      <c r="AR190" s="186" t="s">
        <v>263</v>
      </c>
      <c r="AT190" s="186" t="s">
        <v>357</v>
      </c>
      <c r="AU190" s="186" t="s">
        <v>88</v>
      </c>
      <c r="AY190" s="14" t="s">
        <v>232</v>
      </c>
      <c r="BE190" s="104">
        <f>IF(N190="základná",J190,0)</f>
        <v>0</v>
      </c>
      <c r="BF190" s="104">
        <f>IF(N190="znížená",J190,0)</f>
        <v>0</v>
      </c>
      <c r="BG190" s="104">
        <f>IF(N190="zákl. prenesená",J190,0)</f>
        <v>0</v>
      </c>
      <c r="BH190" s="104">
        <f>IF(N190="zníž. prenesená",J190,0)</f>
        <v>0</v>
      </c>
      <c r="BI190" s="104">
        <f>IF(N190="nulová",J190,0)</f>
        <v>0</v>
      </c>
      <c r="BJ190" s="14" t="s">
        <v>88</v>
      </c>
      <c r="BK190" s="104">
        <f>ROUND(I190*H190,2)</f>
        <v>0</v>
      </c>
      <c r="BL190" s="14" t="s">
        <v>238</v>
      </c>
      <c r="BM190" s="186" t="s">
        <v>1215</v>
      </c>
    </row>
    <row r="191" spans="1:65" s="12" customFormat="1" ht="22.9" customHeight="1">
      <c r="B191" s="161"/>
      <c r="D191" s="162" t="s">
        <v>76</v>
      </c>
      <c r="E191" s="172" t="s">
        <v>249</v>
      </c>
      <c r="F191" s="172" t="s">
        <v>433</v>
      </c>
      <c r="I191" s="164"/>
      <c r="J191" s="173">
        <f>BK191</f>
        <v>0</v>
      </c>
      <c r="L191" s="161"/>
      <c r="M191" s="166"/>
      <c r="N191" s="167"/>
      <c r="O191" s="167"/>
      <c r="P191" s="168">
        <f>SUM(P192:P194)</f>
        <v>0</v>
      </c>
      <c r="Q191" s="167"/>
      <c r="R191" s="168">
        <f>SUM(R192:R194)</f>
        <v>20.52</v>
      </c>
      <c r="S191" s="167"/>
      <c r="T191" s="169">
        <f>SUM(T192:T194)</f>
        <v>0</v>
      </c>
      <c r="AR191" s="162" t="s">
        <v>81</v>
      </c>
      <c r="AT191" s="170" t="s">
        <v>76</v>
      </c>
      <c r="AU191" s="170" t="s">
        <v>81</v>
      </c>
      <c r="AY191" s="162" t="s">
        <v>232</v>
      </c>
      <c r="BK191" s="171">
        <f>SUM(BK192:BK194)</f>
        <v>0</v>
      </c>
    </row>
    <row r="192" spans="1:65" s="2" customFormat="1" ht="33" customHeight="1">
      <c r="A192" s="31"/>
      <c r="B192" s="142"/>
      <c r="C192" s="174" t="s">
        <v>405</v>
      </c>
      <c r="D192" s="174" t="s">
        <v>234</v>
      </c>
      <c r="E192" s="175" t="s">
        <v>1007</v>
      </c>
      <c r="F192" s="176" t="s">
        <v>1008</v>
      </c>
      <c r="G192" s="177" t="s">
        <v>237</v>
      </c>
      <c r="H192" s="178">
        <v>36</v>
      </c>
      <c r="I192" s="179"/>
      <c r="J192" s="180">
        <f>ROUND(I192*H192,2)</f>
        <v>0</v>
      </c>
      <c r="K192" s="181"/>
      <c r="L192" s="32"/>
      <c r="M192" s="182" t="s">
        <v>1</v>
      </c>
      <c r="N192" s="183" t="s">
        <v>43</v>
      </c>
      <c r="O192" s="60"/>
      <c r="P192" s="184">
        <f>O192*H192</f>
        <v>0</v>
      </c>
      <c r="Q192" s="184">
        <v>0.29899999999999999</v>
      </c>
      <c r="R192" s="184">
        <f>Q192*H192</f>
        <v>10.763999999999999</v>
      </c>
      <c r="S192" s="184">
        <v>0</v>
      </c>
      <c r="T192" s="185">
        <f>S192*H192</f>
        <v>0</v>
      </c>
      <c r="U192" s="31"/>
      <c r="V192" s="31"/>
      <c r="W192" s="31"/>
      <c r="X192" s="31"/>
      <c r="Y192" s="31"/>
      <c r="Z192" s="31"/>
      <c r="AA192" s="31"/>
      <c r="AB192" s="31"/>
      <c r="AC192" s="31"/>
      <c r="AD192" s="31"/>
      <c r="AE192" s="31"/>
      <c r="AR192" s="186" t="s">
        <v>238</v>
      </c>
      <c r="AT192" s="186" t="s">
        <v>234</v>
      </c>
      <c r="AU192" s="186" t="s">
        <v>88</v>
      </c>
      <c r="AY192" s="14" t="s">
        <v>232</v>
      </c>
      <c r="BE192" s="104">
        <f>IF(N192="základná",J192,0)</f>
        <v>0</v>
      </c>
      <c r="BF192" s="104">
        <f>IF(N192="znížená",J192,0)</f>
        <v>0</v>
      </c>
      <c r="BG192" s="104">
        <f>IF(N192="zákl. prenesená",J192,0)</f>
        <v>0</v>
      </c>
      <c r="BH192" s="104">
        <f>IF(N192="zníž. prenesená",J192,0)</f>
        <v>0</v>
      </c>
      <c r="BI192" s="104">
        <f>IF(N192="nulová",J192,0)</f>
        <v>0</v>
      </c>
      <c r="BJ192" s="14" t="s">
        <v>88</v>
      </c>
      <c r="BK192" s="104">
        <f>ROUND(I192*H192,2)</f>
        <v>0</v>
      </c>
      <c r="BL192" s="14" t="s">
        <v>238</v>
      </c>
      <c r="BM192" s="186" t="s">
        <v>1216</v>
      </c>
    </row>
    <row r="193" spans="1:65" s="2" customFormat="1" ht="44.25" customHeight="1">
      <c r="A193" s="31"/>
      <c r="B193" s="142"/>
      <c r="C193" s="174" t="s">
        <v>409</v>
      </c>
      <c r="D193" s="174" t="s">
        <v>234</v>
      </c>
      <c r="E193" s="175" t="s">
        <v>1010</v>
      </c>
      <c r="F193" s="176" t="s">
        <v>1011</v>
      </c>
      <c r="G193" s="177" t="s">
        <v>237</v>
      </c>
      <c r="H193" s="178">
        <v>36</v>
      </c>
      <c r="I193" s="179"/>
      <c r="J193" s="180">
        <f>ROUND(I193*H193,2)</f>
        <v>0</v>
      </c>
      <c r="K193" s="181"/>
      <c r="L193" s="32"/>
      <c r="M193" s="182" t="s">
        <v>1</v>
      </c>
      <c r="N193" s="183" t="s">
        <v>43</v>
      </c>
      <c r="O193" s="60"/>
      <c r="P193" s="184">
        <f>O193*H193</f>
        <v>0</v>
      </c>
      <c r="Q193" s="184">
        <v>8.3500000000000005E-2</v>
      </c>
      <c r="R193" s="184">
        <f>Q193*H193</f>
        <v>3.0060000000000002</v>
      </c>
      <c r="S193" s="184">
        <v>0</v>
      </c>
      <c r="T193" s="185">
        <f>S193*H193</f>
        <v>0</v>
      </c>
      <c r="U193" s="31"/>
      <c r="V193" s="31"/>
      <c r="W193" s="31"/>
      <c r="X193" s="31"/>
      <c r="Y193" s="31"/>
      <c r="Z193" s="31"/>
      <c r="AA193" s="31"/>
      <c r="AB193" s="31"/>
      <c r="AC193" s="31"/>
      <c r="AD193" s="31"/>
      <c r="AE193" s="31"/>
      <c r="AR193" s="186" t="s">
        <v>238</v>
      </c>
      <c r="AT193" s="186" t="s">
        <v>234</v>
      </c>
      <c r="AU193" s="186" t="s">
        <v>88</v>
      </c>
      <c r="AY193" s="14" t="s">
        <v>232</v>
      </c>
      <c r="BE193" s="104">
        <f>IF(N193="základná",J193,0)</f>
        <v>0</v>
      </c>
      <c r="BF193" s="104">
        <f>IF(N193="znížená",J193,0)</f>
        <v>0</v>
      </c>
      <c r="BG193" s="104">
        <f>IF(N193="zákl. prenesená",J193,0)</f>
        <v>0</v>
      </c>
      <c r="BH193" s="104">
        <f>IF(N193="zníž. prenesená",J193,0)</f>
        <v>0</v>
      </c>
      <c r="BI193" s="104">
        <f>IF(N193="nulová",J193,0)</f>
        <v>0</v>
      </c>
      <c r="BJ193" s="14" t="s">
        <v>88</v>
      </c>
      <c r="BK193" s="104">
        <f>ROUND(I193*H193,2)</f>
        <v>0</v>
      </c>
      <c r="BL193" s="14" t="s">
        <v>238</v>
      </c>
      <c r="BM193" s="186" t="s">
        <v>1217</v>
      </c>
    </row>
    <row r="194" spans="1:65" s="2" customFormat="1" ht="24.2" customHeight="1">
      <c r="A194" s="31"/>
      <c r="B194" s="142"/>
      <c r="C194" s="187" t="s">
        <v>413</v>
      </c>
      <c r="D194" s="187" t="s">
        <v>357</v>
      </c>
      <c r="E194" s="188" t="s">
        <v>1013</v>
      </c>
      <c r="F194" s="189" t="s">
        <v>1014</v>
      </c>
      <c r="G194" s="190" t="s">
        <v>394</v>
      </c>
      <c r="H194" s="191">
        <v>6</v>
      </c>
      <c r="I194" s="192"/>
      <c r="J194" s="193">
        <f>ROUND(I194*H194,2)</f>
        <v>0</v>
      </c>
      <c r="K194" s="194"/>
      <c r="L194" s="195"/>
      <c r="M194" s="196" t="s">
        <v>1</v>
      </c>
      <c r="N194" s="197" t="s">
        <v>43</v>
      </c>
      <c r="O194" s="60"/>
      <c r="P194" s="184">
        <f>O194*H194</f>
        <v>0</v>
      </c>
      <c r="Q194" s="184">
        <v>1.125</v>
      </c>
      <c r="R194" s="184">
        <f>Q194*H194</f>
        <v>6.75</v>
      </c>
      <c r="S194" s="184">
        <v>0</v>
      </c>
      <c r="T194" s="185">
        <f>S194*H194</f>
        <v>0</v>
      </c>
      <c r="U194" s="31"/>
      <c r="V194" s="31"/>
      <c r="W194" s="31"/>
      <c r="X194" s="31"/>
      <c r="Y194" s="31"/>
      <c r="Z194" s="31"/>
      <c r="AA194" s="31"/>
      <c r="AB194" s="31"/>
      <c r="AC194" s="31"/>
      <c r="AD194" s="31"/>
      <c r="AE194" s="31"/>
      <c r="AR194" s="186" t="s">
        <v>263</v>
      </c>
      <c r="AT194" s="186" t="s">
        <v>357</v>
      </c>
      <c r="AU194" s="186" t="s">
        <v>88</v>
      </c>
      <c r="AY194" s="14" t="s">
        <v>232</v>
      </c>
      <c r="BE194" s="104">
        <f>IF(N194="základná",J194,0)</f>
        <v>0</v>
      </c>
      <c r="BF194" s="104">
        <f>IF(N194="znížená",J194,0)</f>
        <v>0</v>
      </c>
      <c r="BG194" s="104">
        <f>IF(N194="zákl. prenesená",J194,0)</f>
        <v>0</v>
      </c>
      <c r="BH194" s="104">
        <f>IF(N194="zníž. prenesená",J194,0)</f>
        <v>0</v>
      </c>
      <c r="BI194" s="104">
        <f>IF(N194="nulová",J194,0)</f>
        <v>0</v>
      </c>
      <c r="BJ194" s="14" t="s">
        <v>88</v>
      </c>
      <c r="BK194" s="104">
        <f>ROUND(I194*H194,2)</f>
        <v>0</v>
      </c>
      <c r="BL194" s="14" t="s">
        <v>238</v>
      </c>
      <c r="BM194" s="186" t="s">
        <v>1218</v>
      </c>
    </row>
    <row r="195" spans="1:65" s="12" customFormat="1" ht="22.9" customHeight="1">
      <c r="B195" s="161"/>
      <c r="D195" s="162" t="s">
        <v>76</v>
      </c>
      <c r="E195" s="172" t="s">
        <v>263</v>
      </c>
      <c r="F195" s="172" t="s">
        <v>459</v>
      </c>
      <c r="I195" s="164"/>
      <c r="J195" s="173">
        <f>BK195</f>
        <v>0</v>
      </c>
      <c r="L195" s="161"/>
      <c r="M195" s="166"/>
      <c r="N195" s="167"/>
      <c r="O195" s="167"/>
      <c r="P195" s="168">
        <f>SUM(P196:P210)</f>
        <v>0</v>
      </c>
      <c r="Q195" s="167"/>
      <c r="R195" s="168">
        <f>SUM(R196:R210)</f>
        <v>31.796503746407204</v>
      </c>
      <c r="S195" s="167"/>
      <c r="T195" s="169">
        <f>SUM(T196:T210)</f>
        <v>0</v>
      </c>
      <c r="AR195" s="162" t="s">
        <v>81</v>
      </c>
      <c r="AT195" s="170" t="s">
        <v>76</v>
      </c>
      <c r="AU195" s="170" t="s">
        <v>81</v>
      </c>
      <c r="AY195" s="162" t="s">
        <v>232</v>
      </c>
      <c r="BK195" s="171">
        <f>SUM(BK196:BK210)</f>
        <v>0</v>
      </c>
    </row>
    <row r="196" spans="1:65" s="2" customFormat="1" ht="24.2" customHeight="1">
      <c r="A196" s="31"/>
      <c r="B196" s="142"/>
      <c r="C196" s="174" t="s">
        <v>417</v>
      </c>
      <c r="D196" s="174" t="s">
        <v>234</v>
      </c>
      <c r="E196" s="175" t="s">
        <v>1219</v>
      </c>
      <c r="F196" s="176" t="s">
        <v>1220</v>
      </c>
      <c r="G196" s="177" t="s">
        <v>394</v>
      </c>
      <c r="H196" s="178">
        <v>1</v>
      </c>
      <c r="I196" s="179"/>
      <c r="J196" s="180">
        <f t="shared" ref="J196:J210" si="25">ROUND(I196*H196,2)</f>
        <v>0</v>
      </c>
      <c r="K196" s="181"/>
      <c r="L196" s="32"/>
      <c r="M196" s="182" t="s">
        <v>1</v>
      </c>
      <c r="N196" s="183" t="s">
        <v>43</v>
      </c>
      <c r="O196" s="60"/>
      <c r="P196" s="184">
        <f t="shared" ref="P196:P210" si="26">O196*H196</f>
        <v>0</v>
      </c>
      <c r="Q196" s="184">
        <v>0</v>
      </c>
      <c r="R196" s="184">
        <f t="shared" ref="R196:R210" si="27">Q196*H196</f>
        <v>0</v>
      </c>
      <c r="S196" s="184">
        <v>0</v>
      </c>
      <c r="T196" s="185">
        <f t="shared" ref="T196:T210" si="28">S196*H196</f>
        <v>0</v>
      </c>
      <c r="U196" s="31"/>
      <c r="V196" s="31"/>
      <c r="W196" s="31"/>
      <c r="X196" s="31"/>
      <c r="Y196" s="31"/>
      <c r="Z196" s="31"/>
      <c r="AA196" s="31"/>
      <c r="AB196" s="31"/>
      <c r="AC196" s="31"/>
      <c r="AD196" s="31"/>
      <c r="AE196" s="31"/>
      <c r="AR196" s="186" t="s">
        <v>238</v>
      </c>
      <c r="AT196" s="186" t="s">
        <v>234</v>
      </c>
      <c r="AU196" s="186" t="s">
        <v>88</v>
      </c>
      <c r="AY196" s="14" t="s">
        <v>232</v>
      </c>
      <c r="BE196" s="104">
        <f t="shared" ref="BE196:BE210" si="29">IF(N196="základná",J196,0)</f>
        <v>0</v>
      </c>
      <c r="BF196" s="104">
        <f t="shared" ref="BF196:BF210" si="30">IF(N196="znížená",J196,0)</f>
        <v>0</v>
      </c>
      <c r="BG196" s="104">
        <f t="shared" ref="BG196:BG210" si="31">IF(N196="zákl. prenesená",J196,0)</f>
        <v>0</v>
      </c>
      <c r="BH196" s="104">
        <f t="shared" ref="BH196:BH210" si="32">IF(N196="zníž. prenesená",J196,0)</f>
        <v>0</v>
      </c>
      <c r="BI196" s="104">
        <f t="shared" ref="BI196:BI210" si="33">IF(N196="nulová",J196,0)</f>
        <v>0</v>
      </c>
      <c r="BJ196" s="14" t="s">
        <v>88</v>
      </c>
      <c r="BK196" s="104">
        <f t="shared" ref="BK196:BK210" si="34">ROUND(I196*H196,2)</f>
        <v>0</v>
      </c>
      <c r="BL196" s="14" t="s">
        <v>238</v>
      </c>
      <c r="BM196" s="186" t="s">
        <v>1221</v>
      </c>
    </row>
    <row r="197" spans="1:65" s="2" customFormat="1" ht="44.25" customHeight="1">
      <c r="A197" s="31"/>
      <c r="B197" s="142"/>
      <c r="C197" s="187" t="s">
        <v>421</v>
      </c>
      <c r="D197" s="187" t="s">
        <v>357</v>
      </c>
      <c r="E197" s="188" t="s">
        <v>1222</v>
      </c>
      <c r="F197" s="189" t="s">
        <v>1223</v>
      </c>
      <c r="G197" s="190" t="s">
        <v>394</v>
      </c>
      <c r="H197" s="191">
        <v>1</v>
      </c>
      <c r="I197" s="192"/>
      <c r="J197" s="193">
        <f t="shared" si="25"/>
        <v>0</v>
      </c>
      <c r="K197" s="194"/>
      <c r="L197" s="195"/>
      <c r="M197" s="196" t="s">
        <v>1</v>
      </c>
      <c r="N197" s="197" t="s">
        <v>43</v>
      </c>
      <c r="O197" s="60"/>
      <c r="P197" s="184">
        <f t="shared" si="26"/>
        <v>0</v>
      </c>
      <c r="Q197" s="184">
        <v>9.3149999999999995</v>
      </c>
      <c r="R197" s="184">
        <f t="shared" si="27"/>
        <v>9.3149999999999995</v>
      </c>
      <c r="S197" s="184">
        <v>0</v>
      </c>
      <c r="T197" s="185">
        <f t="shared" si="28"/>
        <v>0</v>
      </c>
      <c r="U197" s="31"/>
      <c r="V197" s="31"/>
      <c r="W197" s="31"/>
      <c r="X197" s="31"/>
      <c r="Y197" s="31"/>
      <c r="Z197" s="31"/>
      <c r="AA197" s="31"/>
      <c r="AB197" s="31"/>
      <c r="AC197" s="31"/>
      <c r="AD197" s="31"/>
      <c r="AE197" s="31"/>
      <c r="AR197" s="186" t="s">
        <v>263</v>
      </c>
      <c r="AT197" s="186" t="s">
        <v>357</v>
      </c>
      <c r="AU197" s="186" t="s">
        <v>88</v>
      </c>
      <c r="AY197" s="14" t="s">
        <v>232</v>
      </c>
      <c r="BE197" s="104">
        <f t="shared" si="29"/>
        <v>0</v>
      </c>
      <c r="BF197" s="104">
        <f t="shared" si="30"/>
        <v>0</v>
      </c>
      <c r="BG197" s="104">
        <f t="shared" si="31"/>
        <v>0</v>
      </c>
      <c r="BH197" s="104">
        <f t="shared" si="32"/>
        <v>0</v>
      </c>
      <c r="BI197" s="104">
        <f t="shared" si="33"/>
        <v>0</v>
      </c>
      <c r="BJ197" s="14" t="s">
        <v>88</v>
      </c>
      <c r="BK197" s="104">
        <f t="shared" si="34"/>
        <v>0</v>
      </c>
      <c r="BL197" s="14" t="s">
        <v>238</v>
      </c>
      <c r="BM197" s="186" t="s">
        <v>1224</v>
      </c>
    </row>
    <row r="198" spans="1:65" s="2" customFormat="1" ht="24.2" customHeight="1">
      <c r="A198" s="31"/>
      <c r="B198" s="142"/>
      <c r="C198" s="174" t="s">
        <v>425</v>
      </c>
      <c r="D198" s="174" t="s">
        <v>234</v>
      </c>
      <c r="E198" s="175" t="s">
        <v>1225</v>
      </c>
      <c r="F198" s="176" t="s">
        <v>1226</v>
      </c>
      <c r="G198" s="177" t="s">
        <v>394</v>
      </c>
      <c r="H198" s="178">
        <v>1</v>
      </c>
      <c r="I198" s="179"/>
      <c r="J198" s="180">
        <f t="shared" si="25"/>
        <v>0</v>
      </c>
      <c r="K198" s="181"/>
      <c r="L198" s="32"/>
      <c r="M198" s="182" t="s">
        <v>1</v>
      </c>
      <c r="N198" s="183" t="s">
        <v>43</v>
      </c>
      <c r="O198" s="60"/>
      <c r="P198" s="184">
        <f t="shared" si="26"/>
        <v>0</v>
      </c>
      <c r="Q198" s="184">
        <v>0</v>
      </c>
      <c r="R198" s="184">
        <f t="shared" si="27"/>
        <v>0</v>
      </c>
      <c r="S198" s="184">
        <v>0</v>
      </c>
      <c r="T198" s="185">
        <f t="shared" si="28"/>
        <v>0</v>
      </c>
      <c r="U198" s="31"/>
      <c r="V198" s="31"/>
      <c r="W198" s="31"/>
      <c r="X198" s="31"/>
      <c r="Y198" s="31"/>
      <c r="Z198" s="31"/>
      <c r="AA198" s="31"/>
      <c r="AB198" s="31"/>
      <c r="AC198" s="31"/>
      <c r="AD198" s="31"/>
      <c r="AE198" s="31"/>
      <c r="AR198" s="186" t="s">
        <v>238</v>
      </c>
      <c r="AT198" s="186" t="s">
        <v>234</v>
      </c>
      <c r="AU198" s="186" t="s">
        <v>88</v>
      </c>
      <c r="AY198" s="14" t="s">
        <v>232</v>
      </c>
      <c r="BE198" s="104">
        <f t="shared" si="29"/>
        <v>0</v>
      </c>
      <c r="BF198" s="104">
        <f t="shared" si="30"/>
        <v>0</v>
      </c>
      <c r="BG198" s="104">
        <f t="shared" si="31"/>
        <v>0</v>
      </c>
      <c r="BH198" s="104">
        <f t="shared" si="32"/>
        <v>0</v>
      </c>
      <c r="BI198" s="104">
        <f t="shared" si="33"/>
        <v>0</v>
      </c>
      <c r="BJ198" s="14" t="s">
        <v>88</v>
      </c>
      <c r="BK198" s="104">
        <f t="shared" si="34"/>
        <v>0</v>
      </c>
      <c r="BL198" s="14" t="s">
        <v>238</v>
      </c>
      <c r="BM198" s="186" t="s">
        <v>1227</v>
      </c>
    </row>
    <row r="199" spans="1:65" s="2" customFormat="1" ht="37.9" customHeight="1">
      <c r="A199" s="31"/>
      <c r="B199" s="142"/>
      <c r="C199" s="187" t="s">
        <v>429</v>
      </c>
      <c r="D199" s="187" t="s">
        <v>357</v>
      </c>
      <c r="E199" s="188" t="s">
        <v>1228</v>
      </c>
      <c r="F199" s="189" t="s">
        <v>1229</v>
      </c>
      <c r="G199" s="190" t="s">
        <v>394</v>
      </c>
      <c r="H199" s="191">
        <v>1</v>
      </c>
      <c r="I199" s="192"/>
      <c r="J199" s="193">
        <f t="shared" si="25"/>
        <v>0</v>
      </c>
      <c r="K199" s="194"/>
      <c r="L199" s="195"/>
      <c r="M199" s="196" t="s">
        <v>1</v>
      </c>
      <c r="N199" s="197" t="s">
        <v>43</v>
      </c>
      <c r="O199" s="60"/>
      <c r="P199" s="184">
        <f t="shared" si="26"/>
        <v>0</v>
      </c>
      <c r="Q199" s="184">
        <v>2</v>
      </c>
      <c r="R199" s="184">
        <f t="shared" si="27"/>
        <v>2</v>
      </c>
      <c r="S199" s="184">
        <v>0</v>
      </c>
      <c r="T199" s="185">
        <f t="shared" si="28"/>
        <v>0</v>
      </c>
      <c r="U199" s="31"/>
      <c r="V199" s="31"/>
      <c r="W199" s="31"/>
      <c r="X199" s="31"/>
      <c r="Y199" s="31"/>
      <c r="Z199" s="31"/>
      <c r="AA199" s="31"/>
      <c r="AB199" s="31"/>
      <c r="AC199" s="31"/>
      <c r="AD199" s="31"/>
      <c r="AE199" s="31"/>
      <c r="AR199" s="186" t="s">
        <v>263</v>
      </c>
      <c r="AT199" s="186" t="s">
        <v>357</v>
      </c>
      <c r="AU199" s="186" t="s">
        <v>88</v>
      </c>
      <c r="AY199" s="14" t="s">
        <v>232</v>
      </c>
      <c r="BE199" s="104">
        <f t="shared" si="29"/>
        <v>0</v>
      </c>
      <c r="BF199" s="104">
        <f t="shared" si="30"/>
        <v>0</v>
      </c>
      <c r="BG199" s="104">
        <f t="shared" si="31"/>
        <v>0</v>
      </c>
      <c r="BH199" s="104">
        <f t="shared" si="32"/>
        <v>0</v>
      </c>
      <c r="BI199" s="104">
        <f t="shared" si="33"/>
        <v>0</v>
      </c>
      <c r="BJ199" s="14" t="s">
        <v>88</v>
      </c>
      <c r="BK199" s="104">
        <f t="shared" si="34"/>
        <v>0</v>
      </c>
      <c r="BL199" s="14" t="s">
        <v>238</v>
      </c>
      <c r="BM199" s="186" t="s">
        <v>1230</v>
      </c>
    </row>
    <row r="200" spans="1:65" s="2" customFormat="1" ht="33" customHeight="1">
      <c r="A200" s="31"/>
      <c r="B200" s="142"/>
      <c r="C200" s="174" t="s">
        <v>434</v>
      </c>
      <c r="D200" s="174" t="s">
        <v>234</v>
      </c>
      <c r="E200" s="175" t="s">
        <v>1231</v>
      </c>
      <c r="F200" s="176" t="s">
        <v>1232</v>
      </c>
      <c r="G200" s="177" t="s">
        <v>394</v>
      </c>
      <c r="H200" s="178">
        <v>4</v>
      </c>
      <c r="I200" s="179"/>
      <c r="J200" s="180">
        <f t="shared" si="25"/>
        <v>0</v>
      </c>
      <c r="K200" s="181"/>
      <c r="L200" s="32"/>
      <c r="M200" s="182" t="s">
        <v>1</v>
      </c>
      <c r="N200" s="183" t="s">
        <v>43</v>
      </c>
      <c r="O200" s="60"/>
      <c r="P200" s="184">
        <f t="shared" si="26"/>
        <v>0</v>
      </c>
      <c r="Q200" s="184">
        <v>0</v>
      </c>
      <c r="R200" s="184">
        <f t="shared" si="27"/>
        <v>0</v>
      </c>
      <c r="S200" s="184">
        <v>0</v>
      </c>
      <c r="T200" s="185">
        <f t="shared" si="28"/>
        <v>0</v>
      </c>
      <c r="U200" s="31"/>
      <c r="V200" s="31"/>
      <c r="W200" s="31"/>
      <c r="X200" s="31"/>
      <c r="Y200" s="31"/>
      <c r="Z200" s="31"/>
      <c r="AA200" s="31"/>
      <c r="AB200" s="31"/>
      <c r="AC200" s="31"/>
      <c r="AD200" s="31"/>
      <c r="AE200" s="31"/>
      <c r="AR200" s="186" t="s">
        <v>238</v>
      </c>
      <c r="AT200" s="186" t="s">
        <v>234</v>
      </c>
      <c r="AU200" s="186" t="s">
        <v>88</v>
      </c>
      <c r="AY200" s="14" t="s">
        <v>232</v>
      </c>
      <c r="BE200" s="104">
        <f t="shared" si="29"/>
        <v>0</v>
      </c>
      <c r="BF200" s="104">
        <f t="shared" si="30"/>
        <v>0</v>
      </c>
      <c r="BG200" s="104">
        <f t="shared" si="31"/>
        <v>0</v>
      </c>
      <c r="BH200" s="104">
        <f t="shared" si="32"/>
        <v>0</v>
      </c>
      <c r="BI200" s="104">
        <f t="shared" si="33"/>
        <v>0</v>
      </c>
      <c r="BJ200" s="14" t="s">
        <v>88</v>
      </c>
      <c r="BK200" s="104">
        <f t="shared" si="34"/>
        <v>0</v>
      </c>
      <c r="BL200" s="14" t="s">
        <v>238</v>
      </c>
      <c r="BM200" s="186" t="s">
        <v>1233</v>
      </c>
    </row>
    <row r="201" spans="1:65" s="2" customFormat="1" ht="37.9" customHeight="1">
      <c r="A201" s="31"/>
      <c r="B201" s="142"/>
      <c r="C201" s="187" t="s">
        <v>438</v>
      </c>
      <c r="D201" s="187" t="s">
        <v>357</v>
      </c>
      <c r="E201" s="188" t="s">
        <v>1234</v>
      </c>
      <c r="F201" s="189" t="s">
        <v>1235</v>
      </c>
      <c r="G201" s="190" t="s">
        <v>394</v>
      </c>
      <c r="H201" s="191">
        <v>3</v>
      </c>
      <c r="I201" s="192"/>
      <c r="J201" s="193">
        <f t="shared" si="25"/>
        <v>0</v>
      </c>
      <c r="K201" s="194"/>
      <c r="L201" s="195"/>
      <c r="M201" s="196" t="s">
        <v>1</v>
      </c>
      <c r="N201" s="197" t="s">
        <v>43</v>
      </c>
      <c r="O201" s="60"/>
      <c r="P201" s="184">
        <f t="shared" si="26"/>
        <v>0</v>
      </c>
      <c r="Q201" s="184">
        <v>1.78226</v>
      </c>
      <c r="R201" s="184">
        <f t="shared" si="27"/>
        <v>5.3467799999999999</v>
      </c>
      <c r="S201" s="184">
        <v>0</v>
      </c>
      <c r="T201" s="185">
        <f t="shared" si="28"/>
        <v>0</v>
      </c>
      <c r="U201" s="31"/>
      <c r="V201" s="31"/>
      <c r="W201" s="31"/>
      <c r="X201" s="31"/>
      <c r="Y201" s="31"/>
      <c r="Z201" s="31"/>
      <c r="AA201" s="31"/>
      <c r="AB201" s="31"/>
      <c r="AC201" s="31"/>
      <c r="AD201" s="31"/>
      <c r="AE201" s="31"/>
      <c r="AR201" s="186" t="s">
        <v>263</v>
      </c>
      <c r="AT201" s="186" t="s">
        <v>357</v>
      </c>
      <c r="AU201" s="186" t="s">
        <v>88</v>
      </c>
      <c r="AY201" s="14" t="s">
        <v>232</v>
      </c>
      <c r="BE201" s="104">
        <f t="shared" si="29"/>
        <v>0</v>
      </c>
      <c r="BF201" s="104">
        <f t="shared" si="30"/>
        <v>0</v>
      </c>
      <c r="BG201" s="104">
        <f t="shared" si="31"/>
        <v>0</v>
      </c>
      <c r="BH201" s="104">
        <f t="shared" si="32"/>
        <v>0</v>
      </c>
      <c r="BI201" s="104">
        <f t="shared" si="33"/>
        <v>0</v>
      </c>
      <c r="BJ201" s="14" t="s">
        <v>88</v>
      </c>
      <c r="BK201" s="104">
        <f t="shared" si="34"/>
        <v>0</v>
      </c>
      <c r="BL201" s="14" t="s">
        <v>238</v>
      </c>
      <c r="BM201" s="186" t="s">
        <v>1236</v>
      </c>
    </row>
    <row r="202" spans="1:65" s="2" customFormat="1" ht="37.9" customHeight="1">
      <c r="A202" s="31"/>
      <c r="B202" s="142"/>
      <c r="C202" s="187" t="s">
        <v>442</v>
      </c>
      <c r="D202" s="187" t="s">
        <v>357</v>
      </c>
      <c r="E202" s="188" t="s">
        <v>1237</v>
      </c>
      <c r="F202" s="189" t="s">
        <v>1238</v>
      </c>
      <c r="G202" s="190" t="s">
        <v>394</v>
      </c>
      <c r="H202" s="191">
        <v>1</v>
      </c>
      <c r="I202" s="192"/>
      <c r="J202" s="193">
        <f t="shared" si="25"/>
        <v>0</v>
      </c>
      <c r="K202" s="194"/>
      <c r="L202" s="195"/>
      <c r="M202" s="196" t="s">
        <v>1</v>
      </c>
      <c r="N202" s="197" t="s">
        <v>43</v>
      </c>
      <c r="O202" s="60"/>
      <c r="P202" s="184">
        <f t="shared" si="26"/>
        <v>0</v>
      </c>
      <c r="Q202" s="184">
        <v>1.78226</v>
      </c>
      <c r="R202" s="184">
        <f t="shared" si="27"/>
        <v>1.78226</v>
      </c>
      <c r="S202" s="184">
        <v>0</v>
      </c>
      <c r="T202" s="185">
        <f t="shared" si="28"/>
        <v>0</v>
      </c>
      <c r="U202" s="31"/>
      <c r="V202" s="31"/>
      <c r="W202" s="31"/>
      <c r="X202" s="31"/>
      <c r="Y202" s="31"/>
      <c r="Z202" s="31"/>
      <c r="AA202" s="31"/>
      <c r="AB202" s="31"/>
      <c r="AC202" s="31"/>
      <c r="AD202" s="31"/>
      <c r="AE202" s="31"/>
      <c r="AR202" s="186" t="s">
        <v>263</v>
      </c>
      <c r="AT202" s="186" t="s">
        <v>357</v>
      </c>
      <c r="AU202" s="186" t="s">
        <v>88</v>
      </c>
      <c r="AY202" s="14" t="s">
        <v>232</v>
      </c>
      <c r="BE202" s="104">
        <f t="shared" si="29"/>
        <v>0</v>
      </c>
      <c r="BF202" s="104">
        <f t="shared" si="30"/>
        <v>0</v>
      </c>
      <c r="BG202" s="104">
        <f t="shared" si="31"/>
        <v>0</v>
      </c>
      <c r="BH202" s="104">
        <f t="shared" si="32"/>
        <v>0</v>
      </c>
      <c r="BI202" s="104">
        <f t="shared" si="33"/>
        <v>0</v>
      </c>
      <c r="BJ202" s="14" t="s">
        <v>88</v>
      </c>
      <c r="BK202" s="104">
        <f t="shared" si="34"/>
        <v>0</v>
      </c>
      <c r="BL202" s="14" t="s">
        <v>238</v>
      </c>
      <c r="BM202" s="186" t="s">
        <v>1239</v>
      </c>
    </row>
    <row r="203" spans="1:65" s="2" customFormat="1" ht="37.9" customHeight="1">
      <c r="A203" s="31"/>
      <c r="B203" s="142"/>
      <c r="C203" s="174" t="s">
        <v>446</v>
      </c>
      <c r="D203" s="174" t="s">
        <v>234</v>
      </c>
      <c r="E203" s="175" t="s">
        <v>1016</v>
      </c>
      <c r="F203" s="176" t="s">
        <v>1240</v>
      </c>
      <c r="G203" s="177" t="s">
        <v>287</v>
      </c>
      <c r="H203" s="178">
        <v>0.67600000000000005</v>
      </c>
      <c r="I203" s="179"/>
      <c r="J203" s="180">
        <f t="shared" si="25"/>
        <v>0</v>
      </c>
      <c r="K203" s="181"/>
      <c r="L203" s="32"/>
      <c r="M203" s="182" t="s">
        <v>1</v>
      </c>
      <c r="N203" s="183" t="s">
        <v>43</v>
      </c>
      <c r="O203" s="60"/>
      <c r="P203" s="184">
        <f t="shared" si="26"/>
        <v>0</v>
      </c>
      <c r="Q203" s="184">
        <v>2.2147770000000002</v>
      </c>
      <c r="R203" s="184">
        <f t="shared" si="27"/>
        <v>1.4971892520000003</v>
      </c>
      <c r="S203" s="184">
        <v>0</v>
      </c>
      <c r="T203" s="185">
        <f t="shared" si="28"/>
        <v>0</v>
      </c>
      <c r="U203" s="31"/>
      <c r="V203" s="31"/>
      <c r="W203" s="31"/>
      <c r="X203" s="31"/>
      <c r="Y203" s="31"/>
      <c r="Z203" s="31"/>
      <c r="AA203" s="31"/>
      <c r="AB203" s="31"/>
      <c r="AC203" s="31"/>
      <c r="AD203" s="31"/>
      <c r="AE203" s="31"/>
      <c r="AR203" s="186" t="s">
        <v>238</v>
      </c>
      <c r="AT203" s="186" t="s">
        <v>234</v>
      </c>
      <c r="AU203" s="186" t="s">
        <v>88</v>
      </c>
      <c r="AY203" s="14" t="s">
        <v>232</v>
      </c>
      <c r="BE203" s="104">
        <f t="shared" si="29"/>
        <v>0</v>
      </c>
      <c r="BF203" s="104">
        <f t="shared" si="30"/>
        <v>0</v>
      </c>
      <c r="BG203" s="104">
        <f t="shared" si="31"/>
        <v>0</v>
      </c>
      <c r="BH203" s="104">
        <f t="shared" si="32"/>
        <v>0</v>
      </c>
      <c r="BI203" s="104">
        <f t="shared" si="33"/>
        <v>0</v>
      </c>
      <c r="BJ203" s="14" t="s">
        <v>88</v>
      </c>
      <c r="BK203" s="104">
        <f t="shared" si="34"/>
        <v>0</v>
      </c>
      <c r="BL203" s="14" t="s">
        <v>238</v>
      </c>
      <c r="BM203" s="186" t="s">
        <v>1241</v>
      </c>
    </row>
    <row r="204" spans="1:65" s="2" customFormat="1" ht="24.2" customHeight="1">
      <c r="A204" s="31"/>
      <c r="B204" s="142"/>
      <c r="C204" s="174" t="s">
        <v>450</v>
      </c>
      <c r="D204" s="174" t="s">
        <v>234</v>
      </c>
      <c r="E204" s="175" t="s">
        <v>670</v>
      </c>
      <c r="F204" s="176" t="s">
        <v>671</v>
      </c>
      <c r="G204" s="177" t="s">
        <v>394</v>
      </c>
      <c r="H204" s="178">
        <v>2</v>
      </c>
      <c r="I204" s="179"/>
      <c r="J204" s="180">
        <f t="shared" si="25"/>
        <v>0</v>
      </c>
      <c r="K204" s="181"/>
      <c r="L204" s="32"/>
      <c r="M204" s="182" t="s">
        <v>1</v>
      </c>
      <c r="N204" s="183" t="s">
        <v>43</v>
      </c>
      <c r="O204" s="60"/>
      <c r="P204" s="184">
        <f t="shared" si="26"/>
        <v>0</v>
      </c>
      <c r="Q204" s="184">
        <v>6.3E-3</v>
      </c>
      <c r="R204" s="184">
        <f t="shared" si="27"/>
        <v>1.26E-2</v>
      </c>
      <c r="S204" s="184">
        <v>0</v>
      </c>
      <c r="T204" s="185">
        <f t="shared" si="28"/>
        <v>0</v>
      </c>
      <c r="U204" s="31"/>
      <c r="V204" s="31"/>
      <c r="W204" s="31"/>
      <c r="X204" s="31"/>
      <c r="Y204" s="31"/>
      <c r="Z204" s="31"/>
      <c r="AA204" s="31"/>
      <c r="AB204" s="31"/>
      <c r="AC204" s="31"/>
      <c r="AD204" s="31"/>
      <c r="AE204" s="31"/>
      <c r="AR204" s="186" t="s">
        <v>238</v>
      </c>
      <c r="AT204" s="186" t="s">
        <v>234</v>
      </c>
      <c r="AU204" s="186" t="s">
        <v>88</v>
      </c>
      <c r="AY204" s="14" t="s">
        <v>232</v>
      </c>
      <c r="BE204" s="104">
        <f t="shared" si="29"/>
        <v>0</v>
      </c>
      <c r="BF204" s="104">
        <f t="shared" si="30"/>
        <v>0</v>
      </c>
      <c r="BG204" s="104">
        <f t="shared" si="31"/>
        <v>0</v>
      </c>
      <c r="BH204" s="104">
        <f t="shared" si="32"/>
        <v>0</v>
      </c>
      <c r="BI204" s="104">
        <f t="shared" si="33"/>
        <v>0</v>
      </c>
      <c r="BJ204" s="14" t="s">
        <v>88</v>
      </c>
      <c r="BK204" s="104">
        <f t="shared" si="34"/>
        <v>0</v>
      </c>
      <c r="BL204" s="14" t="s">
        <v>238</v>
      </c>
      <c r="BM204" s="186" t="s">
        <v>1242</v>
      </c>
    </row>
    <row r="205" spans="1:65" s="2" customFormat="1" ht="24.2" customHeight="1">
      <c r="A205" s="31"/>
      <c r="B205" s="142"/>
      <c r="C205" s="187" t="s">
        <v>455</v>
      </c>
      <c r="D205" s="187" t="s">
        <v>357</v>
      </c>
      <c r="E205" s="188" t="s">
        <v>1021</v>
      </c>
      <c r="F205" s="189" t="s">
        <v>1243</v>
      </c>
      <c r="G205" s="190" t="s">
        <v>394</v>
      </c>
      <c r="H205" s="191">
        <v>1</v>
      </c>
      <c r="I205" s="192"/>
      <c r="J205" s="193">
        <f t="shared" si="25"/>
        <v>0</v>
      </c>
      <c r="K205" s="194"/>
      <c r="L205" s="195"/>
      <c r="M205" s="196" t="s">
        <v>1</v>
      </c>
      <c r="N205" s="197" t="s">
        <v>43</v>
      </c>
      <c r="O205" s="60"/>
      <c r="P205" s="184">
        <f t="shared" si="26"/>
        <v>0</v>
      </c>
      <c r="Q205" s="184">
        <v>8.6400000000000005E-2</v>
      </c>
      <c r="R205" s="184">
        <f t="shared" si="27"/>
        <v>8.6400000000000005E-2</v>
      </c>
      <c r="S205" s="184">
        <v>0</v>
      </c>
      <c r="T205" s="185">
        <f t="shared" si="28"/>
        <v>0</v>
      </c>
      <c r="U205" s="31"/>
      <c r="V205" s="31"/>
      <c r="W205" s="31"/>
      <c r="X205" s="31"/>
      <c r="Y205" s="31"/>
      <c r="Z205" s="31"/>
      <c r="AA205" s="31"/>
      <c r="AB205" s="31"/>
      <c r="AC205" s="31"/>
      <c r="AD205" s="31"/>
      <c r="AE205" s="31"/>
      <c r="AR205" s="186" t="s">
        <v>263</v>
      </c>
      <c r="AT205" s="186" t="s">
        <v>357</v>
      </c>
      <c r="AU205" s="186" t="s">
        <v>88</v>
      </c>
      <c r="AY205" s="14" t="s">
        <v>232</v>
      </c>
      <c r="BE205" s="104">
        <f t="shared" si="29"/>
        <v>0</v>
      </c>
      <c r="BF205" s="104">
        <f t="shared" si="30"/>
        <v>0</v>
      </c>
      <c r="BG205" s="104">
        <f t="shared" si="31"/>
        <v>0</v>
      </c>
      <c r="BH205" s="104">
        <f t="shared" si="32"/>
        <v>0</v>
      </c>
      <c r="BI205" s="104">
        <f t="shared" si="33"/>
        <v>0</v>
      </c>
      <c r="BJ205" s="14" t="s">
        <v>88</v>
      </c>
      <c r="BK205" s="104">
        <f t="shared" si="34"/>
        <v>0</v>
      </c>
      <c r="BL205" s="14" t="s">
        <v>238</v>
      </c>
      <c r="BM205" s="186" t="s">
        <v>1244</v>
      </c>
    </row>
    <row r="206" spans="1:65" s="2" customFormat="1" ht="24.2" customHeight="1">
      <c r="A206" s="31"/>
      <c r="B206" s="142"/>
      <c r="C206" s="187" t="s">
        <v>460</v>
      </c>
      <c r="D206" s="187" t="s">
        <v>357</v>
      </c>
      <c r="E206" s="188" t="s">
        <v>1024</v>
      </c>
      <c r="F206" s="189" t="s">
        <v>1245</v>
      </c>
      <c r="G206" s="190" t="s">
        <v>394</v>
      </c>
      <c r="H206" s="191">
        <v>1</v>
      </c>
      <c r="I206" s="192"/>
      <c r="J206" s="193">
        <f t="shared" si="25"/>
        <v>0</v>
      </c>
      <c r="K206" s="194"/>
      <c r="L206" s="195"/>
      <c r="M206" s="196" t="s">
        <v>1</v>
      </c>
      <c r="N206" s="197" t="s">
        <v>43</v>
      </c>
      <c r="O206" s="60"/>
      <c r="P206" s="184">
        <f t="shared" si="26"/>
        <v>0</v>
      </c>
      <c r="Q206" s="184">
        <v>5.5E-2</v>
      </c>
      <c r="R206" s="184">
        <f t="shared" si="27"/>
        <v>5.5E-2</v>
      </c>
      <c r="S206" s="184">
        <v>0</v>
      </c>
      <c r="T206" s="185">
        <f t="shared" si="28"/>
        <v>0</v>
      </c>
      <c r="U206" s="31"/>
      <c r="V206" s="31"/>
      <c r="W206" s="31"/>
      <c r="X206" s="31"/>
      <c r="Y206" s="31"/>
      <c r="Z206" s="31"/>
      <c r="AA206" s="31"/>
      <c r="AB206" s="31"/>
      <c r="AC206" s="31"/>
      <c r="AD206" s="31"/>
      <c r="AE206" s="31"/>
      <c r="AR206" s="186" t="s">
        <v>263</v>
      </c>
      <c r="AT206" s="186" t="s">
        <v>357</v>
      </c>
      <c r="AU206" s="186" t="s">
        <v>88</v>
      </c>
      <c r="AY206" s="14" t="s">
        <v>232</v>
      </c>
      <c r="BE206" s="104">
        <f t="shared" si="29"/>
        <v>0</v>
      </c>
      <c r="BF206" s="104">
        <f t="shared" si="30"/>
        <v>0</v>
      </c>
      <c r="BG206" s="104">
        <f t="shared" si="31"/>
        <v>0</v>
      </c>
      <c r="BH206" s="104">
        <f t="shared" si="32"/>
        <v>0</v>
      </c>
      <c r="BI206" s="104">
        <f t="shared" si="33"/>
        <v>0</v>
      </c>
      <c r="BJ206" s="14" t="s">
        <v>88</v>
      </c>
      <c r="BK206" s="104">
        <f t="shared" si="34"/>
        <v>0</v>
      </c>
      <c r="BL206" s="14" t="s">
        <v>238</v>
      </c>
      <c r="BM206" s="186" t="s">
        <v>1246</v>
      </c>
    </row>
    <row r="207" spans="1:65" s="2" customFormat="1" ht="16.5" customHeight="1">
      <c r="A207" s="31"/>
      <c r="B207" s="142"/>
      <c r="C207" s="174" t="s">
        <v>465</v>
      </c>
      <c r="D207" s="174" t="s">
        <v>234</v>
      </c>
      <c r="E207" s="175" t="s">
        <v>686</v>
      </c>
      <c r="F207" s="176" t="s">
        <v>1247</v>
      </c>
      <c r="G207" s="177" t="s">
        <v>394</v>
      </c>
      <c r="H207" s="178">
        <v>2</v>
      </c>
      <c r="I207" s="179"/>
      <c r="J207" s="180">
        <f t="shared" si="25"/>
        <v>0</v>
      </c>
      <c r="K207" s="181"/>
      <c r="L207" s="32"/>
      <c r="M207" s="182" t="s">
        <v>1</v>
      </c>
      <c r="N207" s="183" t="s">
        <v>43</v>
      </c>
      <c r="O207" s="60"/>
      <c r="P207" s="184">
        <f t="shared" si="26"/>
        <v>0</v>
      </c>
      <c r="Q207" s="184">
        <v>0.118654</v>
      </c>
      <c r="R207" s="184">
        <f t="shared" si="27"/>
        <v>0.23730799999999999</v>
      </c>
      <c r="S207" s="184">
        <v>0</v>
      </c>
      <c r="T207" s="185">
        <f t="shared" si="28"/>
        <v>0</v>
      </c>
      <c r="U207" s="31"/>
      <c r="V207" s="31"/>
      <c r="W207" s="31"/>
      <c r="X207" s="31"/>
      <c r="Y207" s="31"/>
      <c r="Z207" s="31"/>
      <c r="AA207" s="31"/>
      <c r="AB207" s="31"/>
      <c r="AC207" s="31"/>
      <c r="AD207" s="31"/>
      <c r="AE207" s="31"/>
      <c r="AR207" s="186" t="s">
        <v>238</v>
      </c>
      <c r="AT207" s="186" t="s">
        <v>234</v>
      </c>
      <c r="AU207" s="186" t="s">
        <v>88</v>
      </c>
      <c r="AY207" s="14" t="s">
        <v>232</v>
      </c>
      <c r="BE207" s="104">
        <f t="shared" si="29"/>
        <v>0</v>
      </c>
      <c r="BF207" s="104">
        <f t="shared" si="30"/>
        <v>0</v>
      </c>
      <c r="BG207" s="104">
        <f t="shared" si="31"/>
        <v>0</v>
      </c>
      <c r="BH207" s="104">
        <f t="shared" si="32"/>
        <v>0</v>
      </c>
      <c r="BI207" s="104">
        <f t="shared" si="33"/>
        <v>0</v>
      </c>
      <c r="BJ207" s="14" t="s">
        <v>88</v>
      </c>
      <c r="BK207" s="104">
        <f t="shared" si="34"/>
        <v>0</v>
      </c>
      <c r="BL207" s="14" t="s">
        <v>238</v>
      </c>
      <c r="BM207" s="186" t="s">
        <v>1248</v>
      </c>
    </row>
    <row r="208" spans="1:65" s="2" customFormat="1" ht="16.5" customHeight="1">
      <c r="A208" s="31"/>
      <c r="B208" s="142"/>
      <c r="C208" s="187" t="s">
        <v>470</v>
      </c>
      <c r="D208" s="187" t="s">
        <v>357</v>
      </c>
      <c r="E208" s="188" t="s">
        <v>690</v>
      </c>
      <c r="F208" s="189" t="s">
        <v>1249</v>
      </c>
      <c r="G208" s="190" t="s">
        <v>394</v>
      </c>
      <c r="H208" s="191">
        <v>2</v>
      </c>
      <c r="I208" s="192"/>
      <c r="J208" s="193">
        <f t="shared" si="25"/>
        <v>0</v>
      </c>
      <c r="K208" s="194"/>
      <c r="L208" s="195"/>
      <c r="M208" s="196" t="s">
        <v>1</v>
      </c>
      <c r="N208" s="197" t="s">
        <v>43</v>
      </c>
      <c r="O208" s="60"/>
      <c r="P208" s="184">
        <f t="shared" si="26"/>
        <v>0</v>
      </c>
      <c r="Q208" s="184">
        <v>1.6E-2</v>
      </c>
      <c r="R208" s="184">
        <f t="shared" si="27"/>
        <v>3.2000000000000001E-2</v>
      </c>
      <c r="S208" s="184">
        <v>0</v>
      </c>
      <c r="T208" s="185">
        <f t="shared" si="28"/>
        <v>0</v>
      </c>
      <c r="U208" s="31"/>
      <c r="V208" s="31"/>
      <c r="W208" s="31"/>
      <c r="X208" s="31"/>
      <c r="Y208" s="31"/>
      <c r="Z208" s="31"/>
      <c r="AA208" s="31"/>
      <c r="AB208" s="31"/>
      <c r="AC208" s="31"/>
      <c r="AD208" s="31"/>
      <c r="AE208" s="31"/>
      <c r="AR208" s="186" t="s">
        <v>263</v>
      </c>
      <c r="AT208" s="186" t="s">
        <v>357</v>
      </c>
      <c r="AU208" s="186" t="s">
        <v>88</v>
      </c>
      <c r="AY208" s="14" t="s">
        <v>232</v>
      </c>
      <c r="BE208" s="104">
        <f t="shared" si="29"/>
        <v>0</v>
      </c>
      <c r="BF208" s="104">
        <f t="shared" si="30"/>
        <v>0</v>
      </c>
      <c r="BG208" s="104">
        <f t="shared" si="31"/>
        <v>0</v>
      </c>
      <c r="BH208" s="104">
        <f t="shared" si="32"/>
        <v>0</v>
      </c>
      <c r="BI208" s="104">
        <f t="shared" si="33"/>
        <v>0</v>
      </c>
      <c r="BJ208" s="14" t="s">
        <v>88</v>
      </c>
      <c r="BK208" s="104">
        <f t="shared" si="34"/>
        <v>0</v>
      </c>
      <c r="BL208" s="14" t="s">
        <v>238</v>
      </c>
      <c r="BM208" s="186" t="s">
        <v>1250</v>
      </c>
    </row>
    <row r="209" spans="1:65" s="2" customFormat="1" ht="37.9" customHeight="1">
      <c r="A209" s="31"/>
      <c r="B209" s="142"/>
      <c r="C209" s="174" t="s">
        <v>474</v>
      </c>
      <c r="D209" s="174" t="s">
        <v>234</v>
      </c>
      <c r="E209" s="175" t="s">
        <v>1251</v>
      </c>
      <c r="F209" s="176" t="s">
        <v>1252</v>
      </c>
      <c r="G209" s="177" t="s">
        <v>287</v>
      </c>
      <c r="H209" s="178">
        <v>5.0869999999999997</v>
      </c>
      <c r="I209" s="179"/>
      <c r="J209" s="180">
        <f t="shared" si="25"/>
        <v>0</v>
      </c>
      <c r="K209" s="181"/>
      <c r="L209" s="32"/>
      <c r="M209" s="182" t="s">
        <v>1</v>
      </c>
      <c r="N209" s="183" t="s">
        <v>43</v>
      </c>
      <c r="O209" s="60"/>
      <c r="P209" s="184">
        <f t="shared" si="26"/>
        <v>0</v>
      </c>
      <c r="Q209" s="184">
        <v>2.1940735</v>
      </c>
      <c r="R209" s="184">
        <f t="shared" si="27"/>
        <v>11.161251894499999</v>
      </c>
      <c r="S209" s="184">
        <v>0</v>
      </c>
      <c r="T209" s="185">
        <f t="shared" si="28"/>
        <v>0</v>
      </c>
      <c r="U209" s="31"/>
      <c r="V209" s="31"/>
      <c r="W209" s="31"/>
      <c r="X209" s="31"/>
      <c r="Y209" s="31"/>
      <c r="Z209" s="31"/>
      <c r="AA209" s="31"/>
      <c r="AB209" s="31"/>
      <c r="AC209" s="31"/>
      <c r="AD209" s="31"/>
      <c r="AE209" s="31"/>
      <c r="AR209" s="186" t="s">
        <v>238</v>
      </c>
      <c r="AT209" s="186" t="s">
        <v>234</v>
      </c>
      <c r="AU209" s="186" t="s">
        <v>88</v>
      </c>
      <c r="AY209" s="14" t="s">
        <v>232</v>
      </c>
      <c r="BE209" s="104">
        <f t="shared" si="29"/>
        <v>0</v>
      </c>
      <c r="BF209" s="104">
        <f t="shared" si="30"/>
        <v>0</v>
      </c>
      <c r="BG209" s="104">
        <f t="shared" si="31"/>
        <v>0</v>
      </c>
      <c r="BH209" s="104">
        <f t="shared" si="32"/>
        <v>0</v>
      </c>
      <c r="BI209" s="104">
        <f t="shared" si="33"/>
        <v>0</v>
      </c>
      <c r="BJ209" s="14" t="s">
        <v>88</v>
      </c>
      <c r="BK209" s="104">
        <f t="shared" si="34"/>
        <v>0</v>
      </c>
      <c r="BL209" s="14" t="s">
        <v>238</v>
      </c>
      <c r="BM209" s="186" t="s">
        <v>1253</v>
      </c>
    </row>
    <row r="210" spans="1:65" s="2" customFormat="1" ht="24.2" customHeight="1">
      <c r="A210" s="31"/>
      <c r="B210" s="142"/>
      <c r="C210" s="174" t="s">
        <v>478</v>
      </c>
      <c r="D210" s="174" t="s">
        <v>234</v>
      </c>
      <c r="E210" s="175" t="s">
        <v>1254</v>
      </c>
      <c r="F210" s="176" t="s">
        <v>703</v>
      </c>
      <c r="G210" s="177" t="s">
        <v>237</v>
      </c>
      <c r="H210" s="178">
        <v>11.744</v>
      </c>
      <c r="I210" s="179"/>
      <c r="J210" s="180">
        <f t="shared" si="25"/>
        <v>0</v>
      </c>
      <c r="K210" s="181"/>
      <c r="L210" s="32"/>
      <c r="M210" s="182" t="s">
        <v>1</v>
      </c>
      <c r="N210" s="183" t="s">
        <v>43</v>
      </c>
      <c r="O210" s="60"/>
      <c r="P210" s="184">
        <f t="shared" si="26"/>
        <v>0</v>
      </c>
      <c r="Q210" s="184">
        <v>2.3051311299999998E-2</v>
      </c>
      <c r="R210" s="184">
        <f t="shared" si="27"/>
        <v>0.27071459990719998</v>
      </c>
      <c r="S210" s="184">
        <v>0</v>
      </c>
      <c r="T210" s="185">
        <f t="shared" si="28"/>
        <v>0</v>
      </c>
      <c r="U210" s="31"/>
      <c r="V210" s="31"/>
      <c r="W210" s="31"/>
      <c r="X210" s="31"/>
      <c r="Y210" s="31"/>
      <c r="Z210" s="31"/>
      <c r="AA210" s="31"/>
      <c r="AB210" s="31"/>
      <c r="AC210" s="31"/>
      <c r="AD210" s="31"/>
      <c r="AE210" s="31"/>
      <c r="AR210" s="186" t="s">
        <v>238</v>
      </c>
      <c r="AT210" s="186" t="s">
        <v>234</v>
      </c>
      <c r="AU210" s="186" t="s">
        <v>88</v>
      </c>
      <c r="AY210" s="14" t="s">
        <v>232</v>
      </c>
      <c r="BE210" s="104">
        <f t="shared" si="29"/>
        <v>0</v>
      </c>
      <c r="BF210" s="104">
        <f t="shared" si="30"/>
        <v>0</v>
      </c>
      <c r="BG210" s="104">
        <f t="shared" si="31"/>
        <v>0</v>
      </c>
      <c r="BH210" s="104">
        <f t="shared" si="32"/>
        <v>0</v>
      </c>
      <c r="BI210" s="104">
        <f t="shared" si="33"/>
        <v>0</v>
      </c>
      <c r="BJ210" s="14" t="s">
        <v>88</v>
      </c>
      <c r="BK210" s="104">
        <f t="shared" si="34"/>
        <v>0</v>
      </c>
      <c r="BL210" s="14" t="s">
        <v>238</v>
      </c>
      <c r="BM210" s="186" t="s">
        <v>1255</v>
      </c>
    </row>
    <row r="211" spans="1:65" s="12" customFormat="1" ht="22.9" customHeight="1">
      <c r="B211" s="161"/>
      <c r="D211" s="162" t="s">
        <v>76</v>
      </c>
      <c r="E211" s="172" t="s">
        <v>268</v>
      </c>
      <c r="F211" s="172" t="s">
        <v>737</v>
      </c>
      <c r="I211" s="164"/>
      <c r="J211" s="173">
        <f>BK211</f>
        <v>0</v>
      </c>
      <c r="L211" s="161"/>
      <c r="M211" s="166"/>
      <c r="N211" s="167"/>
      <c r="O211" s="167"/>
      <c r="P211" s="168">
        <f>SUM(P212:P214)</f>
        <v>0</v>
      </c>
      <c r="Q211" s="167"/>
      <c r="R211" s="168">
        <f>SUM(R212:R214)</f>
        <v>0</v>
      </c>
      <c r="S211" s="167"/>
      <c r="T211" s="169">
        <f>SUM(T212:T214)</f>
        <v>0</v>
      </c>
      <c r="AR211" s="162" t="s">
        <v>81</v>
      </c>
      <c r="AT211" s="170" t="s">
        <v>76</v>
      </c>
      <c r="AU211" s="170" t="s">
        <v>81</v>
      </c>
      <c r="AY211" s="162" t="s">
        <v>232</v>
      </c>
      <c r="BK211" s="171">
        <f>SUM(BK212:BK214)</f>
        <v>0</v>
      </c>
    </row>
    <row r="212" spans="1:65" s="2" customFormat="1" ht="33" customHeight="1">
      <c r="A212" s="31"/>
      <c r="B212" s="142"/>
      <c r="C212" s="174" t="s">
        <v>482</v>
      </c>
      <c r="D212" s="174" t="s">
        <v>234</v>
      </c>
      <c r="E212" s="175" t="s">
        <v>1040</v>
      </c>
      <c r="F212" s="176" t="s">
        <v>1041</v>
      </c>
      <c r="G212" s="177" t="s">
        <v>287</v>
      </c>
      <c r="H212" s="178">
        <v>24.530999999999999</v>
      </c>
      <c r="I212" s="179"/>
      <c r="J212" s="180">
        <f>ROUND(I212*H212,2)</f>
        <v>0</v>
      </c>
      <c r="K212" s="181"/>
      <c r="L212" s="32"/>
      <c r="M212" s="182" t="s">
        <v>1</v>
      </c>
      <c r="N212" s="183" t="s">
        <v>43</v>
      </c>
      <c r="O212" s="60"/>
      <c r="P212" s="184">
        <f>O212*H212</f>
        <v>0</v>
      </c>
      <c r="Q212" s="184">
        <v>0</v>
      </c>
      <c r="R212" s="184">
        <f>Q212*H212</f>
        <v>0</v>
      </c>
      <c r="S212" s="184">
        <v>0</v>
      </c>
      <c r="T212" s="185">
        <f>S212*H212</f>
        <v>0</v>
      </c>
      <c r="U212" s="31"/>
      <c r="V212" s="31"/>
      <c r="W212" s="31"/>
      <c r="X212" s="31"/>
      <c r="Y212" s="31"/>
      <c r="Z212" s="31"/>
      <c r="AA212" s="31"/>
      <c r="AB212" s="31"/>
      <c r="AC212" s="31"/>
      <c r="AD212" s="31"/>
      <c r="AE212" s="31"/>
      <c r="AR212" s="186" t="s">
        <v>238</v>
      </c>
      <c r="AT212" s="186" t="s">
        <v>234</v>
      </c>
      <c r="AU212" s="186" t="s">
        <v>88</v>
      </c>
      <c r="AY212" s="14" t="s">
        <v>232</v>
      </c>
      <c r="BE212" s="104">
        <f>IF(N212="základná",J212,0)</f>
        <v>0</v>
      </c>
      <c r="BF212" s="104">
        <f>IF(N212="znížená",J212,0)</f>
        <v>0</v>
      </c>
      <c r="BG212" s="104">
        <f>IF(N212="zákl. prenesená",J212,0)</f>
        <v>0</v>
      </c>
      <c r="BH212" s="104">
        <f>IF(N212="zníž. prenesená",J212,0)</f>
        <v>0</v>
      </c>
      <c r="BI212" s="104">
        <f>IF(N212="nulová",J212,0)</f>
        <v>0</v>
      </c>
      <c r="BJ212" s="14" t="s">
        <v>88</v>
      </c>
      <c r="BK212" s="104">
        <f>ROUND(I212*H212,2)</f>
        <v>0</v>
      </c>
      <c r="BL212" s="14" t="s">
        <v>238</v>
      </c>
      <c r="BM212" s="186" t="s">
        <v>1256</v>
      </c>
    </row>
    <row r="213" spans="1:65" s="2" customFormat="1" ht="24.2" customHeight="1">
      <c r="A213" s="31"/>
      <c r="B213" s="142"/>
      <c r="C213" s="174" t="s">
        <v>486</v>
      </c>
      <c r="D213" s="174" t="s">
        <v>234</v>
      </c>
      <c r="E213" s="175" t="s">
        <v>1043</v>
      </c>
      <c r="F213" s="176" t="s">
        <v>1044</v>
      </c>
      <c r="G213" s="177" t="s">
        <v>287</v>
      </c>
      <c r="H213" s="178">
        <v>24.530999999999999</v>
      </c>
      <c r="I213" s="179"/>
      <c r="J213" s="180">
        <f>ROUND(I213*H213,2)</f>
        <v>0</v>
      </c>
      <c r="K213" s="181"/>
      <c r="L213" s="32"/>
      <c r="M213" s="182" t="s">
        <v>1</v>
      </c>
      <c r="N213" s="183" t="s">
        <v>43</v>
      </c>
      <c r="O213" s="60"/>
      <c r="P213" s="184">
        <f>O213*H213</f>
        <v>0</v>
      </c>
      <c r="Q213" s="184">
        <v>0</v>
      </c>
      <c r="R213" s="184">
        <f>Q213*H213</f>
        <v>0</v>
      </c>
      <c r="S213" s="184">
        <v>0</v>
      </c>
      <c r="T213" s="185">
        <f>S213*H213</f>
        <v>0</v>
      </c>
      <c r="U213" s="31"/>
      <c r="V213" s="31"/>
      <c r="W213" s="31"/>
      <c r="X213" s="31"/>
      <c r="Y213" s="31"/>
      <c r="Z213" s="31"/>
      <c r="AA213" s="31"/>
      <c r="AB213" s="31"/>
      <c r="AC213" s="31"/>
      <c r="AD213" s="31"/>
      <c r="AE213" s="31"/>
      <c r="AR213" s="186" t="s">
        <v>238</v>
      </c>
      <c r="AT213" s="186" t="s">
        <v>234</v>
      </c>
      <c r="AU213" s="186" t="s">
        <v>88</v>
      </c>
      <c r="AY213" s="14" t="s">
        <v>232</v>
      </c>
      <c r="BE213" s="104">
        <f>IF(N213="základná",J213,0)</f>
        <v>0</v>
      </c>
      <c r="BF213" s="104">
        <f>IF(N213="znížená",J213,0)</f>
        <v>0</v>
      </c>
      <c r="BG213" s="104">
        <f>IF(N213="zákl. prenesená",J213,0)</f>
        <v>0</v>
      </c>
      <c r="BH213" s="104">
        <f>IF(N213="zníž. prenesená",J213,0)</f>
        <v>0</v>
      </c>
      <c r="BI213" s="104">
        <f>IF(N213="nulová",J213,0)</f>
        <v>0</v>
      </c>
      <c r="BJ213" s="14" t="s">
        <v>88</v>
      </c>
      <c r="BK213" s="104">
        <f>ROUND(I213*H213,2)</f>
        <v>0</v>
      </c>
      <c r="BL213" s="14" t="s">
        <v>238</v>
      </c>
      <c r="BM213" s="186" t="s">
        <v>1257</v>
      </c>
    </row>
    <row r="214" spans="1:65" s="2" customFormat="1" ht="16.5" customHeight="1">
      <c r="A214" s="31"/>
      <c r="B214" s="142"/>
      <c r="C214" s="187" t="s">
        <v>490</v>
      </c>
      <c r="D214" s="187" t="s">
        <v>357</v>
      </c>
      <c r="E214" s="188" t="s">
        <v>1046</v>
      </c>
      <c r="F214" s="189" t="s">
        <v>1047</v>
      </c>
      <c r="G214" s="190" t="s">
        <v>287</v>
      </c>
      <c r="H214" s="191">
        <v>25.266999999999999</v>
      </c>
      <c r="I214" s="192"/>
      <c r="J214" s="193">
        <f>ROUND(I214*H214,2)</f>
        <v>0</v>
      </c>
      <c r="K214" s="194"/>
      <c r="L214" s="195"/>
      <c r="M214" s="196" t="s">
        <v>1</v>
      </c>
      <c r="N214" s="197" t="s">
        <v>43</v>
      </c>
      <c r="O214" s="60"/>
      <c r="P214" s="184">
        <f>O214*H214</f>
        <v>0</v>
      </c>
      <c r="Q214" s="184">
        <v>0</v>
      </c>
      <c r="R214" s="184">
        <f>Q214*H214</f>
        <v>0</v>
      </c>
      <c r="S214" s="184">
        <v>0</v>
      </c>
      <c r="T214" s="185">
        <f>S214*H214</f>
        <v>0</v>
      </c>
      <c r="U214" s="31"/>
      <c r="V214" s="31"/>
      <c r="W214" s="31"/>
      <c r="X214" s="31"/>
      <c r="Y214" s="31"/>
      <c r="Z214" s="31"/>
      <c r="AA214" s="31"/>
      <c r="AB214" s="31"/>
      <c r="AC214" s="31"/>
      <c r="AD214" s="31"/>
      <c r="AE214" s="31"/>
      <c r="AR214" s="186" t="s">
        <v>263</v>
      </c>
      <c r="AT214" s="186" t="s">
        <v>357</v>
      </c>
      <c r="AU214" s="186" t="s">
        <v>88</v>
      </c>
      <c r="AY214" s="14" t="s">
        <v>232</v>
      </c>
      <c r="BE214" s="104">
        <f>IF(N214="základná",J214,0)</f>
        <v>0</v>
      </c>
      <c r="BF214" s="104">
        <f>IF(N214="znížená",J214,0)</f>
        <v>0</v>
      </c>
      <c r="BG214" s="104">
        <f>IF(N214="zákl. prenesená",J214,0)</f>
        <v>0</v>
      </c>
      <c r="BH214" s="104">
        <f>IF(N214="zníž. prenesená",J214,0)</f>
        <v>0</v>
      </c>
      <c r="BI214" s="104">
        <f>IF(N214="nulová",J214,0)</f>
        <v>0</v>
      </c>
      <c r="BJ214" s="14" t="s">
        <v>88</v>
      </c>
      <c r="BK214" s="104">
        <f>ROUND(I214*H214,2)</f>
        <v>0</v>
      </c>
      <c r="BL214" s="14" t="s">
        <v>238</v>
      </c>
      <c r="BM214" s="186" t="s">
        <v>1258</v>
      </c>
    </row>
    <row r="215" spans="1:65" s="12" customFormat="1" ht="22.9" customHeight="1">
      <c r="B215" s="161"/>
      <c r="D215" s="162" t="s">
        <v>76</v>
      </c>
      <c r="E215" s="172" t="s">
        <v>629</v>
      </c>
      <c r="F215" s="172" t="s">
        <v>757</v>
      </c>
      <c r="I215" s="164"/>
      <c r="J215" s="173">
        <f>BK215</f>
        <v>0</v>
      </c>
      <c r="L215" s="161"/>
      <c r="M215" s="166"/>
      <c r="N215" s="167"/>
      <c r="O215" s="167"/>
      <c r="P215" s="168">
        <f>SUM(P216:P217)</f>
        <v>0</v>
      </c>
      <c r="Q215" s="167"/>
      <c r="R215" s="168">
        <f>SUM(R216:R217)</f>
        <v>0</v>
      </c>
      <c r="S215" s="167"/>
      <c r="T215" s="169">
        <f>SUM(T216:T217)</f>
        <v>0</v>
      </c>
      <c r="AR215" s="162" t="s">
        <v>81</v>
      </c>
      <c r="AT215" s="170" t="s">
        <v>76</v>
      </c>
      <c r="AU215" s="170" t="s">
        <v>81</v>
      </c>
      <c r="AY215" s="162" t="s">
        <v>232</v>
      </c>
      <c r="BK215" s="171">
        <f>SUM(BK216:BK217)</f>
        <v>0</v>
      </c>
    </row>
    <row r="216" spans="1:65" s="2" customFormat="1" ht="33" customHeight="1">
      <c r="A216" s="31"/>
      <c r="B216" s="142"/>
      <c r="C216" s="174" t="s">
        <v>494</v>
      </c>
      <c r="D216" s="174" t="s">
        <v>234</v>
      </c>
      <c r="E216" s="175" t="s">
        <v>759</v>
      </c>
      <c r="F216" s="176" t="s">
        <v>760</v>
      </c>
      <c r="G216" s="177" t="s">
        <v>360</v>
      </c>
      <c r="H216" s="178">
        <v>89.292000000000002</v>
      </c>
      <c r="I216" s="179"/>
      <c r="J216" s="180">
        <f>ROUND(I216*H216,2)</f>
        <v>0</v>
      </c>
      <c r="K216" s="181"/>
      <c r="L216" s="32"/>
      <c r="M216" s="182" t="s">
        <v>1</v>
      </c>
      <c r="N216" s="183" t="s">
        <v>43</v>
      </c>
      <c r="O216" s="60"/>
      <c r="P216" s="184">
        <f>O216*H216</f>
        <v>0</v>
      </c>
      <c r="Q216" s="184">
        <v>0</v>
      </c>
      <c r="R216" s="184">
        <f>Q216*H216</f>
        <v>0</v>
      </c>
      <c r="S216" s="184">
        <v>0</v>
      </c>
      <c r="T216" s="185">
        <f>S216*H216</f>
        <v>0</v>
      </c>
      <c r="U216" s="31"/>
      <c r="V216" s="31"/>
      <c r="W216" s="31"/>
      <c r="X216" s="31"/>
      <c r="Y216" s="31"/>
      <c r="Z216" s="31"/>
      <c r="AA216" s="31"/>
      <c r="AB216" s="31"/>
      <c r="AC216" s="31"/>
      <c r="AD216" s="31"/>
      <c r="AE216" s="31"/>
      <c r="AR216" s="186" t="s">
        <v>238</v>
      </c>
      <c r="AT216" s="186" t="s">
        <v>234</v>
      </c>
      <c r="AU216" s="186" t="s">
        <v>88</v>
      </c>
      <c r="AY216" s="14" t="s">
        <v>232</v>
      </c>
      <c r="BE216" s="104">
        <f>IF(N216="základná",J216,0)</f>
        <v>0</v>
      </c>
      <c r="BF216" s="104">
        <f>IF(N216="znížená",J216,0)</f>
        <v>0</v>
      </c>
      <c r="BG216" s="104">
        <f>IF(N216="zákl. prenesená",J216,0)</f>
        <v>0</v>
      </c>
      <c r="BH216" s="104">
        <f>IF(N216="zníž. prenesená",J216,0)</f>
        <v>0</v>
      </c>
      <c r="BI216" s="104">
        <f>IF(N216="nulová",J216,0)</f>
        <v>0</v>
      </c>
      <c r="BJ216" s="14" t="s">
        <v>88</v>
      </c>
      <c r="BK216" s="104">
        <f>ROUND(I216*H216,2)</f>
        <v>0</v>
      </c>
      <c r="BL216" s="14" t="s">
        <v>238</v>
      </c>
      <c r="BM216" s="186" t="s">
        <v>1259</v>
      </c>
    </row>
    <row r="217" spans="1:65" s="2" customFormat="1" ht="49.15" customHeight="1">
      <c r="A217" s="31"/>
      <c r="B217" s="142"/>
      <c r="C217" s="174" t="s">
        <v>463</v>
      </c>
      <c r="D217" s="174" t="s">
        <v>234</v>
      </c>
      <c r="E217" s="175" t="s">
        <v>763</v>
      </c>
      <c r="F217" s="176" t="s">
        <v>764</v>
      </c>
      <c r="G217" s="177" t="s">
        <v>360</v>
      </c>
      <c r="H217" s="178">
        <v>89.292000000000002</v>
      </c>
      <c r="I217" s="179"/>
      <c r="J217" s="180">
        <f>ROUND(I217*H217,2)</f>
        <v>0</v>
      </c>
      <c r="K217" s="181"/>
      <c r="L217" s="32"/>
      <c r="M217" s="182" t="s">
        <v>1</v>
      </c>
      <c r="N217" s="183" t="s">
        <v>43</v>
      </c>
      <c r="O217" s="60"/>
      <c r="P217" s="184">
        <f>O217*H217</f>
        <v>0</v>
      </c>
      <c r="Q217" s="184">
        <v>0</v>
      </c>
      <c r="R217" s="184">
        <f>Q217*H217</f>
        <v>0</v>
      </c>
      <c r="S217" s="184">
        <v>0</v>
      </c>
      <c r="T217" s="185">
        <f>S217*H217</f>
        <v>0</v>
      </c>
      <c r="U217" s="31"/>
      <c r="V217" s="31"/>
      <c r="W217" s="31"/>
      <c r="X217" s="31"/>
      <c r="Y217" s="31"/>
      <c r="Z217" s="31"/>
      <c r="AA217" s="31"/>
      <c r="AB217" s="31"/>
      <c r="AC217" s="31"/>
      <c r="AD217" s="31"/>
      <c r="AE217" s="31"/>
      <c r="AR217" s="186" t="s">
        <v>238</v>
      </c>
      <c r="AT217" s="186" t="s">
        <v>234</v>
      </c>
      <c r="AU217" s="186" t="s">
        <v>88</v>
      </c>
      <c r="AY217" s="14" t="s">
        <v>232</v>
      </c>
      <c r="BE217" s="104">
        <f>IF(N217="základná",J217,0)</f>
        <v>0</v>
      </c>
      <c r="BF217" s="104">
        <f>IF(N217="znížená",J217,0)</f>
        <v>0</v>
      </c>
      <c r="BG217" s="104">
        <f>IF(N217="zákl. prenesená",J217,0)</f>
        <v>0</v>
      </c>
      <c r="BH217" s="104">
        <f>IF(N217="zníž. prenesená",J217,0)</f>
        <v>0</v>
      </c>
      <c r="BI217" s="104">
        <f>IF(N217="nulová",J217,0)</f>
        <v>0</v>
      </c>
      <c r="BJ217" s="14" t="s">
        <v>88</v>
      </c>
      <c r="BK217" s="104">
        <f>ROUND(I217*H217,2)</f>
        <v>0</v>
      </c>
      <c r="BL217" s="14" t="s">
        <v>238</v>
      </c>
      <c r="BM217" s="186" t="s">
        <v>1260</v>
      </c>
    </row>
    <row r="218" spans="1:65" s="12" customFormat="1" ht="25.9" customHeight="1">
      <c r="B218" s="161"/>
      <c r="D218" s="162" t="s">
        <v>76</v>
      </c>
      <c r="E218" s="163" t="s">
        <v>766</v>
      </c>
      <c r="F218" s="163" t="s">
        <v>767</v>
      </c>
      <c r="I218" s="164"/>
      <c r="J218" s="165">
        <f>BK218</f>
        <v>0</v>
      </c>
      <c r="L218" s="161"/>
      <c r="M218" s="166"/>
      <c r="N218" s="167"/>
      <c r="O218" s="167"/>
      <c r="P218" s="168">
        <f>P219+P228</f>
        <v>0</v>
      </c>
      <c r="Q218" s="167"/>
      <c r="R218" s="168">
        <f>R219+R228</f>
        <v>0.14302999999999999</v>
      </c>
      <c r="S218" s="167"/>
      <c r="T218" s="169">
        <f>T219+T228</f>
        <v>0</v>
      </c>
      <c r="AR218" s="162" t="s">
        <v>88</v>
      </c>
      <c r="AT218" s="170" t="s">
        <v>76</v>
      </c>
      <c r="AU218" s="170" t="s">
        <v>77</v>
      </c>
      <c r="AY218" s="162" t="s">
        <v>232</v>
      </c>
      <c r="BK218" s="171">
        <f>BK219+BK228</f>
        <v>0</v>
      </c>
    </row>
    <row r="219" spans="1:65" s="12" customFormat="1" ht="22.9" customHeight="1">
      <c r="B219" s="161"/>
      <c r="D219" s="162" t="s">
        <v>76</v>
      </c>
      <c r="E219" s="172" t="s">
        <v>1066</v>
      </c>
      <c r="F219" s="172" t="s">
        <v>1067</v>
      </c>
      <c r="I219" s="164"/>
      <c r="J219" s="173">
        <f>BK219</f>
        <v>0</v>
      </c>
      <c r="L219" s="161"/>
      <c r="M219" s="166"/>
      <c r="N219" s="167"/>
      <c r="O219" s="167"/>
      <c r="P219" s="168">
        <f>SUM(P220:P227)</f>
        <v>0</v>
      </c>
      <c r="Q219" s="167"/>
      <c r="R219" s="168">
        <f>SUM(R220:R227)</f>
        <v>3.9999999999999994E-2</v>
      </c>
      <c r="S219" s="167"/>
      <c r="T219" s="169">
        <f>SUM(T220:T227)</f>
        <v>0</v>
      </c>
      <c r="AR219" s="162" t="s">
        <v>88</v>
      </c>
      <c r="AT219" s="170" t="s">
        <v>76</v>
      </c>
      <c r="AU219" s="170" t="s">
        <v>81</v>
      </c>
      <c r="AY219" s="162" t="s">
        <v>232</v>
      </c>
      <c r="BK219" s="171">
        <f>SUM(BK220:BK227)</f>
        <v>0</v>
      </c>
    </row>
    <row r="220" spans="1:65" s="2" customFormat="1" ht="24.2" customHeight="1">
      <c r="A220" s="31"/>
      <c r="B220" s="142"/>
      <c r="C220" s="174" t="s">
        <v>501</v>
      </c>
      <c r="D220" s="174" t="s">
        <v>234</v>
      </c>
      <c r="E220" s="175" t="s">
        <v>1068</v>
      </c>
      <c r="F220" s="176" t="s">
        <v>1069</v>
      </c>
      <c r="G220" s="177" t="s">
        <v>237</v>
      </c>
      <c r="H220" s="178">
        <v>43.018000000000001</v>
      </c>
      <c r="I220" s="179"/>
      <c r="J220" s="180">
        <f t="shared" ref="J220:J227" si="35">ROUND(I220*H220,2)</f>
        <v>0</v>
      </c>
      <c r="K220" s="181"/>
      <c r="L220" s="32"/>
      <c r="M220" s="182" t="s">
        <v>1</v>
      </c>
      <c r="N220" s="183" t="s">
        <v>43</v>
      </c>
      <c r="O220" s="60"/>
      <c r="P220" s="184">
        <f t="shared" ref="P220:P227" si="36">O220*H220</f>
        <v>0</v>
      </c>
      <c r="Q220" s="184">
        <v>0</v>
      </c>
      <c r="R220" s="184">
        <f t="shared" ref="R220:R227" si="37">Q220*H220</f>
        <v>0</v>
      </c>
      <c r="S220" s="184">
        <v>0</v>
      </c>
      <c r="T220" s="185">
        <f t="shared" ref="T220:T227" si="38">S220*H220</f>
        <v>0</v>
      </c>
      <c r="U220" s="31"/>
      <c r="V220" s="31"/>
      <c r="W220" s="31"/>
      <c r="X220" s="31"/>
      <c r="Y220" s="31"/>
      <c r="Z220" s="31"/>
      <c r="AA220" s="31"/>
      <c r="AB220" s="31"/>
      <c r="AC220" s="31"/>
      <c r="AD220" s="31"/>
      <c r="AE220" s="31"/>
      <c r="AR220" s="186" t="s">
        <v>297</v>
      </c>
      <c r="AT220" s="186" t="s">
        <v>234</v>
      </c>
      <c r="AU220" s="186" t="s">
        <v>88</v>
      </c>
      <c r="AY220" s="14" t="s">
        <v>232</v>
      </c>
      <c r="BE220" s="104">
        <f t="shared" ref="BE220:BE227" si="39">IF(N220="základná",J220,0)</f>
        <v>0</v>
      </c>
      <c r="BF220" s="104">
        <f t="shared" ref="BF220:BF227" si="40">IF(N220="znížená",J220,0)</f>
        <v>0</v>
      </c>
      <c r="BG220" s="104">
        <f t="shared" ref="BG220:BG227" si="41">IF(N220="zákl. prenesená",J220,0)</f>
        <v>0</v>
      </c>
      <c r="BH220" s="104">
        <f t="shared" ref="BH220:BH227" si="42">IF(N220="zníž. prenesená",J220,0)</f>
        <v>0</v>
      </c>
      <c r="BI220" s="104">
        <f t="shared" ref="BI220:BI227" si="43">IF(N220="nulová",J220,0)</f>
        <v>0</v>
      </c>
      <c r="BJ220" s="14" t="s">
        <v>88</v>
      </c>
      <c r="BK220" s="104">
        <f t="shared" ref="BK220:BK227" si="44">ROUND(I220*H220,2)</f>
        <v>0</v>
      </c>
      <c r="BL220" s="14" t="s">
        <v>297</v>
      </c>
      <c r="BM220" s="186" t="s">
        <v>1261</v>
      </c>
    </row>
    <row r="221" spans="1:65" s="2" customFormat="1" ht="16.5" customHeight="1">
      <c r="A221" s="31"/>
      <c r="B221" s="142"/>
      <c r="C221" s="187" t="s">
        <v>505</v>
      </c>
      <c r="D221" s="187" t="s">
        <v>357</v>
      </c>
      <c r="E221" s="188" t="s">
        <v>1071</v>
      </c>
      <c r="F221" s="189" t="s">
        <v>1072</v>
      </c>
      <c r="G221" s="190" t="s">
        <v>360</v>
      </c>
      <c r="H221" s="191">
        <v>1.4999999999999999E-2</v>
      </c>
      <c r="I221" s="192"/>
      <c r="J221" s="193">
        <f t="shared" si="35"/>
        <v>0</v>
      </c>
      <c r="K221" s="194"/>
      <c r="L221" s="195"/>
      <c r="M221" s="196" t="s">
        <v>1</v>
      </c>
      <c r="N221" s="197" t="s">
        <v>43</v>
      </c>
      <c r="O221" s="60"/>
      <c r="P221" s="184">
        <f t="shared" si="36"/>
        <v>0</v>
      </c>
      <c r="Q221" s="184">
        <v>1</v>
      </c>
      <c r="R221" s="184">
        <f t="shared" si="37"/>
        <v>1.4999999999999999E-2</v>
      </c>
      <c r="S221" s="184">
        <v>0</v>
      </c>
      <c r="T221" s="185">
        <f t="shared" si="38"/>
        <v>0</v>
      </c>
      <c r="U221" s="31"/>
      <c r="V221" s="31"/>
      <c r="W221" s="31"/>
      <c r="X221" s="31"/>
      <c r="Y221" s="31"/>
      <c r="Z221" s="31"/>
      <c r="AA221" s="31"/>
      <c r="AB221" s="31"/>
      <c r="AC221" s="31"/>
      <c r="AD221" s="31"/>
      <c r="AE221" s="31"/>
      <c r="AR221" s="186" t="s">
        <v>362</v>
      </c>
      <c r="AT221" s="186" t="s">
        <v>357</v>
      </c>
      <c r="AU221" s="186" t="s">
        <v>88</v>
      </c>
      <c r="AY221" s="14" t="s">
        <v>232</v>
      </c>
      <c r="BE221" s="104">
        <f t="shared" si="39"/>
        <v>0</v>
      </c>
      <c r="BF221" s="104">
        <f t="shared" si="40"/>
        <v>0</v>
      </c>
      <c r="BG221" s="104">
        <f t="shared" si="41"/>
        <v>0</v>
      </c>
      <c r="BH221" s="104">
        <f t="shared" si="42"/>
        <v>0</v>
      </c>
      <c r="BI221" s="104">
        <f t="shared" si="43"/>
        <v>0</v>
      </c>
      <c r="BJ221" s="14" t="s">
        <v>88</v>
      </c>
      <c r="BK221" s="104">
        <f t="shared" si="44"/>
        <v>0</v>
      </c>
      <c r="BL221" s="14" t="s">
        <v>297</v>
      </c>
      <c r="BM221" s="186" t="s">
        <v>1262</v>
      </c>
    </row>
    <row r="222" spans="1:65" s="2" customFormat="1" ht="24.2" customHeight="1">
      <c r="A222" s="31"/>
      <c r="B222" s="142"/>
      <c r="C222" s="174" t="s">
        <v>509</v>
      </c>
      <c r="D222" s="174" t="s">
        <v>234</v>
      </c>
      <c r="E222" s="175" t="s">
        <v>1074</v>
      </c>
      <c r="F222" s="176" t="s">
        <v>1075</v>
      </c>
      <c r="G222" s="177" t="s">
        <v>237</v>
      </c>
      <c r="H222" s="178">
        <v>43.018000000000001</v>
      </c>
      <c r="I222" s="179"/>
      <c r="J222" s="180">
        <f t="shared" si="35"/>
        <v>0</v>
      </c>
      <c r="K222" s="181"/>
      <c r="L222" s="32"/>
      <c r="M222" s="182" t="s">
        <v>1</v>
      </c>
      <c r="N222" s="183" t="s">
        <v>43</v>
      </c>
      <c r="O222" s="60"/>
      <c r="P222" s="184">
        <f t="shared" si="36"/>
        <v>0</v>
      </c>
      <c r="Q222" s="184">
        <v>0</v>
      </c>
      <c r="R222" s="184">
        <f t="shared" si="37"/>
        <v>0</v>
      </c>
      <c r="S222" s="184">
        <v>0</v>
      </c>
      <c r="T222" s="185">
        <f t="shared" si="38"/>
        <v>0</v>
      </c>
      <c r="U222" s="31"/>
      <c r="V222" s="31"/>
      <c r="W222" s="31"/>
      <c r="X222" s="31"/>
      <c r="Y222" s="31"/>
      <c r="Z222" s="31"/>
      <c r="AA222" s="31"/>
      <c r="AB222" s="31"/>
      <c r="AC222" s="31"/>
      <c r="AD222" s="31"/>
      <c r="AE222" s="31"/>
      <c r="AR222" s="186" t="s">
        <v>297</v>
      </c>
      <c r="AT222" s="186" t="s">
        <v>234</v>
      </c>
      <c r="AU222" s="186" t="s">
        <v>88</v>
      </c>
      <c r="AY222" s="14" t="s">
        <v>232</v>
      </c>
      <c r="BE222" s="104">
        <f t="shared" si="39"/>
        <v>0</v>
      </c>
      <c r="BF222" s="104">
        <f t="shared" si="40"/>
        <v>0</v>
      </c>
      <c r="BG222" s="104">
        <f t="shared" si="41"/>
        <v>0</v>
      </c>
      <c r="BH222" s="104">
        <f t="shared" si="42"/>
        <v>0</v>
      </c>
      <c r="BI222" s="104">
        <f t="shared" si="43"/>
        <v>0</v>
      </c>
      <c r="BJ222" s="14" t="s">
        <v>88</v>
      </c>
      <c r="BK222" s="104">
        <f t="shared" si="44"/>
        <v>0</v>
      </c>
      <c r="BL222" s="14" t="s">
        <v>297</v>
      </c>
      <c r="BM222" s="186" t="s">
        <v>1263</v>
      </c>
    </row>
    <row r="223" spans="1:65" s="2" customFormat="1" ht="16.5" customHeight="1">
      <c r="A223" s="31"/>
      <c r="B223" s="142"/>
      <c r="C223" s="187" t="s">
        <v>513</v>
      </c>
      <c r="D223" s="187" t="s">
        <v>357</v>
      </c>
      <c r="E223" s="188" t="s">
        <v>1077</v>
      </c>
      <c r="F223" s="189" t="s">
        <v>1078</v>
      </c>
      <c r="G223" s="190" t="s">
        <v>360</v>
      </c>
      <c r="H223" s="191">
        <v>1.4999999999999999E-2</v>
      </c>
      <c r="I223" s="192"/>
      <c r="J223" s="193">
        <f t="shared" si="35"/>
        <v>0</v>
      </c>
      <c r="K223" s="194"/>
      <c r="L223" s="195"/>
      <c r="M223" s="196" t="s">
        <v>1</v>
      </c>
      <c r="N223" s="197" t="s">
        <v>43</v>
      </c>
      <c r="O223" s="60"/>
      <c r="P223" s="184">
        <f t="shared" si="36"/>
        <v>0</v>
      </c>
      <c r="Q223" s="184">
        <v>1</v>
      </c>
      <c r="R223" s="184">
        <f t="shared" si="37"/>
        <v>1.4999999999999999E-2</v>
      </c>
      <c r="S223" s="184">
        <v>0</v>
      </c>
      <c r="T223" s="185">
        <f t="shared" si="38"/>
        <v>0</v>
      </c>
      <c r="U223" s="31"/>
      <c r="V223" s="31"/>
      <c r="W223" s="31"/>
      <c r="X223" s="31"/>
      <c r="Y223" s="31"/>
      <c r="Z223" s="31"/>
      <c r="AA223" s="31"/>
      <c r="AB223" s="31"/>
      <c r="AC223" s="31"/>
      <c r="AD223" s="31"/>
      <c r="AE223" s="31"/>
      <c r="AR223" s="186" t="s">
        <v>362</v>
      </c>
      <c r="AT223" s="186" t="s">
        <v>357</v>
      </c>
      <c r="AU223" s="186" t="s">
        <v>88</v>
      </c>
      <c r="AY223" s="14" t="s">
        <v>232</v>
      </c>
      <c r="BE223" s="104">
        <f t="shared" si="39"/>
        <v>0</v>
      </c>
      <c r="BF223" s="104">
        <f t="shared" si="40"/>
        <v>0</v>
      </c>
      <c r="BG223" s="104">
        <f t="shared" si="41"/>
        <v>0</v>
      </c>
      <c r="BH223" s="104">
        <f t="shared" si="42"/>
        <v>0</v>
      </c>
      <c r="BI223" s="104">
        <f t="shared" si="43"/>
        <v>0</v>
      </c>
      <c r="BJ223" s="14" t="s">
        <v>88</v>
      </c>
      <c r="BK223" s="104">
        <f t="shared" si="44"/>
        <v>0</v>
      </c>
      <c r="BL223" s="14" t="s">
        <v>297</v>
      </c>
      <c r="BM223" s="186" t="s">
        <v>1264</v>
      </c>
    </row>
    <row r="224" spans="1:65" s="2" customFormat="1" ht="37.9" customHeight="1">
      <c r="A224" s="31"/>
      <c r="B224" s="142"/>
      <c r="C224" s="174" t="s">
        <v>517</v>
      </c>
      <c r="D224" s="174" t="s">
        <v>234</v>
      </c>
      <c r="E224" s="175" t="s">
        <v>1265</v>
      </c>
      <c r="F224" s="176" t="s">
        <v>1266</v>
      </c>
      <c r="G224" s="177" t="s">
        <v>256</v>
      </c>
      <c r="H224" s="178">
        <v>40.82</v>
      </c>
      <c r="I224" s="179"/>
      <c r="J224" s="180">
        <f t="shared" si="35"/>
        <v>0</v>
      </c>
      <c r="K224" s="181"/>
      <c r="L224" s="32"/>
      <c r="M224" s="182" t="s">
        <v>1</v>
      </c>
      <c r="N224" s="183" t="s">
        <v>43</v>
      </c>
      <c r="O224" s="60"/>
      <c r="P224" s="184">
        <f t="shared" si="36"/>
        <v>0</v>
      </c>
      <c r="Q224" s="184">
        <v>0</v>
      </c>
      <c r="R224" s="184">
        <f t="shared" si="37"/>
        <v>0</v>
      </c>
      <c r="S224" s="184">
        <v>0</v>
      </c>
      <c r="T224" s="185">
        <f t="shared" si="38"/>
        <v>0</v>
      </c>
      <c r="U224" s="31"/>
      <c r="V224" s="31"/>
      <c r="W224" s="31"/>
      <c r="X224" s="31"/>
      <c r="Y224" s="31"/>
      <c r="Z224" s="31"/>
      <c r="AA224" s="31"/>
      <c r="AB224" s="31"/>
      <c r="AC224" s="31"/>
      <c r="AD224" s="31"/>
      <c r="AE224" s="31"/>
      <c r="AR224" s="186" t="s">
        <v>297</v>
      </c>
      <c r="AT224" s="186" t="s">
        <v>234</v>
      </c>
      <c r="AU224" s="186" t="s">
        <v>88</v>
      </c>
      <c r="AY224" s="14" t="s">
        <v>232</v>
      </c>
      <c r="BE224" s="104">
        <f t="shared" si="39"/>
        <v>0</v>
      </c>
      <c r="BF224" s="104">
        <f t="shared" si="40"/>
        <v>0</v>
      </c>
      <c r="BG224" s="104">
        <f t="shared" si="41"/>
        <v>0</v>
      </c>
      <c r="BH224" s="104">
        <f t="shared" si="42"/>
        <v>0</v>
      </c>
      <c r="BI224" s="104">
        <f t="shared" si="43"/>
        <v>0</v>
      </c>
      <c r="BJ224" s="14" t="s">
        <v>88</v>
      </c>
      <c r="BK224" s="104">
        <f t="shared" si="44"/>
        <v>0</v>
      </c>
      <c r="BL224" s="14" t="s">
        <v>297</v>
      </c>
      <c r="BM224" s="186" t="s">
        <v>1267</v>
      </c>
    </row>
    <row r="225" spans="1:65" s="2" customFormat="1" ht="16.5" customHeight="1">
      <c r="A225" s="31"/>
      <c r="B225" s="142"/>
      <c r="C225" s="187" t="s">
        <v>883</v>
      </c>
      <c r="D225" s="187" t="s">
        <v>357</v>
      </c>
      <c r="E225" s="188" t="s">
        <v>1268</v>
      </c>
      <c r="F225" s="189" t="s">
        <v>1269</v>
      </c>
      <c r="G225" s="190" t="s">
        <v>394</v>
      </c>
      <c r="H225" s="191">
        <v>5</v>
      </c>
      <c r="I225" s="192"/>
      <c r="J225" s="193">
        <f t="shared" si="35"/>
        <v>0</v>
      </c>
      <c r="K225" s="194"/>
      <c r="L225" s="195"/>
      <c r="M225" s="196" t="s">
        <v>1</v>
      </c>
      <c r="N225" s="197" t="s">
        <v>43</v>
      </c>
      <c r="O225" s="60"/>
      <c r="P225" s="184">
        <f t="shared" si="36"/>
        <v>0</v>
      </c>
      <c r="Q225" s="184">
        <v>1E-3</v>
      </c>
      <c r="R225" s="184">
        <f t="shared" si="37"/>
        <v>5.0000000000000001E-3</v>
      </c>
      <c r="S225" s="184">
        <v>0</v>
      </c>
      <c r="T225" s="185">
        <f t="shared" si="38"/>
        <v>0</v>
      </c>
      <c r="U225" s="31"/>
      <c r="V225" s="31"/>
      <c r="W225" s="31"/>
      <c r="X225" s="31"/>
      <c r="Y225" s="31"/>
      <c r="Z225" s="31"/>
      <c r="AA225" s="31"/>
      <c r="AB225" s="31"/>
      <c r="AC225" s="31"/>
      <c r="AD225" s="31"/>
      <c r="AE225" s="31"/>
      <c r="AR225" s="186" t="s">
        <v>263</v>
      </c>
      <c r="AT225" s="186" t="s">
        <v>357</v>
      </c>
      <c r="AU225" s="186" t="s">
        <v>88</v>
      </c>
      <c r="AY225" s="14" t="s">
        <v>232</v>
      </c>
      <c r="BE225" s="104">
        <f t="shared" si="39"/>
        <v>0</v>
      </c>
      <c r="BF225" s="104">
        <f t="shared" si="40"/>
        <v>0</v>
      </c>
      <c r="BG225" s="104">
        <f t="shared" si="41"/>
        <v>0</v>
      </c>
      <c r="BH225" s="104">
        <f t="shared" si="42"/>
        <v>0</v>
      </c>
      <c r="BI225" s="104">
        <f t="shared" si="43"/>
        <v>0</v>
      </c>
      <c r="BJ225" s="14" t="s">
        <v>88</v>
      </c>
      <c r="BK225" s="104">
        <f t="shared" si="44"/>
        <v>0</v>
      </c>
      <c r="BL225" s="14" t="s">
        <v>238</v>
      </c>
      <c r="BM225" s="186" t="s">
        <v>1270</v>
      </c>
    </row>
    <row r="226" spans="1:65" s="2" customFormat="1" ht="16.5" customHeight="1">
      <c r="A226" s="31"/>
      <c r="B226" s="142"/>
      <c r="C226" s="187" t="s">
        <v>525</v>
      </c>
      <c r="D226" s="187" t="s">
        <v>357</v>
      </c>
      <c r="E226" s="188" t="s">
        <v>1271</v>
      </c>
      <c r="F226" s="189" t="s">
        <v>1272</v>
      </c>
      <c r="G226" s="190" t="s">
        <v>394</v>
      </c>
      <c r="H226" s="191">
        <v>5</v>
      </c>
      <c r="I226" s="192"/>
      <c r="J226" s="193">
        <f t="shared" si="35"/>
        <v>0</v>
      </c>
      <c r="K226" s="194"/>
      <c r="L226" s="195"/>
      <c r="M226" s="196" t="s">
        <v>1</v>
      </c>
      <c r="N226" s="197" t="s">
        <v>43</v>
      </c>
      <c r="O226" s="60"/>
      <c r="P226" s="184">
        <f t="shared" si="36"/>
        <v>0</v>
      </c>
      <c r="Q226" s="184">
        <v>1E-3</v>
      </c>
      <c r="R226" s="184">
        <f t="shared" si="37"/>
        <v>5.0000000000000001E-3</v>
      </c>
      <c r="S226" s="184">
        <v>0</v>
      </c>
      <c r="T226" s="185">
        <f t="shared" si="38"/>
        <v>0</v>
      </c>
      <c r="U226" s="31"/>
      <c r="V226" s="31"/>
      <c r="W226" s="31"/>
      <c r="X226" s="31"/>
      <c r="Y226" s="31"/>
      <c r="Z226" s="31"/>
      <c r="AA226" s="31"/>
      <c r="AB226" s="31"/>
      <c r="AC226" s="31"/>
      <c r="AD226" s="31"/>
      <c r="AE226" s="31"/>
      <c r="AR226" s="186" t="s">
        <v>263</v>
      </c>
      <c r="AT226" s="186" t="s">
        <v>357</v>
      </c>
      <c r="AU226" s="186" t="s">
        <v>88</v>
      </c>
      <c r="AY226" s="14" t="s">
        <v>232</v>
      </c>
      <c r="BE226" s="104">
        <f t="shared" si="39"/>
        <v>0</v>
      </c>
      <c r="BF226" s="104">
        <f t="shared" si="40"/>
        <v>0</v>
      </c>
      <c r="BG226" s="104">
        <f t="shared" si="41"/>
        <v>0</v>
      </c>
      <c r="BH226" s="104">
        <f t="shared" si="42"/>
        <v>0</v>
      </c>
      <c r="BI226" s="104">
        <f t="shared" si="43"/>
        <v>0</v>
      </c>
      <c r="BJ226" s="14" t="s">
        <v>88</v>
      </c>
      <c r="BK226" s="104">
        <f t="shared" si="44"/>
        <v>0</v>
      </c>
      <c r="BL226" s="14" t="s">
        <v>238</v>
      </c>
      <c r="BM226" s="186" t="s">
        <v>1273</v>
      </c>
    </row>
    <row r="227" spans="1:65" s="2" customFormat="1" ht="24.2" customHeight="1">
      <c r="A227" s="31"/>
      <c r="B227" s="142"/>
      <c r="C227" s="174" t="s">
        <v>529</v>
      </c>
      <c r="D227" s="174" t="s">
        <v>234</v>
      </c>
      <c r="E227" s="175" t="s">
        <v>1080</v>
      </c>
      <c r="F227" s="176" t="s">
        <v>1081</v>
      </c>
      <c r="G227" s="177" t="s">
        <v>360</v>
      </c>
      <c r="H227" s="178">
        <v>0.03</v>
      </c>
      <c r="I227" s="179"/>
      <c r="J227" s="180">
        <f t="shared" si="35"/>
        <v>0</v>
      </c>
      <c r="K227" s="181"/>
      <c r="L227" s="32"/>
      <c r="M227" s="182" t="s">
        <v>1</v>
      </c>
      <c r="N227" s="183" t="s">
        <v>43</v>
      </c>
      <c r="O227" s="60"/>
      <c r="P227" s="184">
        <f t="shared" si="36"/>
        <v>0</v>
      </c>
      <c r="Q227" s="184">
        <v>0</v>
      </c>
      <c r="R227" s="184">
        <f t="shared" si="37"/>
        <v>0</v>
      </c>
      <c r="S227" s="184">
        <v>0</v>
      </c>
      <c r="T227" s="185">
        <f t="shared" si="38"/>
        <v>0</v>
      </c>
      <c r="U227" s="31"/>
      <c r="V227" s="31"/>
      <c r="W227" s="31"/>
      <c r="X227" s="31"/>
      <c r="Y227" s="31"/>
      <c r="Z227" s="31"/>
      <c r="AA227" s="31"/>
      <c r="AB227" s="31"/>
      <c r="AC227" s="31"/>
      <c r="AD227" s="31"/>
      <c r="AE227" s="31"/>
      <c r="AR227" s="186" t="s">
        <v>297</v>
      </c>
      <c r="AT227" s="186" t="s">
        <v>234</v>
      </c>
      <c r="AU227" s="186" t="s">
        <v>88</v>
      </c>
      <c r="AY227" s="14" t="s">
        <v>232</v>
      </c>
      <c r="BE227" s="104">
        <f t="shared" si="39"/>
        <v>0</v>
      </c>
      <c r="BF227" s="104">
        <f t="shared" si="40"/>
        <v>0</v>
      </c>
      <c r="BG227" s="104">
        <f t="shared" si="41"/>
        <v>0</v>
      </c>
      <c r="BH227" s="104">
        <f t="shared" si="42"/>
        <v>0</v>
      </c>
      <c r="BI227" s="104">
        <f t="shared" si="43"/>
        <v>0</v>
      </c>
      <c r="BJ227" s="14" t="s">
        <v>88</v>
      </c>
      <c r="BK227" s="104">
        <f t="shared" si="44"/>
        <v>0</v>
      </c>
      <c r="BL227" s="14" t="s">
        <v>297</v>
      </c>
      <c r="BM227" s="186" t="s">
        <v>1274</v>
      </c>
    </row>
    <row r="228" spans="1:65" s="12" customFormat="1" ht="22.9" customHeight="1">
      <c r="B228" s="161"/>
      <c r="D228" s="162" t="s">
        <v>76</v>
      </c>
      <c r="E228" s="172" t="s">
        <v>1094</v>
      </c>
      <c r="F228" s="172" t="s">
        <v>1095</v>
      </c>
      <c r="I228" s="164"/>
      <c r="J228" s="173">
        <f>BK228</f>
        <v>0</v>
      </c>
      <c r="L228" s="161"/>
      <c r="M228" s="166"/>
      <c r="N228" s="167"/>
      <c r="O228" s="167"/>
      <c r="P228" s="168">
        <f>SUM(P229:P232)</f>
        <v>0</v>
      </c>
      <c r="Q228" s="167"/>
      <c r="R228" s="168">
        <f>SUM(R229:R232)</f>
        <v>0.10303</v>
      </c>
      <c r="S228" s="167"/>
      <c r="T228" s="169">
        <f>SUM(T229:T232)</f>
        <v>0</v>
      </c>
      <c r="AR228" s="162" t="s">
        <v>88</v>
      </c>
      <c r="AT228" s="170" t="s">
        <v>76</v>
      </c>
      <c r="AU228" s="170" t="s">
        <v>81</v>
      </c>
      <c r="AY228" s="162" t="s">
        <v>232</v>
      </c>
      <c r="BK228" s="171">
        <f>SUM(BK229:BK232)</f>
        <v>0</v>
      </c>
    </row>
    <row r="229" spans="1:65" s="2" customFormat="1" ht="24.2" customHeight="1">
      <c r="A229" s="31"/>
      <c r="B229" s="142"/>
      <c r="C229" s="174" t="s">
        <v>533</v>
      </c>
      <c r="D229" s="174" t="s">
        <v>234</v>
      </c>
      <c r="E229" s="175" t="s">
        <v>1096</v>
      </c>
      <c r="F229" s="176" t="s">
        <v>1275</v>
      </c>
      <c r="G229" s="177" t="s">
        <v>394</v>
      </c>
      <c r="H229" s="178">
        <v>1</v>
      </c>
      <c r="I229" s="179"/>
      <c r="J229" s="180">
        <f>ROUND(I229*H229,2)</f>
        <v>0</v>
      </c>
      <c r="K229" s="181"/>
      <c r="L229" s="32"/>
      <c r="M229" s="182" t="s">
        <v>1</v>
      </c>
      <c r="N229" s="183" t="s">
        <v>43</v>
      </c>
      <c r="O229" s="60"/>
      <c r="P229" s="184">
        <f>O229*H229</f>
        <v>0</v>
      </c>
      <c r="Q229" s="184">
        <v>0.1</v>
      </c>
      <c r="R229" s="184">
        <f>Q229*H229</f>
        <v>0.1</v>
      </c>
      <c r="S229" s="184">
        <v>0</v>
      </c>
      <c r="T229" s="185">
        <f>S229*H229</f>
        <v>0</v>
      </c>
      <c r="U229" s="31"/>
      <c r="V229" s="31"/>
      <c r="W229" s="31"/>
      <c r="X229" s="31"/>
      <c r="Y229" s="31"/>
      <c r="Z229" s="31"/>
      <c r="AA229" s="31"/>
      <c r="AB229" s="31"/>
      <c r="AC229" s="31"/>
      <c r="AD229" s="31"/>
      <c r="AE229" s="31"/>
      <c r="AR229" s="186" t="s">
        <v>297</v>
      </c>
      <c r="AT229" s="186" t="s">
        <v>234</v>
      </c>
      <c r="AU229" s="186" t="s">
        <v>88</v>
      </c>
      <c r="AY229" s="14" t="s">
        <v>232</v>
      </c>
      <c r="BE229" s="104">
        <f>IF(N229="základná",J229,0)</f>
        <v>0</v>
      </c>
      <c r="BF229" s="104">
        <f>IF(N229="znížená",J229,0)</f>
        <v>0</v>
      </c>
      <c r="BG229" s="104">
        <f>IF(N229="zákl. prenesená",J229,0)</f>
        <v>0</v>
      </c>
      <c r="BH229" s="104">
        <f>IF(N229="zníž. prenesená",J229,0)</f>
        <v>0</v>
      </c>
      <c r="BI229" s="104">
        <f>IF(N229="nulová",J229,0)</f>
        <v>0</v>
      </c>
      <c r="BJ229" s="14" t="s">
        <v>88</v>
      </c>
      <c r="BK229" s="104">
        <f>ROUND(I229*H229,2)</f>
        <v>0</v>
      </c>
      <c r="BL229" s="14" t="s">
        <v>297</v>
      </c>
      <c r="BM229" s="186" t="s">
        <v>1276</v>
      </c>
    </row>
    <row r="230" spans="1:65" s="2" customFormat="1" ht="16.5" customHeight="1">
      <c r="A230" s="31"/>
      <c r="B230" s="142"/>
      <c r="C230" s="174" t="s">
        <v>1102</v>
      </c>
      <c r="D230" s="174" t="s">
        <v>234</v>
      </c>
      <c r="E230" s="175" t="s">
        <v>1112</v>
      </c>
      <c r="F230" s="176" t="s">
        <v>1277</v>
      </c>
      <c r="G230" s="177" t="s">
        <v>256</v>
      </c>
      <c r="H230" s="178">
        <v>1.5</v>
      </c>
      <c r="I230" s="179"/>
      <c r="J230" s="180">
        <f>ROUND(I230*H230,2)</f>
        <v>0</v>
      </c>
      <c r="K230" s="181"/>
      <c r="L230" s="32"/>
      <c r="M230" s="182" t="s">
        <v>1</v>
      </c>
      <c r="N230" s="183" t="s">
        <v>43</v>
      </c>
      <c r="O230" s="60"/>
      <c r="P230" s="184">
        <f>O230*H230</f>
        <v>0</v>
      </c>
      <c r="Q230" s="184">
        <v>9.0000000000000006E-5</v>
      </c>
      <c r="R230" s="184">
        <f>Q230*H230</f>
        <v>1.35E-4</v>
      </c>
      <c r="S230" s="184">
        <v>0</v>
      </c>
      <c r="T230" s="185">
        <f>S230*H230</f>
        <v>0</v>
      </c>
      <c r="U230" s="31"/>
      <c r="V230" s="31"/>
      <c r="W230" s="31"/>
      <c r="X230" s="31"/>
      <c r="Y230" s="31"/>
      <c r="Z230" s="31"/>
      <c r="AA230" s="31"/>
      <c r="AB230" s="31"/>
      <c r="AC230" s="31"/>
      <c r="AD230" s="31"/>
      <c r="AE230" s="31"/>
      <c r="AR230" s="186" t="s">
        <v>238</v>
      </c>
      <c r="AT230" s="186" t="s">
        <v>234</v>
      </c>
      <c r="AU230" s="186" t="s">
        <v>88</v>
      </c>
      <c r="AY230" s="14" t="s">
        <v>232</v>
      </c>
      <c r="BE230" s="104">
        <f>IF(N230="základná",J230,0)</f>
        <v>0</v>
      </c>
      <c r="BF230" s="104">
        <f>IF(N230="znížená",J230,0)</f>
        <v>0</v>
      </c>
      <c r="BG230" s="104">
        <f>IF(N230="zákl. prenesená",J230,0)</f>
        <v>0</v>
      </c>
      <c r="BH230" s="104">
        <f>IF(N230="zníž. prenesená",J230,0)</f>
        <v>0</v>
      </c>
      <c r="BI230" s="104">
        <f>IF(N230="nulová",J230,0)</f>
        <v>0</v>
      </c>
      <c r="BJ230" s="14" t="s">
        <v>88</v>
      </c>
      <c r="BK230" s="104">
        <f>ROUND(I230*H230,2)</f>
        <v>0</v>
      </c>
      <c r="BL230" s="14" t="s">
        <v>238</v>
      </c>
      <c r="BM230" s="186" t="s">
        <v>1278</v>
      </c>
    </row>
    <row r="231" spans="1:65" s="2" customFormat="1" ht="24.2" customHeight="1">
      <c r="A231" s="31"/>
      <c r="B231" s="142"/>
      <c r="C231" s="187" t="s">
        <v>537</v>
      </c>
      <c r="D231" s="187" t="s">
        <v>357</v>
      </c>
      <c r="E231" s="188" t="s">
        <v>1279</v>
      </c>
      <c r="F231" s="189" t="s">
        <v>1280</v>
      </c>
      <c r="G231" s="190" t="s">
        <v>256</v>
      </c>
      <c r="H231" s="191">
        <v>1.5</v>
      </c>
      <c r="I231" s="192"/>
      <c r="J231" s="193">
        <f>ROUND(I231*H231,2)</f>
        <v>0</v>
      </c>
      <c r="K231" s="194"/>
      <c r="L231" s="195"/>
      <c r="M231" s="196" t="s">
        <v>1</v>
      </c>
      <c r="N231" s="197" t="s">
        <v>43</v>
      </c>
      <c r="O231" s="60"/>
      <c r="P231" s="184">
        <f>O231*H231</f>
        <v>0</v>
      </c>
      <c r="Q231" s="184">
        <v>1.9300000000000001E-3</v>
      </c>
      <c r="R231" s="184">
        <f>Q231*H231</f>
        <v>2.895E-3</v>
      </c>
      <c r="S231" s="184">
        <v>0</v>
      </c>
      <c r="T231" s="185">
        <f>S231*H231</f>
        <v>0</v>
      </c>
      <c r="U231" s="31"/>
      <c r="V231" s="31"/>
      <c r="W231" s="31"/>
      <c r="X231" s="31"/>
      <c r="Y231" s="31"/>
      <c r="Z231" s="31"/>
      <c r="AA231" s="31"/>
      <c r="AB231" s="31"/>
      <c r="AC231" s="31"/>
      <c r="AD231" s="31"/>
      <c r="AE231" s="31"/>
      <c r="AR231" s="186" t="s">
        <v>263</v>
      </c>
      <c r="AT231" s="186" t="s">
        <v>357</v>
      </c>
      <c r="AU231" s="186" t="s">
        <v>88</v>
      </c>
      <c r="AY231" s="14" t="s">
        <v>232</v>
      </c>
      <c r="BE231" s="104">
        <f>IF(N231="základná",J231,0)</f>
        <v>0</v>
      </c>
      <c r="BF231" s="104">
        <f>IF(N231="znížená",J231,0)</f>
        <v>0</v>
      </c>
      <c r="BG231" s="104">
        <f>IF(N231="zákl. prenesená",J231,0)</f>
        <v>0</v>
      </c>
      <c r="BH231" s="104">
        <f>IF(N231="zníž. prenesená",J231,0)</f>
        <v>0</v>
      </c>
      <c r="BI231" s="104">
        <f>IF(N231="nulová",J231,0)</f>
        <v>0</v>
      </c>
      <c r="BJ231" s="14" t="s">
        <v>88</v>
      </c>
      <c r="BK231" s="104">
        <f>ROUND(I231*H231,2)</f>
        <v>0</v>
      </c>
      <c r="BL231" s="14" t="s">
        <v>238</v>
      </c>
      <c r="BM231" s="186" t="s">
        <v>1281</v>
      </c>
    </row>
    <row r="232" spans="1:65" s="2" customFormat="1" ht="24.2" customHeight="1">
      <c r="A232" s="31"/>
      <c r="B232" s="142"/>
      <c r="C232" s="174" t="s">
        <v>541</v>
      </c>
      <c r="D232" s="174" t="s">
        <v>234</v>
      </c>
      <c r="E232" s="175" t="s">
        <v>1141</v>
      </c>
      <c r="F232" s="176" t="s">
        <v>1142</v>
      </c>
      <c r="G232" s="177" t="s">
        <v>360</v>
      </c>
      <c r="H232" s="178">
        <v>0.1</v>
      </c>
      <c r="I232" s="179"/>
      <c r="J232" s="180">
        <f>ROUND(I232*H232,2)</f>
        <v>0</v>
      </c>
      <c r="K232" s="181"/>
      <c r="L232" s="32"/>
      <c r="M232" s="198" t="s">
        <v>1</v>
      </c>
      <c r="N232" s="199" t="s">
        <v>43</v>
      </c>
      <c r="O232" s="200"/>
      <c r="P232" s="201">
        <f>O232*H232</f>
        <v>0</v>
      </c>
      <c r="Q232" s="201">
        <v>0</v>
      </c>
      <c r="R232" s="201">
        <f>Q232*H232</f>
        <v>0</v>
      </c>
      <c r="S232" s="201">
        <v>0</v>
      </c>
      <c r="T232" s="202">
        <f>S232*H232</f>
        <v>0</v>
      </c>
      <c r="U232" s="31"/>
      <c r="V232" s="31"/>
      <c r="W232" s="31"/>
      <c r="X232" s="31"/>
      <c r="Y232" s="31"/>
      <c r="Z232" s="31"/>
      <c r="AA232" s="31"/>
      <c r="AB232" s="31"/>
      <c r="AC232" s="31"/>
      <c r="AD232" s="31"/>
      <c r="AE232" s="31"/>
      <c r="AR232" s="186" t="s">
        <v>297</v>
      </c>
      <c r="AT232" s="186" t="s">
        <v>234</v>
      </c>
      <c r="AU232" s="186" t="s">
        <v>88</v>
      </c>
      <c r="AY232" s="14" t="s">
        <v>232</v>
      </c>
      <c r="BE232" s="104">
        <f>IF(N232="základná",J232,0)</f>
        <v>0</v>
      </c>
      <c r="BF232" s="104">
        <f>IF(N232="znížená",J232,0)</f>
        <v>0</v>
      </c>
      <c r="BG232" s="104">
        <f>IF(N232="zákl. prenesená",J232,0)</f>
        <v>0</v>
      </c>
      <c r="BH232" s="104">
        <f>IF(N232="zníž. prenesená",J232,0)</f>
        <v>0</v>
      </c>
      <c r="BI232" s="104">
        <f>IF(N232="nulová",J232,0)</f>
        <v>0</v>
      </c>
      <c r="BJ232" s="14" t="s">
        <v>88</v>
      </c>
      <c r="BK232" s="104">
        <f>ROUND(I232*H232,2)</f>
        <v>0</v>
      </c>
      <c r="BL232" s="14" t="s">
        <v>297</v>
      </c>
      <c r="BM232" s="186" t="s">
        <v>1282</v>
      </c>
    </row>
    <row r="233" spans="1:65" s="2" customFormat="1" ht="6.95" customHeight="1">
      <c r="A233" s="31"/>
      <c r="B233" s="49"/>
      <c r="C233" s="50"/>
      <c r="D233" s="50"/>
      <c r="E233" s="50"/>
      <c r="F233" s="50"/>
      <c r="G233" s="50"/>
      <c r="H233" s="50"/>
      <c r="I233" s="50"/>
      <c r="J233" s="50"/>
      <c r="K233" s="50"/>
      <c r="L233" s="32"/>
      <c r="M233" s="31"/>
      <c r="O233" s="31"/>
      <c r="P233" s="31"/>
      <c r="Q233" s="31"/>
      <c r="R233" s="31"/>
      <c r="S233" s="31"/>
      <c r="T233" s="31"/>
      <c r="U233" s="31"/>
      <c r="V233" s="31"/>
      <c r="W233" s="31"/>
      <c r="X233" s="31"/>
      <c r="Y233" s="31"/>
      <c r="Z233" s="31"/>
      <c r="AA233" s="31"/>
      <c r="AB233" s="31"/>
      <c r="AC233" s="31"/>
      <c r="AD233" s="31"/>
      <c r="AE233" s="31"/>
    </row>
  </sheetData>
  <autoFilter ref="C144:K232"/>
  <mergeCells count="20">
    <mergeCell ref="E131:H131"/>
    <mergeCell ref="E135:H135"/>
    <mergeCell ref="E133:H133"/>
    <mergeCell ref="E137:H137"/>
    <mergeCell ref="L2:V2"/>
    <mergeCell ref="D115:F115"/>
    <mergeCell ref="D116:F116"/>
    <mergeCell ref="D117:F117"/>
    <mergeCell ref="D118:F118"/>
    <mergeCell ref="D119:F119"/>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6.xml><?xml version="1.0" encoding="utf-8"?>
<worksheet xmlns="http://schemas.openxmlformats.org/spreadsheetml/2006/main" xmlns:r="http://schemas.openxmlformats.org/officeDocument/2006/relationships">
  <sheetPr>
    <pageSetUpPr fitToPage="1"/>
  </sheetPr>
  <dimension ref="A2:BM17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112</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1283</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1284</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J105</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ROUND((SUM(BE105:BE112) + SUM(BE136:BE172)),  2)</f>
        <v>0</v>
      </c>
      <c r="G39" s="118"/>
      <c r="H39" s="118"/>
      <c r="I39" s="119">
        <v>0.23</v>
      </c>
      <c r="J39" s="117">
        <f>ROUND(((SUM(BE105:BE112) + SUM(BE136:BE172))*I39),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ROUND((SUM(BF105:BF112) + SUM(BF136:BF172)),  2)</f>
        <v>0</v>
      </c>
      <c r="G40" s="118"/>
      <c r="H40" s="118"/>
      <c r="I40" s="119">
        <v>0.23</v>
      </c>
      <c r="J40" s="117">
        <f>ROUND(((SUM(BF105:BF112) + SUM(BF136:BF172))*I40),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ROUND((SUM(BG105:BG112) + SUM(BG136:BG172)),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ROUND((SUM(BH105:BH112) + SUM(BH136:BH172)),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ROUND((SUM(BI105:BI112) + SUM(BI136:BI172)),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1283</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03.1 - Elektrická prípojka k PČS</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65"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2.9" customHeight="1">
      <c r="A100" s="31"/>
      <c r="B100" s="32"/>
      <c r="C100" s="131" t="s">
        <v>194</v>
      </c>
      <c r="D100" s="31"/>
      <c r="E100" s="31"/>
      <c r="F100" s="31"/>
      <c r="G100" s="31"/>
      <c r="H100" s="31"/>
      <c r="I100" s="31"/>
      <c r="J100" s="73">
        <f>J136</f>
        <v>0</v>
      </c>
      <c r="K100" s="31"/>
      <c r="L100" s="44"/>
      <c r="S100" s="31"/>
      <c r="T100" s="31"/>
      <c r="U100" s="31"/>
      <c r="V100" s="31"/>
      <c r="W100" s="31"/>
      <c r="X100" s="31"/>
      <c r="Y100" s="31"/>
      <c r="Z100" s="31"/>
      <c r="AA100" s="31"/>
      <c r="AB100" s="31"/>
      <c r="AC100" s="31"/>
      <c r="AD100" s="31"/>
      <c r="AE100" s="31"/>
      <c r="AU100" s="14" t="s">
        <v>195</v>
      </c>
    </row>
    <row r="101" spans="1:65" s="9" customFormat="1" ht="24.95" customHeight="1">
      <c r="B101" s="132"/>
      <c r="D101" s="133" t="s">
        <v>207</v>
      </c>
      <c r="E101" s="134"/>
      <c r="F101" s="134"/>
      <c r="G101" s="134"/>
      <c r="H101" s="134"/>
      <c r="I101" s="134"/>
      <c r="J101" s="135">
        <f>J137</f>
        <v>0</v>
      </c>
      <c r="L101" s="132"/>
    </row>
    <row r="102" spans="1:65" s="10" customFormat="1" ht="19.899999999999999" customHeight="1">
      <c r="B102" s="136"/>
      <c r="D102" s="137" t="s">
        <v>1285</v>
      </c>
      <c r="E102" s="138"/>
      <c r="F102" s="138"/>
      <c r="G102" s="138"/>
      <c r="H102" s="138"/>
      <c r="I102" s="138"/>
      <c r="J102" s="139">
        <f>J138</f>
        <v>0</v>
      </c>
      <c r="L102" s="136"/>
    </row>
    <row r="103" spans="1:65" s="2" customFormat="1" ht="21.75" customHeight="1">
      <c r="A103" s="31"/>
      <c r="B103" s="32"/>
      <c r="C103" s="31"/>
      <c r="D103" s="31"/>
      <c r="E103" s="31"/>
      <c r="F103" s="31"/>
      <c r="G103" s="31"/>
      <c r="H103" s="31"/>
      <c r="I103" s="31"/>
      <c r="J103" s="31"/>
      <c r="K103" s="31"/>
      <c r="L103" s="44"/>
      <c r="S103" s="31"/>
      <c r="T103" s="31"/>
      <c r="U103" s="31"/>
      <c r="V103" s="31"/>
      <c r="W103" s="31"/>
      <c r="X103" s="31"/>
      <c r="Y103" s="31"/>
      <c r="Z103" s="31"/>
      <c r="AA103" s="31"/>
      <c r="AB103" s="31"/>
      <c r="AC103" s="31"/>
      <c r="AD103" s="31"/>
      <c r="AE103" s="31"/>
    </row>
    <row r="104" spans="1:65" s="2" customFormat="1" ht="6.95" customHeight="1">
      <c r="A104" s="31"/>
      <c r="B104" s="32"/>
      <c r="C104" s="31"/>
      <c r="D104" s="31"/>
      <c r="E104" s="31"/>
      <c r="F104" s="31"/>
      <c r="G104" s="31"/>
      <c r="H104" s="31"/>
      <c r="I104" s="31"/>
      <c r="J104" s="31"/>
      <c r="K104" s="31"/>
      <c r="L104" s="44"/>
      <c r="S104" s="31"/>
      <c r="T104" s="31"/>
      <c r="U104" s="31"/>
      <c r="V104" s="31"/>
      <c r="W104" s="31"/>
      <c r="X104" s="31"/>
      <c r="Y104" s="31"/>
      <c r="Z104" s="31"/>
      <c r="AA104" s="31"/>
      <c r="AB104" s="31"/>
      <c r="AC104" s="31"/>
      <c r="AD104" s="31"/>
      <c r="AE104" s="31"/>
    </row>
    <row r="105" spans="1:65" s="2" customFormat="1" ht="29.25" customHeight="1">
      <c r="A105" s="31"/>
      <c r="B105" s="32"/>
      <c r="C105" s="131" t="s">
        <v>209</v>
      </c>
      <c r="D105" s="31"/>
      <c r="E105" s="31"/>
      <c r="F105" s="31"/>
      <c r="G105" s="31"/>
      <c r="H105" s="31"/>
      <c r="I105" s="31"/>
      <c r="J105" s="140">
        <f>ROUND(J106 + J107 + J108 + J109 + J110 + J111,2)</f>
        <v>0</v>
      </c>
      <c r="K105" s="31"/>
      <c r="L105" s="44"/>
      <c r="N105" s="141" t="s">
        <v>41</v>
      </c>
      <c r="S105" s="31"/>
      <c r="T105" s="31"/>
      <c r="U105" s="31"/>
      <c r="V105" s="31"/>
      <c r="W105" s="31"/>
      <c r="X105" s="31"/>
      <c r="Y105" s="31"/>
      <c r="Z105" s="31"/>
      <c r="AA105" s="31"/>
      <c r="AB105" s="31"/>
      <c r="AC105" s="31"/>
      <c r="AD105" s="31"/>
      <c r="AE105" s="31"/>
    </row>
    <row r="106" spans="1:65" s="2" customFormat="1" ht="18" customHeight="1">
      <c r="A106" s="31"/>
      <c r="B106" s="142"/>
      <c r="C106" s="143"/>
      <c r="D106" s="257" t="s">
        <v>210</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ref="BE106:BE111" si="0">IF(N106="základná",J106,0)</f>
        <v>0</v>
      </c>
      <c r="BF106" s="149">
        <f t="shared" ref="BF106:BF111" si="1">IF(N106="znížená",J106,0)</f>
        <v>0</v>
      </c>
      <c r="BG106" s="149">
        <f t="shared" ref="BG106:BG111" si="2">IF(N106="zákl. prenesená",J106,0)</f>
        <v>0</v>
      </c>
      <c r="BH106" s="149">
        <f t="shared" ref="BH106:BH111" si="3">IF(N106="zníž. prenesená",J106,0)</f>
        <v>0</v>
      </c>
      <c r="BI106" s="149">
        <f t="shared" ref="BI106:BI111" si="4">IF(N106="nulová",J106,0)</f>
        <v>0</v>
      </c>
      <c r="BJ106" s="148" t="s">
        <v>88</v>
      </c>
      <c r="BK106" s="146"/>
      <c r="BL106" s="146"/>
      <c r="BM106" s="146"/>
    </row>
    <row r="107" spans="1:65" s="2" customFormat="1" ht="18" customHeight="1">
      <c r="A107" s="31"/>
      <c r="B107" s="142"/>
      <c r="C107" s="143"/>
      <c r="D107" s="257" t="s">
        <v>212</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213</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257" t="s">
        <v>214</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8" customHeight="1">
      <c r="A110" s="31"/>
      <c r="B110" s="142"/>
      <c r="C110" s="143"/>
      <c r="D110" s="257" t="s">
        <v>215</v>
      </c>
      <c r="E110" s="263"/>
      <c r="F110" s="263"/>
      <c r="G110" s="143"/>
      <c r="H110" s="143"/>
      <c r="I110" s="143"/>
      <c r="J110" s="101">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211</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8" customHeight="1">
      <c r="A111" s="31"/>
      <c r="B111" s="142"/>
      <c r="C111" s="143"/>
      <c r="D111" s="144" t="s">
        <v>216</v>
      </c>
      <c r="E111" s="143"/>
      <c r="F111" s="143"/>
      <c r="G111" s="143"/>
      <c r="H111" s="143"/>
      <c r="I111" s="143"/>
      <c r="J111" s="101">
        <f>ROUND(J34*T111,2)</f>
        <v>0</v>
      </c>
      <c r="K111" s="143"/>
      <c r="L111" s="145"/>
      <c r="M111" s="146"/>
      <c r="N111" s="147" t="s">
        <v>43</v>
      </c>
      <c r="O111" s="146"/>
      <c r="P111" s="146"/>
      <c r="Q111" s="146"/>
      <c r="R111" s="146"/>
      <c r="S111" s="143"/>
      <c r="T111" s="143"/>
      <c r="U111" s="143"/>
      <c r="V111" s="143"/>
      <c r="W111" s="143"/>
      <c r="X111" s="143"/>
      <c r="Y111" s="143"/>
      <c r="Z111" s="143"/>
      <c r="AA111" s="143"/>
      <c r="AB111" s="143"/>
      <c r="AC111" s="143"/>
      <c r="AD111" s="143"/>
      <c r="AE111" s="143"/>
      <c r="AF111" s="146"/>
      <c r="AG111" s="146"/>
      <c r="AH111" s="146"/>
      <c r="AI111" s="146"/>
      <c r="AJ111" s="146"/>
      <c r="AK111" s="146"/>
      <c r="AL111" s="146"/>
      <c r="AM111" s="146"/>
      <c r="AN111" s="146"/>
      <c r="AO111" s="146"/>
      <c r="AP111" s="146"/>
      <c r="AQ111" s="146"/>
      <c r="AR111" s="146"/>
      <c r="AS111" s="146"/>
      <c r="AT111" s="146"/>
      <c r="AU111" s="146"/>
      <c r="AV111" s="146"/>
      <c r="AW111" s="146"/>
      <c r="AX111" s="146"/>
      <c r="AY111" s="148" t="s">
        <v>217</v>
      </c>
      <c r="AZ111" s="146"/>
      <c r="BA111" s="146"/>
      <c r="BB111" s="146"/>
      <c r="BC111" s="146"/>
      <c r="BD111" s="146"/>
      <c r="BE111" s="149">
        <f t="shared" si="0"/>
        <v>0</v>
      </c>
      <c r="BF111" s="149">
        <f t="shared" si="1"/>
        <v>0</v>
      </c>
      <c r="BG111" s="149">
        <f t="shared" si="2"/>
        <v>0</v>
      </c>
      <c r="BH111" s="149">
        <f t="shared" si="3"/>
        <v>0</v>
      </c>
      <c r="BI111" s="149">
        <f t="shared" si="4"/>
        <v>0</v>
      </c>
      <c r="BJ111" s="148" t="s">
        <v>88</v>
      </c>
      <c r="BK111" s="146"/>
      <c r="BL111" s="146"/>
      <c r="BM111" s="146"/>
    </row>
    <row r="112" spans="1:65" s="2" customFormat="1" ht="11.25">
      <c r="A112" s="31"/>
      <c r="B112" s="32"/>
      <c r="C112" s="31"/>
      <c r="D112" s="31"/>
      <c r="E112" s="31"/>
      <c r="F112" s="31"/>
      <c r="G112" s="31"/>
      <c r="H112" s="31"/>
      <c r="I112" s="31"/>
      <c r="J112" s="31"/>
      <c r="K112" s="31"/>
      <c r="L112" s="44"/>
      <c r="S112" s="31"/>
      <c r="T112" s="31"/>
      <c r="U112" s="31"/>
      <c r="V112" s="31"/>
      <c r="W112" s="31"/>
      <c r="X112" s="31"/>
      <c r="Y112" s="31"/>
      <c r="Z112" s="31"/>
      <c r="AA112" s="31"/>
      <c r="AB112" s="31"/>
      <c r="AC112" s="31"/>
      <c r="AD112" s="31"/>
      <c r="AE112" s="31"/>
    </row>
    <row r="113" spans="1:31" s="2" customFormat="1" ht="29.25" customHeight="1">
      <c r="A113" s="31"/>
      <c r="B113" s="32"/>
      <c r="C113" s="108" t="s">
        <v>182</v>
      </c>
      <c r="D113" s="109"/>
      <c r="E113" s="109"/>
      <c r="F113" s="109"/>
      <c r="G113" s="109"/>
      <c r="H113" s="109"/>
      <c r="I113" s="109"/>
      <c r="J113" s="110">
        <f>ROUND(J100+J105,2)</f>
        <v>0</v>
      </c>
      <c r="K113" s="109"/>
      <c r="L113" s="44"/>
      <c r="S113" s="31"/>
      <c r="T113" s="31"/>
      <c r="U113" s="31"/>
      <c r="V113" s="31"/>
      <c r="W113" s="31"/>
      <c r="X113" s="31"/>
      <c r="Y113" s="31"/>
      <c r="Z113" s="31"/>
      <c r="AA113" s="31"/>
      <c r="AB113" s="31"/>
      <c r="AC113" s="31"/>
      <c r="AD113" s="31"/>
      <c r="AE113" s="31"/>
    </row>
    <row r="114" spans="1:31" s="2" customFormat="1" ht="6.95" customHeight="1">
      <c r="A114" s="31"/>
      <c r="B114" s="49"/>
      <c r="C114" s="50"/>
      <c r="D114" s="50"/>
      <c r="E114" s="50"/>
      <c r="F114" s="50"/>
      <c r="G114" s="50"/>
      <c r="H114" s="50"/>
      <c r="I114" s="50"/>
      <c r="J114" s="50"/>
      <c r="K114" s="50"/>
      <c r="L114" s="44"/>
      <c r="S114" s="31"/>
      <c r="T114" s="31"/>
      <c r="U114" s="31"/>
      <c r="V114" s="31"/>
      <c r="W114" s="31"/>
      <c r="X114" s="31"/>
      <c r="Y114" s="31"/>
      <c r="Z114" s="31"/>
      <c r="AA114" s="31"/>
      <c r="AB114" s="31"/>
      <c r="AC114" s="31"/>
      <c r="AD114" s="31"/>
      <c r="AE114" s="31"/>
    </row>
    <row r="118" spans="1:31" s="2" customFormat="1" ht="6.95" customHeight="1">
      <c r="A118" s="31"/>
      <c r="B118" s="51"/>
      <c r="C118" s="52"/>
      <c r="D118" s="52"/>
      <c r="E118" s="52"/>
      <c r="F118" s="52"/>
      <c r="G118" s="52"/>
      <c r="H118" s="52"/>
      <c r="I118" s="52"/>
      <c r="J118" s="52"/>
      <c r="K118" s="52"/>
      <c r="L118" s="44"/>
      <c r="S118" s="31"/>
      <c r="T118" s="31"/>
      <c r="U118" s="31"/>
      <c r="V118" s="31"/>
      <c r="W118" s="31"/>
      <c r="X118" s="31"/>
      <c r="Y118" s="31"/>
      <c r="Z118" s="31"/>
      <c r="AA118" s="31"/>
      <c r="AB118" s="31"/>
      <c r="AC118" s="31"/>
      <c r="AD118" s="31"/>
      <c r="AE118" s="31"/>
    </row>
    <row r="119" spans="1:31" s="2" customFormat="1" ht="24.95" customHeight="1">
      <c r="A119" s="31"/>
      <c r="B119" s="32"/>
      <c r="C119" s="18" t="s">
        <v>218</v>
      </c>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6.95" customHeight="1">
      <c r="A120" s="31"/>
      <c r="B120" s="32"/>
      <c r="C120" s="31"/>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31" s="2" customFormat="1" ht="12" customHeight="1">
      <c r="A121" s="31"/>
      <c r="B121" s="32"/>
      <c r="C121" s="24" t="s">
        <v>15</v>
      </c>
      <c r="D121" s="31"/>
      <c r="E121" s="31"/>
      <c r="F121" s="31"/>
      <c r="G121" s="31"/>
      <c r="H121" s="31"/>
      <c r="I121" s="31"/>
      <c r="J121" s="31"/>
      <c r="K121" s="31"/>
      <c r="L121" s="44"/>
      <c r="S121" s="31"/>
      <c r="T121" s="31"/>
      <c r="U121" s="31"/>
      <c r="V121" s="31"/>
      <c r="W121" s="31"/>
      <c r="X121" s="31"/>
      <c r="Y121" s="31"/>
      <c r="Z121" s="31"/>
      <c r="AA121" s="31"/>
      <c r="AB121" s="31"/>
      <c r="AC121" s="31"/>
      <c r="AD121" s="31"/>
      <c r="AE121" s="31"/>
    </row>
    <row r="122" spans="1:31" s="2" customFormat="1" ht="16.5" customHeight="1">
      <c r="A122" s="31"/>
      <c r="B122" s="32"/>
      <c r="C122" s="31"/>
      <c r="D122" s="31"/>
      <c r="E122" s="258" t="str">
        <f>E7</f>
        <v>Kanalizácia a ČOV Nacina Ves</v>
      </c>
      <c r="F122" s="259"/>
      <c r="G122" s="259"/>
      <c r="H122" s="259"/>
      <c r="I122" s="31"/>
      <c r="J122" s="31"/>
      <c r="K122" s="31"/>
      <c r="L122" s="44"/>
      <c r="S122" s="31"/>
      <c r="T122" s="31"/>
      <c r="U122" s="31"/>
      <c r="V122" s="31"/>
      <c r="W122" s="31"/>
      <c r="X122" s="31"/>
      <c r="Y122" s="31"/>
      <c r="Z122" s="31"/>
      <c r="AA122" s="31"/>
      <c r="AB122" s="31"/>
      <c r="AC122" s="31"/>
      <c r="AD122" s="31"/>
      <c r="AE122" s="31"/>
    </row>
    <row r="123" spans="1:31" s="1" customFormat="1" ht="12" customHeight="1">
      <c r="B123" s="17"/>
      <c r="C123" s="24" t="s">
        <v>184</v>
      </c>
      <c r="L123" s="17"/>
    </row>
    <row r="124" spans="1:31" s="1" customFormat="1" ht="16.5" customHeight="1">
      <c r="B124" s="17"/>
      <c r="E124" s="258" t="s">
        <v>185</v>
      </c>
      <c r="F124" s="210"/>
      <c r="G124" s="210"/>
      <c r="H124" s="210"/>
      <c r="L124" s="17"/>
    </row>
    <row r="125" spans="1:31" s="1" customFormat="1" ht="12" customHeight="1">
      <c r="B125" s="17"/>
      <c r="C125" s="24" t="s">
        <v>186</v>
      </c>
      <c r="L125" s="17"/>
    </row>
    <row r="126" spans="1:31" s="2" customFormat="1" ht="16.5" customHeight="1">
      <c r="A126" s="31"/>
      <c r="B126" s="32"/>
      <c r="C126" s="31"/>
      <c r="D126" s="31"/>
      <c r="E126" s="260" t="s">
        <v>1283</v>
      </c>
      <c r="F126" s="261"/>
      <c r="G126" s="261"/>
      <c r="H126" s="261"/>
      <c r="I126" s="31"/>
      <c r="J126" s="31"/>
      <c r="K126" s="31"/>
      <c r="L126" s="44"/>
      <c r="S126" s="31"/>
      <c r="T126" s="31"/>
      <c r="U126" s="31"/>
      <c r="V126" s="31"/>
      <c r="W126" s="31"/>
      <c r="X126" s="31"/>
      <c r="Y126" s="31"/>
      <c r="Z126" s="31"/>
      <c r="AA126" s="31"/>
      <c r="AB126" s="31"/>
      <c r="AC126" s="31"/>
      <c r="AD126" s="31"/>
      <c r="AE126" s="31"/>
    </row>
    <row r="127" spans="1:31" s="2" customFormat="1" ht="12" customHeight="1">
      <c r="A127" s="31"/>
      <c r="B127" s="32"/>
      <c r="C127" s="24" t="s">
        <v>188</v>
      </c>
      <c r="D127" s="31"/>
      <c r="E127" s="31"/>
      <c r="F127" s="31"/>
      <c r="G127" s="31"/>
      <c r="H127" s="31"/>
      <c r="I127" s="31"/>
      <c r="J127" s="31"/>
      <c r="K127" s="31"/>
      <c r="L127" s="44"/>
      <c r="S127" s="31"/>
      <c r="T127" s="31"/>
      <c r="U127" s="31"/>
      <c r="V127" s="31"/>
      <c r="W127" s="31"/>
      <c r="X127" s="31"/>
      <c r="Y127" s="31"/>
      <c r="Z127" s="31"/>
      <c r="AA127" s="31"/>
      <c r="AB127" s="31"/>
      <c r="AC127" s="31"/>
      <c r="AD127" s="31"/>
      <c r="AE127" s="31"/>
    </row>
    <row r="128" spans="1:31" s="2" customFormat="1" ht="16.5" customHeight="1">
      <c r="A128" s="31"/>
      <c r="B128" s="32"/>
      <c r="C128" s="31"/>
      <c r="D128" s="31"/>
      <c r="E128" s="239" t="str">
        <f>E13</f>
        <v>SO 03.1 - Elektrická prípojka k PČS</v>
      </c>
      <c r="F128" s="261"/>
      <c r="G128" s="261"/>
      <c r="H128" s="261"/>
      <c r="I128" s="31"/>
      <c r="J128" s="31"/>
      <c r="K128" s="31"/>
      <c r="L128" s="44"/>
      <c r="S128" s="31"/>
      <c r="T128" s="31"/>
      <c r="U128" s="31"/>
      <c r="V128" s="31"/>
      <c r="W128" s="31"/>
      <c r="X128" s="31"/>
      <c r="Y128" s="31"/>
      <c r="Z128" s="31"/>
      <c r="AA128" s="31"/>
      <c r="AB128" s="31"/>
      <c r="AC128" s="31"/>
      <c r="AD128" s="31"/>
      <c r="AE128" s="31"/>
    </row>
    <row r="129" spans="1:65" s="2" customFormat="1" ht="6.95" customHeight="1">
      <c r="A129" s="31"/>
      <c r="B129" s="32"/>
      <c r="C129" s="31"/>
      <c r="D129" s="31"/>
      <c r="E129" s="31"/>
      <c r="F129" s="31"/>
      <c r="G129" s="31"/>
      <c r="H129" s="31"/>
      <c r="I129" s="31"/>
      <c r="J129" s="31"/>
      <c r="K129" s="31"/>
      <c r="L129" s="44"/>
      <c r="S129" s="31"/>
      <c r="T129" s="31"/>
      <c r="U129" s="31"/>
      <c r="V129" s="31"/>
      <c r="W129" s="31"/>
      <c r="X129" s="31"/>
      <c r="Y129" s="31"/>
      <c r="Z129" s="31"/>
      <c r="AA129" s="31"/>
      <c r="AB129" s="31"/>
      <c r="AC129" s="31"/>
      <c r="AD129" s="31"/>
      <c r="AE129" s="31"/>
    </row>
    <row r="130" spans="1:65" s="2" customFormat="1" ht="12" customHeight="1">
      <c r="A130" s="31"/>
      <c r="B130" s="32"/>
      <c r="C130" s="24" t="s">
        <v>19</v>
      </c>
      <c r="D130" s="31"/>
      <c r="E130" s="31"/>
      <c r="F130" s="22" t="str">
        <f>F16</f>
        <v>Nacina Ves</v>
      </c>
      <c r="G130" s="31"/>
      <c r="H130" s="31"/>
      <c r="I130" s="24" t="s">
        <v>21</v>
      </c>
      <c r="J130" s="57" t="str">
        <f>IF(J16="","",J16)</f>
        <v>7. 4. 2025</v>
      </c>
      <c r="K130" s="31"/>
      <c r="L130" s="44"/>
      <c r="S130" s="31"/>
      <c r="T130" s="31"/>
      <c r="U130" s="31"/>
      <c r="V130" s="31"/>
      <c r="W130" s="31"/>
      <c r="X130" s="31"/>
      <c r="Y130" s="31"/>
      <c r="Z130" s="31"/>
      <c r="AA130" s="31"/>
      <c r="AB130" s="31"/>
      <c r="AC130" s="31"/>
      <c r="AD130" s="31"/>
      <c r="AE130" s="31"/>
    </row>
    <row r="131" spans="1:65" s="2" customFormat="1" ht="6.95" customHeight="1">
      <c r="A131" s="31"/>
      <c r="B131" s="32"/>
      <c r="C131" s="31"/>
      <c r="D131" s="31"/>
      <c r="E131" s="31"/>
      <c r="F131" s="31"/>
      <c r="G131" s="31"/>
      <c r="H131" s="31"/>
      <c r="I131" s="31"/>
      <c r="J131" s="31"/>
      <c r="K131" s="31"/>
      <c r="L131" s="44"/>
      <c r="S131" s="31"/>
      <c r="T131" s="31"/>
      <c r="U131" s="31"/>
      <c r="V131" s="31"/>
      <c r="W131" s="31"/>
      <c r="X131" s="31"/>
      <c r="Y131" s="31"/>
      <c r="Z131" s="31"/>
      <c r="AA131" s="31"/>
      <c r="AB131" s="31"/>
      <c r="AC131" s="31"/>
      <c r="AD131" s="31"/>
      <c r="AE131" s="31"/>
    </row>
    <row r="132" spans="1:65" s="2" customFormat="1" ht="15.2" customHeight="1">
      <c r="A132" s="31"/>
      <c r="B132" s="32"/>
      <c r="C132" s="24" t="s">
        <v>23</v>
      </c>
      <c r="D132" s="31"/>
      <c r="E132" s="31"/>
      <c r="F132" s="22" t="str">
        <f>E19</f>
        <v>Obec Nacina Ves</v>
      </c>
      <c r="G132" s="31"/>
      <c r="H132" s="31"/>
      <c r="I132" s="24" t="s">
        <v>29</v>
      </c>
      <c r="J132" s="27" t="str">
        <f>E25</f>
        <v>Ing. Štefan Čižmár</v>
      </c>
      <c r="K132" s="31"/>
      <c r="L132" s="44"/>
      <c r="S132" s="31"/>
      <c r="T132" s="31"/>
      <c r="U132" s="31"/>
      <c r="V132" s="31"/>
      <c r="W132" s="31"/>
      <c r="X132" s="31"/>
      <c r="Y132" s="31"/>
      <c r="Z132" s="31"/>
      <c r="AA132" s="31"/>
      <c r="AB132" s="31"/>
      <c r="AC132" s="31"/>
      <c r="AD132" s="31"/>
      <c r="AE132" s="31"/>
    </row>
    <row r="133" spans="1:65" s="2" customFormat="1" ht="15.2" customHeight="1">
      <c r="A133" s="31"/>
      <c r="B133" s="32"/>
      <c r="C133" s="24" t="s">
        <v>27</v>
      </c>
      <c r="D133" s="31"/>
      <c r="E133" s="31"/>
      <c r="F133" s="22" t="str">
        <f>IF(E22="","",E22)</f>
        <v>Vyplň údaj</v>
      </c>
      <c r="G133" s="31"/>
      <c r="H133" s="31"/>
      <c r="I133" s="24" t="s">
        <v>32</v>
      </c>
      <c r="J133" s="27" t="str">
        <f>E28</f>
        <v xml:space="preserve"> </v>
      </c>
      <c r="K133" s="31"/>
      <c r="L133" s="44"/>
      <c r="S133" s="31"/>
      <c r="T133" s="31"/>
      <c r="U133" s="31"/>
      <c r="V133" s="31"/>
      <c r="W133" s="31"/>
      <c r="X133" s="31"/>
      <c r="Y133" s="31"/>
      <c r="Z133" s="31"/>
      <c r="AA133" s="31"/>
      <c r="AB133" s="31"/>
      <c r="AC133" s="31"/>
      <c r="AD133" s="31"/>
      <c r="AE133" s="31"/>
    </row>
    <row r="134" spans="1:65" s="2" customFormat="1" ht="10.35" customHeight="1">
      <c r="A134" s="31"/>
      <c r="B134" s="32"/>
      <c r="C134" s="31"/>
      <c r="D134" s="31"/>
      <c r="E134" s="31"/>
      <c r="F134" s="31"/>
      <c r="G134" s="31"/>
      <c r="H134" s="31"/>
      <c r="I134" s="31"/>
      <c r="J134" s="31"/>
      <c r="K134" s="31"/>
      <c r="L134" s="44"/>
      <c r="S134" s="31"/>
      <c r="T134" s="31"/>
      <c r="U134" s="31"/>
      <c r="V134" s="31"/>
      <c r="W134" s="31"/>
      <c r="X134" s="31"/>
      <c r="Y134" s="31"/>
      <c r="Z134" s="31"/>
      <c r="AA134" s="31"/>
      <c r="AB134" s="31"/>
      <c r="AC134" s="31"/>
      <c r="AD134" s="31"/>
      <c r="AE134" s="31"/>
    </row>
    <row r="135" spans="1:65" s="11" customFormat="1" ht="29.25" customHeight="1">
      <c r="A135" s="150"/>
      <c r="B135" s="151"/>
      <c r="C135" s="152" t="s">
        <v>219</v>
      </c>
      <c r="D135" s="153" t="s">
        <v>62</v>
      </c>
      <c r="E135" s="153" t="s">
        <v>58</v>
      </c>
      <c r="F135" s="153" t="s">
        <v>59</v>
      </c>
      <c r="G135" s="153" t="s">
        <v>220</v>
      </c>
      <c r="H135" s="153" t="s">
        <v>221</v>
      </c>
      <c r="I135" s="153" t="s">
        <v>222</v>
      </c>
      <c r="J135" s="154" t="s">
        <v>193</v>
      </c>
      <c r="K135" s="155" t="s">
        <v>223</v>
      </c>
      <c r="L135" s="156"/>
      <c r="M135" s="64" t="s">
        <v>1</v>
      </c>
      <c r="N135" s="65" t="s">
        <v>41</v>
      </c>
      <c r="O135" s="65" t="s">
        <v>224</v>
      </c>
      <c r="P135" s="65" t="s">
        <v>225</v>
      </c>
      <c r="Q135" s="65" t="s">
        <v>226</v>
      </c>
      <c r="R135" s="65" t="s">
        <v>227</v>
      </c>
      <c r="S135" s="65" t="s">
        <v>228</v>
      </c>
      <c r="T135" s="66" t="s">
        <v>229</v>
      </c>
      <c r="U135" s="150"/>
      <c r="V135" s="150"/>
      <c r="W135" s="150"/>
      <c r="X135" s="150"/>
      <c r="Y135" s="150"/>
      <c r="Z135" s="150"/>
      <c r="AA135" s="150"/>
      <c r="AB135" s="150"/>
      <c r="AC135" s="150"/>
      <c r="AD135" s="150"/>
      <c r="AE135" s="150"/>
    </row>
    <row r="136" spans="1:65" s="2" customFormat="1" ht="22.9" customHeight="1">
      <c r="A136" s="31"/>
      <c r="B136" s="32"/>
      <c r="C136" s="71" t="s">
        <v>190</v>
      </c>
      <c r="D136" s="31"/>
      <c r="E136" s="31"/>
      <c r="F136" s="31"/>
      <c r="G136" s="31"/>
      <c r="H136" s="31"/>
      <c r="I136" s="31"/>
      <c r="J136" s="157">
        <f>BK136</f>
        <v>0</v>
      </c>
      <c r="K136" s="31"/>
      <c r="L136" s="32"/>
      <c r="M136" s="67"/>
      <c r="N136" s="58"/>
      <c r="O136" s="68"/>
      <c r="P136" s="158">
        <f>P137</f>
        <v>0</v>
      </c>
      <c r="Q136" s="68"/>
      <c r="R136" s="158">
        <f>R137</f>
        <v>0</v>
      </c>
      <c r="S136" s="68"/>
      <c r="T136" s="159">
        <f>T137</f>
        <v>0</v>
      </c>
      <c r="U136" s="31"/>
      <c r="V136" s="31"/>
      <c r="W136" s="31"/>
      <c r="X136" s="31"/>
      <c r="Y136" s="31"/>
      <c r="Z136" s="31"/>
      <c r="AA136" s="31"/>
      <c r="AB136" s="31"/>
      <c r="AC136" s="31"/>
      <c r="AD136" s="31"/>
      <c r="AE136" s="31"/>
      <c r="AT136" s="14" t="s">
        <v>76</v>
      </c>
      <c r="AU136" s="14" t="s">
        <v>195</v>
      </c>
      <c r="BK136" s="160">
        <f>BK137</f>
        <v>0</v>
      </c>
    </row>
    <row r="137" spans="1:65" s="12" customFormat="1" ht="25.9" customHeight="1">
      <c r="B137" s="161"/>
      <c r="D137" s="162" t="s">
        <v>76</v>
      </c>
      <c r="E137" s="163" t="s">
        <v>357</v>
      </c>
      <c r="F137" s="163" t="s">
        <v>782</v>
      </c>
      <c r="I137" s="164"/>
      <c r="J137" s="165">
        <f>BK137</f>
        <v>0</v>
      </c>
      <c r="L137" s="161"/>
      <c r="M137" s="166"/>
      <c r="N137" s="167"/>
      <c r="O137" s="167"/>
      <c r="P137" s="168">
        <f>P138</f>
        <v>0</v>
      </c>
      <c r="Q137" s="167"/>
      <c r="R137" s="168">
        <f>R138</f>
        <v>0</v>
      </c>
      <c r="S137" s="167"/>
      <c r="T137" s="169">
        <f>T138</f>
        <v>0</v>
      </c>
      <c r="AR137" s="162" t="s">
        <v>93</v>
      </c>
      <c r="AT137" s="170" t="s">
        <v>76</v>
      </c>
      <c r="AU137" s="170" t="s">
        <v>77</v>
      </c>
      <c r="AY137" s="162" t="s">
        <v>232</v>
      </c>
      <c r="BK137" s="171">
        <f>BK138</f>
        <v>0</v>
      </c>
    </row>
    <row r="138" spans="1:65" s="12" customFormat="1" ht="22.9" customHeight="1">
      <c r="B138" s="161"/>
      <c r="D138" s="162" t="s">
        <v>76</v>
      </c>
      <c r="E138" s="172" t="s">
        <v>1286</v>
      </c>
      <c r="F138" s="172" t="s">
        <v>1287</v>
      </c>
      <c r="I138" s="164"/>
      <c r="J138" s="173">
        <f>BK138</f>
        <v>0</v>
      </c>
      <c r="L138" s="161"/>
      <c r="M138" s="166"/>
      <c r="N138" s="167"/>
      <c r="O138" s="167"/>
      <c r="P138" s="168">
        <f>SUM(P139:P172)</f>
        <v>0</v>
      </c>
      <c r="Q138" s="167"/>
      <c r="R138" s="168">
        <f>SUM(R139:R172)</f>
        <v>0</v>
      </c>
      <c r="S138" s="167"/>
      <c r="T138" s="169">
        <f>SUM(T139:T172)</f>
        <v>0</v>
      </c>
      <c r="AR138" s="162" t="s">
        <v>81</v>
      </c>
      <c r="AT138" s="170" t="s">
        <v>76</v>
      </c>
      <c r="AU138" s="170" t="s">
        <v>81</v>
      </c>
      <c r="AY138" s="162" t="s">
        <v>232</v>
      </c>
      <c r="BK138" s="171">
        <f>SUM(BK139:BK172)</f>
        <v>0</v>
      </c>
    </row>
    <row r="139" spans="1:65" s="2" customFormat="1" ht="16.5" customHeight="1">
      <c r="A139" s="31"/>
      <c r="B139" s="142"/>
      <c r="C139" s="174" t="s">
        <v>81</v>
      </c>
      <c r="D139" s="174" t="s">
        <v>234</v>
      </c>
      <c r="E139" s="175" t="s">
        <v>1288</v>
      </c>
      <c r="F139" s="176" t="s">
        <v>1289</v>
      </c>
      <c r="G139" s="177" t="s">
        <v>256</v>
      </c>
      <c r="H139" s="178">
        <v>330</v>
      </c>
      <c r="I139" s="179"/>
      <c r="J139" s="180">
        <f t="shared" ref="J139:J172" si="5">ROUND(I139*H139,2)</f>
        <v>0</v>
      </c>
      <c r="K139" s="181"/>
      <c r="L139" s="32"/>
      <c r="M139" s="182" t="s">
        <v>1</v>
      </c>
      <c r="N139" s="183" t="s">
        <v>43</v>
      </c>
      <c r="O139" s="60"/>
      <c r="P139" s="184">
        <f t="shared" ref="P139:P172" si="6">O139*H139</f>
        <v>0</v>
      </c>
      <c r="Q139" s="184">
        <v>0</v>
      </c>
      <c r="R139" s="184">
        <f t="shared" ref="R139:R172" si="7">Q139*H139</f>
        <v>0</v>
      </c>
      <c r="S139" s="184">
        <v>0</v>
      </c>
      <c r="T139" s="185">
        <f t="shared" ref="T139:T172" si="8">S139*H139</f>
        <v>0</v>
      </c>
      <c r="U139" s="31"/>
      <c r="V139" s="31"/>
      <c r="W139" s="31"/>
      <c r="X139" s="31"/>
      <c r="Y139" s="31"/>
      <c r="Z139" s="31"/>
      <c r="AA139" s="31"/>
      <c r="AB139" s="31"/>
      <c r="AC139" s="31"/>
      <c r="AD139" s="31"/>
      <c r="AE139" s="31"/>
      <c r="AR139" s="186" t="s">
        <v>463</v>
      </c>
      <c r="AT139" s="186" t="s">
        <v>234</v>
      </c>
      <c r="AU139" s="186" t="s">
        <v>88</v>
      </c>
      <c r="AY139" s="14" t="s">
        <v>232</v>
      </c>
      <c r="BE139" s="104">
        <f t="shared" ref="BE139:BE172" si="9">IF(N139="základná",J139,0)</f>
        <v>0</v>
      </c>
      <c r="BF139" s="104">
        <f t="shared" ref="BF139:BF172" si="10">IF(N139="znížená",J139,0)</f>
        <v>0</v>
      </c>
      <c r="BG139" s="104">
        <f t="shared" ref="BG139:BG172" si="11">IF(N139="zákl. prenesená",J139,0)</f>
        <v>0</v>
      </c>
      <c r="BH139" s="104">
        <f t="shared" ref="BH139:BH172" si="12">IF(N139="zníž. prenesená",J139,0)</f>
        <v>0</v>
      </c>
      <c r="BI139" s="104">
        <f t="shared" ref="BI139:BI172" si="13">IF(N139="nulová",J139,0)</f>
        <v>0</v>
      </c>
      <c r="BJ139" s="14" t="s">
        <v>88</v>
      </c>
      <c r="BK139" s="104">
        <f t="shared" ref="BK139:BK172" si="14">ROUND(I139*H139,2)</f>
        <v>0</v>
      </c>
      <c r="BL139" s="14" t="s">
        <v>463</v>
      </c>
      <c r="BM139" s="186" t="s">
        <v>88</v>
      </c>
    </row>
    <row r="140" spans="1:65" s="2" customFormat="1" ht="24.2" customHeight="1">
      <c r="A140" s="31"/>
      <c r="B140" s="142"/>
      <c r="C140" s="187" t="s">
        <v>88</v>
      </c>
      <c r="D140" s="187" t="s">
        <v>357</v>
      </c>
      <c r="E140" s="188" t="s">
        <v>1290</v>
      </c>
      <c r="F140" s="189" t="s">
        <v>1291</v>
      </c>
      <c r="G140" s="190" t="s">
        <v>256</v>
      </c>
      <c r="H140" s="191">
        <v>330</v>
      </c>
      <c r="I140" s="192"/>
      <c r="J140" s="193">
        <f t="shared" si="5"/>
        <v>0</v>
      </c>
      <c r="K140" s="194"/>
      <c r="L140" s="195"/>
      <c r="M140" s="196" t="s">
        <v>1</v>
      </c>
      <c r="N140" s="197"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1292</v>
      </c>
      <c r="AT140" s="186" t="s">
        <v>357</v>
      </c>
      <c r="AU140" s="186" t="s">
        <v>88</v>
      </c>
      <c r="AY140" s="14" t="s">
        <v>232</v>
      </c>
      <c r="BE140" s="104">
        <f t="shared" si="9"/>
        <v>0</v>
      </c>
      <c r="BF140" s="104">
        <f t="shared" si="10"/>
        <v>0</v>
      </c>
      <c r="BG140" s="104">
        <f t="shared" si="11"/>
        <v>0</v>
      </c>
      <c r="BH140" s="104">
        <f t="shared" si="12"/>
        <v>0</v>
      </c>
      <c r="BI140" s="104">
        <f t="shared" si="13"/>
        <v>0</v>
      </c>
      <c r="BJ140" s="14" t="s">
        <v>88</v>
      </c>
      <c r="BK140" s="104">
        <f t="shared" si="14"/>
        <v>0</v>
      </c>
      <c r="BL140" s="14" t="s">
        <v>463</v>
      </c>
      <c r="BM140" s="186" t="s">
        <v>238</v>
      </c>
    </row>
    <row r="141" spans="1:65" s="2" customFormat="1" ht="21.75" customHeight="1">
      <c r="A141" s="31"/>
      <c r="B141" s="142"/>
      <c r="C141" s="174" t="s">
        <v>93</v>
      </c>
      <c r="D141" s="174" t="s">
        <v>234</v>
      </c>
      <c r="E141" s="175" t="s">
        <v>1293</v>
      </c>
      <c r="F141" s="176" t="s">
        <v>1294</v>
      </c>
      <c r="G141" s="177" t="s">
        <v>256</v>
      </c>
      <c r="H141" s="178">
        <v>2</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463</v>
      </c>
      <c r="AT141" s="186" t="s">
        <v>234</v>
      </c>
      <c r="AU141" s="186" t="s">
        <v>88</v>
      </c>
      <c r="AY141" s="14" t="s">
        <v>232</v>
      </c>
      <c r="BE141" s="104">
        <f t="shared" si="9"/>
        <v>0</v>
      </c>
      <c r="BF141" s="104">
        <f t="shared" si="10"/>
        <v>0</v>
      </c>
      <c r="BG141" s="104">
        <f t="shared" si="11"/>
        <v>0</v>
      </c>
      <c r="BH141" s="104">
        <f t="shared" si="12"/>
        <v>0</v>
      </c>
      <c r="BI141" s="104">
        <f t="shared" si="13"/>
        <v>0</v>
      </c>
      <c r="BJ141" s="14" t="s">
        <v>88</v>
      </c>
      <c r="BK141" s="104">
        <f t="shared" si="14"/>
        <v>0</v>
      </c>
      <c r="BL141" s="14" t="s">
        <v>463</v>
      </c>
      <c r="BM141" s="186" t="s">
        <v>253</v>
      </c>
    </row>
    <row r="142" spans="1:65" s="2" customFormat="1" ht="24.2" customHeight="1">
      <c r="A142" s="31"/>
      <c r="B142" s="142"/>
      <c r="C142" s="187" t="s">
        <v>238</v>
      </c>
      <c r="D142" s="187" t="s">
        <v>357</v>
      </c>
      <c r="E142" s="188" t="s">
        <v>1295</v>
      </c>
      <c r="F142" s="189" t="s">
        <v>1296</v>
      </c>
      <c r="G142" s="190" t="s">
        <v>256</v>
      </c>
      <c r="H142" s="191">
        <v>2</v>
      </c>
      <c r="I142" s="192"/>
      <c r="J142" s="193">
        <f t="shared" si="5"/>
        <v>0</v>
      </c>
      <c r="K142" s="194"/>
      <c r="L142" s="195"/>
      <c r="M142" s="196" t="s">
        <v>1</v>
      </c>
      <c r="N142" s="197" t="s">
        <v>43</v>
      </c>
      <c r="O142" s="60"/>
      <c r="P142" s="184">
        <f t="shared" si="6"/>
        <v>0</v>
      </c>
      <c r="Q142" s="184">
        <v>0</v>
      </c>
      <c r="R142" s="184">
        <f t="shared" si="7"/>
        <v>0</v>
      </c>
      <c r="S142" s="184">
        <v>0</v>
      </c>
      <c r="T142" s="185">
        <f t="shared" si="8"/>
        <v>0</v>
      </c>
      <c r="U142" s="31"/>
      <c r="V142" s="31"/>
      <c r="W142" s="31"/>
      <c r="X142" s="31"/>
      <c r="Y142" s="31"/>
      <c r="Z142" s="31"/>
      <c r="AA142" s="31"/>
      <c r="AB142" s="31"/>
      <c r="AC142" s="31"/>
      <c r="AD142" s="31"/>
      <c r="AE142" s="31"/>
      <c r="AR142" s="186" t="s">
        <v>1292</v>
      </c>
      <c r="AT142" s="186" t="s">
        <v>357</v>
      </c>
      <c r="AU142" s="186" t="s">
        <v>88</v>
      </c>
      <c r="AY142" s="14" t="s">
        <v>232</v>
      </c>
      <c r="BE142" s="104">
        <f t="shared" si="9"/>
        <v>0</v>
      </c>
      <c r="BF142" s="104">
        <f t="shared" si="10"/>
        <v>0</v>
      </c>
      <c r="BG142" s="104">
        <f t="shared" si="11"/>
        <v>0</v>
      </c>
      <c r="BH142" s="104">
        <f t="shared" si="12"/>
        <v>0</v>
      </c>
      <c r="BI142" s="104">
        <f t="shared" si="13"/>
        <v>0</v>
      </c>
      <c r="BJ142" s="14" t="s">
        <v>88</v>
      </c>
      <c r="BK142" s="104">
        <f t="shared" si="14"/>
        <v>0</v>
      </c>
      <c r="BL142" s="14" t="s">
        <v>463</v>
      </c>
      <c r="BM142" s="186" t="s">
        <v>263</v>
      </c>
    </row>
    <row r="143" spans="1:65" s="2" customFormat="1" ht="16.5" customHeight="1">
      <c r="A143" s="31"/>
      <c r="B143" s="142"/>
      <c r="C143" s="174" t="s">
        <v>249</v>
      </c>
      <c r="D143" s="174" t="s">
        <v>234</v>
      </c>
      <c r="E143" s="175" t="s">
        <v>1297</v>
      </c>
      <c r="F143" s="176" t="s">
        <v>1298</v>
      </c>
      <c r="G143" s="177" t="s">
        <v>256</v>
      </c>
      <c r="H143" s="178">
        <v>10</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463</v>
      </c>
      <c r="AT143" s="186" t="s">
        <v>234</v>
      </c>
      <c r="AU143" s="186" t="s">
        <v>88</v>
      </c>
      <c r="AY143" s="14" t="s">
        <v>232</v>
      </c>
      <c r="BE143" s="104">
        <f t="shared" si="9"/>
        <v>0</v>
      </c>
      <c r="BF143" s="104">
        <f t="shared" si="10"/>
        <v>0</v>
      </c>
      <c r="BG143" s="104">
        <f t="shared" si="11"/>
        <v>0</v>
      </c>
      <c r="BH143" s="104">
        <f t="shared" si="12"/>
        <v>0</v>
      </c>
      <c r="BI143" s="104">
        <f t="shared" si="13"/>
        <v>0</v>
      </c>
      <c r="BJ143" s="14" t="s">
        <v>88</v>
      </c>
      <c r="BK143" s="104">
        <f t="shared" si="14"/>
        <v>0</v>
      </c>
      <c r="BL143" s="14" t="s">
        <v>463</v>
      </c>
      <c r="BM143" s="186" t="s">
        <v>272</v>
      </c>
    </row>
    <row r="144" spans="1:65" s="2" customFormat="1" ht="16.5" customHeight="1">
      <c r="A144" s="31"/>
      <c r="B144" s="142"/>
      <c r="C144" s="187" t="s">
        <v>253</v>
      </c>
      <c r="D144" s="187" t="s">
        <v>357</v>
      </c>
      <c r="E144" s="188" t="s">
        <v>1299</v>
      </c>
      <c r="F144" s="189" t="s">
        <v>1300</v>
      </c>
      <c r="G144" s="190" t="s">
        <v>256</v>
      </c>
      <c r="H144" s="191">
        <v>10</v>
      </c>
      <c r="I144" s="192"/>
      <c r="J144" s="193">
        <f t="shared" si="5"/>
        <v>0</v>
      </c>
      <c r="K144" s="194"/>
      <c r="L144" s="195"/>
      <c r="M144" s="196" t="s">
        <v>1</v>
      </c>
      <c r="N144" s="197"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1292</v>
      </c>
      <c r="AT144" s="186" t="s">
        <v>357</v>
      </c>
      <c r="AU144" s="186" t="s">
        <v>88</v>
      </c>
      <c r="AY144" s="14" t="s">
        <v>232</v>
      </c>
      <c r="BE144" s="104">
        <f t="shared" si="9"/>
        <v>0</v>
      </c>
      <c r="BF144" s="104">
        <f t="shared" si="10"/>
        <v>0</v>
      </c>
      <c r="BG144" s="104">
        <f t="shared" si="11"/>
        <v>0</v>
      </c>
      <c r="BH144" s="104">
        <f t="shared" si="12"/>
        <v>0</v>
      </c>
      <c r="BI144" s="104">
        <f t="shared" si="13"/>
        <v>0</v>
      </c>
      <c r="BJ144" s="14" t="s">
        <v>88</v>
      </c>
      <c r="BK144" s="104">
        <f t="shared" si="14"/>
        <v>0</v>
      </c>
      <c r="BL144" s="14" t="s">
        <v>463</v>
      </c>
      <c r="BM144" s="186" t="s">
        <v>280</v>
      </c>
    </row>
    <row r="145" spans="1:65" s="2" customFormat="1" ht="16.5" customHeight="1">
      <c r="A145" s="31"/>
      <c r="B145" s="142"/>
      <c r="C145" s="174" t="s">
        <v>258</v>
      </c>
      <c r="D145" s="174" t="s">
        <v>234</v>
      </c>
      <c r="E145" s="175" t="s">
        <v>1301</v>
      </c>
      <c r="F145" s="176" t="s">
        <v>1302</v>
      </c>
      <c r="G145" s="177" t="s">
        <v>256</v>
      </c>
      <c r="H145" s="178">
        <v>330</v>
      </c>
      <c r="I145" s="179"/>
      <c r="J145" s="180">
        <f t="shared" si="5"/>
        <v>0</v>
      </c>
      <c r="K145" s="181"/>
      <c r="L145" s="32"/>
      <c r="M145" s="182" t="s">
        <v>1</v>
      </c>
      <c r="N145" s="183"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463</v>
      </c>
      <c r="AT145" s="186" t="s">
        <v>234</v>
      </c>
      <c r="AU145" s="186" t="s">
        <v>88</v>
      </c>
      <c r="AY145" s="14" t="s">
        <v>232</v>
      </c>
      <c r="BE145" s="104">
        <f t="shared" si="9"/>
        <v>0</v>
      </c>
      <c r="BF145" s="104">
        <f t="shared" si="10"/>
        <v>0</v>
      </c>
      <c r="BG145" s="104">
        <f t="shared" si="11"/>
        <v>0</v>
      </c>
      <c r="BH145" s="104">
        <f t="shared" si="12"/>
        <v>0</v>
      </c>
      <c r="BI145" s="104">
        <f t="shared" si="13"/>
        <v>0</v>
      </c>
      <c r="BJ145" s="14" t="s">
        <v>88</v>
      </c>
      <c r="BK145" s="104">
        <f t="shared" si="14"/>
        <v>0</v>
      </c>
      <c r="BL145" s="14" t="s">
        <v>463</v>
      </c>
      <c r="BM145" s="186" t="s">
        <v>289</v>
      </c>
    </row>
    <row r="146" spans="1:65" s="2" customFormat="1" ht="16.5" customHeight="1">
      <c r="A146" s="31"/>
      <c r="B146" s="142"/>
      <c r="C146" s="187" t="s">
        <v>263</v>
      </c>
      <c r="D146" s="187" t="s">
        <v>357</v>
      </c>
      <c r="E146" s="188" t="s">
        <v>1303</v>
      </c>
      <c r="F146" s="189" t="s">
        <v>1304</v>
      </c>
      <c r="G146" s="190" t="s">
        <v>256</v>
      </c>
      <c r="H146" s="191">
        <v>330</v>
      </c>
      <c r="I146" s="192"/>
      <c r="J146" s="193">
        <f t="shared" si="5"/>
        <v>0</v>
      </c>
      <c r="K146" s="194"/>
      <c r="L146" s="195"/>
      <c r="M146" s="196" t="s">
        <v>1</v>
      </c>
      <c r="N146" s="197"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1292</v>
      </c>
      <c r="AT146" s="186" t="s">
        <v>357</v>
      </c>
      <c r="AU146" s="186" t="s">
        <v>88</v>
      </c>
      <c r="AY146" s="14" t="s">
        <v>232</v>
      </c>
      <c r="BE146" s="104">
        <f t="shared" si="9"/>
        <v>0</v>
      </c>
      <c r="BF146" s="104">
        <f t="shared" si="10"/>
        <v>0</v>
      </c>
      <c r="BG146" s="104">
        <f t="shared" si="11"/>
        <v>0</v>
      </c>
      <c r="BH146" s="104">
        <f t="shared" si="12"/>
        <v>0</v>
      </c>
      <c r="BI146" s="104">
        <f t="shared" si="13"/>
        <v>0</v>
      </c>
      <c r="BJ146" s="14" t="s">
        <v>88</v>
      </c>
      <c r="BK146" s="104">
        <f t="shared" si="14"/>
        <v>0</v>
      </c>
      <c r="BL146" s="14" t="s">
        <v>463</v>
      </c>
      <c r="BM146" s="186" t="s">
        <v>297</v>
      </c>
    </row>
    <row r="147" spans="1:65" s="2" customFormat="1" ht="24.2" customHeight="1">
      <c r="A147" s="31"/>
      <c r="B147" s="142"/>
      <c r="C147" s="174" t="s">
        <v>268</v>
      </c>
      <c r="D147" s="174" t="s">
        <v>234</v>
      </c>
      <c r="E147" s="175" t="s">
        <v>1305</v>
      </c>
      <c r="F147" s="176" t="s">
        <v>1306</v>
      </c>
      <c r="G147" s="177" t="s">
        <v>1307</v>
      </c>
      <c r="H147" s="178">
        <v>4</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463</v>
      </c>
      <c r="AT147" s="186" t="s">
        <v>234</v>
      </c>
      <c r="AU147" s="186" t="s">
        <v>88</v>
      </c>
      <c r="AY147" s="14" t="s">
        <v>232</v>
      </c>
      <c r="BE147" s="104">
        <f t="shared" si="9"/>
        <v>0</v>
      </c>
      <c r="BF147" s="104">
        <f t="shared" si="10"/>
        <v>0</v>
      </c>
      <c r="BG147" s="104">
        <f t="shared" si="11"/>
        <v>0</v>
      </c>
      <c r="BH147" s="104">
        <f t="shared" si="12"/>
        <v>0</v>
      </c>
      <c r="BI147" s="104">
        <f t="shared" si="13"/>
        <v>0</v>
      </c>
      <c r="BJ147" s="14" t="s">
        <v>88</v>
      </c>
      <c r="BK147" s="104">
        <f t="shared" si="14"/>
        <v>0</v>
      </c>
      <c r="BL147" s="14" t="s">
        <v>463</v>
      </c>
      <c r="BM147" s="186" t="s">
        <v>305</v>
      </c>
    </row>
    <row r="148" spans="1:65" s="2" customFormat="1" ht="24.2" customHeight="1">
      <c r="A148" s="31"/>
      <c r="B148" s="142"/>
      <c r="C148" s="187" t="s">
        <v>272</v>
      </c>
      <c r="D148" s="187" t="s">
        <v>357</v>
      </c>
      <c r="E148" s="188" t="s">
        <v>1308</v>
      </c>
      <c r="F148" s="189" t="s">
        <v>1309</v>
      </c>
      <c r="G148" s="190" t="s">
        <v>1307</v>
      </c>
      <c r="H148" s="191">
        <v>4</v>
      </c>
      <c r="I148" s="192"/>
      <c r="J148" s="193">
        <f t="shared" si="5"/>
        <v>0</v>
      </c>
      <c r="K148" s="194"/>
      <c r="L148" s="195"/>
      <c r="M148" s="196" t="s">
        <v>1</v>
      </c>
      <c r="N148" s="197"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1292</v>
      </c>
      <c r="AT148" s="186" t="s">
        <v>357</v>
      </c>
      <c r="AU148" s="186" t="s">
        <v>88</v>
      </c>
      <c r="AY148" s="14" t="s">
        <v>232</v>
      </c>
      <c r="BE148" s="104">
        <f t="shared" si="9"/>
        <v>0</v>
      </c>
      <c r="BF148" s="104">
        <f t="shared" si="10"/>
        <v>0</v>
      </c>
      <c r="BG148" s="104">
        <f t="shared" si="11"/>
        <v>0</v>
      </c>
      <c r="BH148" s="104">
        <f t="shared" si="12"/>
        <v>0</v>
      </c>
      <c r="BI148" s="104">
        <f t="shared" si="13"/>
        <v>0</v>
      </c>
      <c r="BJ148" s="14" t="s">
        <v>88</v>
      </c>
      <c r="BK148" s="104">
        <f t="shared" si="14"/>
        <v>0</v>
      </c>
      <c r="BL148" s="14" t="s">
        <v>463</v>
      </c>
      <c r="BM148" s="186" t="s">
        <v>313</v>
      </c>
    </row>
    <row r="149" spans="1:65" s="2" customFormat="1" ht="21.75" customHeight="1">
      <c r="A149" s="31"/>
      <c r="B149" s="142"/>
      <c r="C149" s="174" t="s">
        <v>276</v>
      </c>
      <c r="D149" s="174" t="s">
        <v>234</v>
      </c>
      <c r="E149" s="175" t="s">
        <v>1310</v>
      </c>
      <c r="F149" s="176" t="s">
        <v>1311</v>
      </c>
      <c r="G149" s="177" t="s">
        <v>1307</v>
      </c>
      <c r="H149" s="178">
        <v>16</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463</v>
      </c>
      <c r="AT149" s="186" t="s">
        <v>234</v>
      </c>
      <c r="AU149" s="186" t="s">
        <v>88</v>
      </c>
      <c r="AY149" s="14" t="s">
        <v>232</v>
      </c>
      <c r="BE149" s="104">
        <f t="shared" si="9"/>
        <v>0</v>
      </c>
      <c r="BF149" s="104">
        <f t="shared" si="10"/>
        <v>0</v>
      </c>
      <c r="BG149" s="104">
        <f t="shared" si="11"/>
        <v>0</v>
      </c>
      <c r="BH149" s="104">
        <f t="shared" si="12"/>
        <v>0</v>
      </c>
      <c r="BI149" s="104">
        <f t="shared" si="13"/>
        <v>0</v>
      </c>
      <c r="BJ149" s="14" t="s">
        <v>88</v>
      </c>
      <c r="BK149" s="104">
        <f t="shared" si="14"/>
        <v>0</v>
      </c>
      <c r="BL149" s="14" t="s">
        <v>463</v>
      </c>
      <c r="BM149" s="186" t="s">
        <v>321</v>
      </c>
    </row>
    <row r="150" spans="1:65" s="2" customFormat="1" ht="16.5" customHeight="1">
      <c r="A150" s="31"/>
      <c r="B150" s="142"/>
      <c r="C150" s="174" t="s">
        <v>280</v>
      </c>
      <c r="D150" s="174" t="s">
        <v>234</v>
      </c>
      <c r="E150" s="175" t="s">
        <v>1312</v>
      </c>
      <c r="F150" s="176" t="s">
        <v>1313</v>
      </c>
      <c r="G150" s="177" t="s">
        <v>1307</v>
      </c>
      <c r="H150" s="178">
        <v>1</v>
      </c>
      <c r="I150" s="179"/>
      <c r="J150" s="180">
        <f t="shared" si="5"/>
        <v>0</v>
      </c>
      <c r="K150" s="181"/>
      <c r="L150" s="32"/>
      <c r="M150" s="182" t="s">
        <v>1</v>
      </c>
      <c r="N150" s="183"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463</v>
      </c>
      <c r="AT150" s="186" t="s">
        <v>234</v>
      </c>
      <c r="AU150" s="186" t="s">
        <v>88</v>
      </c>
      <c r="AY150" s="14" t="s">
        <v>232</v>
      </c>
      <c r="BE150" s="104">
        <f t="shared" si="9"/>
        <v>0</v>
      </c>
      <c r="BF150" s="104">
        <f t="shared" si="10"/>
        <v>0</v>
      </c>
      <c r="BG150" s="104">
        <f t="shared" si="11"/>
        <v>0</v>
      </c>
      <c r="BH150" s="104">
        <f t="shared" si="12"/>
        <v>0</v>
      </c>
      <c r="BI150" s="104">
        <f t="shared" si="13"/>
        <v>0</v>
      </c>
      <c r="BJ150" s="14" t="s">
        <v>88</v>
      </c>
      <c r="BK150" s="104">
        <f t="shared" si="14"/>
        <v>0</v>
      </c>
      <c r="BL150" s="14" t="s">
        <v>463</v>
      </c>
      <c r="BM150" s="186" t="s">
        <v>328</v>
      </c>
    </row>
    <row r="151" spans="1:65" s="2" customFormat="1" ht="16.5" customHeight="1">
      <c r="A151" s="31"/>
      <c r="B151" s="142"/>
      <c r="C151" s="174" t="s">
        <v>284</v>
      </c>
      <c r="D151" s="174" t="s">
        <v>234</v>
      </c>
      <c r="E151" s="175" t="s">
        <v>1314</v>
      </c>
      <c r="F151" s="176" t="s">
        <v>1315</v>
      </c>
      <c r="G151" s="177" t="s">
        <v>1307</v>
      </c>
      <c r="H151" s="178">
        <v>1</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463</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463</v>
      </c>
      <c r="BM151" s="186" t="s">
        <v>336</v>
      </c>
    </row>
    <row r="152" spans="1:65" s="2" customFormat="1" ht="24.2" customHeight="1">
      <c r="A152" s="31"/>
      <c r="B152" s="142"/>
      <c r="C152" s="187" t="s">
        <v>289</v>
      </c>
      <c r="D152" s="187" t="s">
        <v>357</v>
      </c>
      <c r="E152" s="188" t="s">
        <v>1316</v>
      </c>
      <c r="F152" s="189" t="s">
        <v>1317</v>
      </c>
      <c r="G152" s="190" t="s">
        <v>1307</v>
      </c>
      <c r="H152" s="191">
        <v>1</v>
      </c>
      <c r="I152" s="192"/>
      <c r="J152" s="193">
        <f t="shared" si="5"/>
        <v>0</v>
      </c>
      <c r="K152" s="194"/>
      <c r="L152" s="195"/>
      <c r="M152" s="196" t="s">
        <v>1</v>
      </c>
      <c r="N152" s="197"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1292</v>
      </c>
      <c r="AT152" s="186" t="s">
        <v>357</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463</v>
      </c>
      <c r="BM152" s="186" t="s">
        <v>344</v>
      </c>
    </row>
    <row r="153" spans="1:65" s="2" customFormat="1" ht="21.75" customHeight="1">
      <c r="A153" s="31"/>
      <c r="B153" s="142"/>
      <c r="C153" s="174" t="s">
        <v>293</v>
      </c>
      <c r="D153" s="174" t="s">
        <v>234</v>
      </c>
      <c r="E153" s="175" t="s">
        <v>1318</v>
      </c>
      <c r="F153" s="176" t="s">
        <v>1319</v>
      </c>
      <c r="G153" s="177" t="s">
        <v>1320</v>
      </c>
      <c r="H153" s="178">
        <v>0.33</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463</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463</v>
      </c>
      <c r="BM153" s="186" t="s">
        <v>352</v>
      </c>
    </row>
    <row r="154" spans="1:65" s="2" customFormat="1" ht="16.5" customHeight="1">
      <c r="A154" s="31"/>
      <c r="B154" s="142"/>
      <c r="C154" s="174" t="s">
        <v>297</v>
      </c>
      <c r="D154" s="174" t="s">
        <v>234</v>
      </c>
      <c r="E154" s="175" t="s">
        <v>1321</v>
      </c>
      <c r="F154" s="176" t="s">
        <v>1322</v>
      </c>
      <c r="G154" s="177" t="s">
        <v>256</v>
      </c>
      <c r="H154" s="178">
        <v>320</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463</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463</v>
      </c>
      <c r="BM154" s="186" t="s">
        <v>362</v>
      </c>
    </row>
    <row r="155" spans="1:65" s="2" customFormat="1" ht="16.5" customHeight="1">
      <c r="A155" s="31"/>
      <c r="B155" s="142"/>
      <c r="C155" s="174" t="s">
        <v>301</v>
      </c>
      <c r="D155" s="174" t="s">
        <v>234</v>
      </c>
      <c r="E155" s="175" t="s">
        <v>1323</v>
      </c>
      <c r="F155" s="176" t="s">
        <v>1324</v>
      </c>
      <c r="G155" s="177" t="s">
        <v>256</v>
      </c>
      <c r="H155" s="178">
        <v>320</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463</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463</v>
      </c>
      <c r="BM155" s="186" t="s">
        <v>370</v>
      </c>
    </row>
    <row r="156" spans="1:65" s="2" customFormat="1" ht="16.5" customHeight="1">
      <c r="A156" s="31"/>
      <c r="B156" s="142"/>
      <c r="C156" s="174" t="s">
        <v>305</v>
      </c>
      <c r="D156" s="174" t="s">
        <v>234</v>
      </c>
      <c r="E156" s="175" t="s">
        <v>1325</v>
      </c>
      <c r="F156" s="176" t="s">
        <v>1326</v>
      </c>
      <c r="G156" s="177" t="s">
        <v>256</v>
      </c>
      <c r="H156" s="178">
        <v>320</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463</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463</v>
      </c>
      <c r="BM156" s="186" t="s">
        <v>378</v>
      </c>
    </row>
    <row r="157" spans="1:65" s="2" customFormat="1" ht="24.2" customHeight="1">
      <c r="A157" s="31"/>
      <c r="B157" s="142"/>
      <c r="C157" s="187" t="s">
        <v>309</v>
      </c>
      <c r="D157" s="187" t="s">
        <v>357</v>
      </c>
      <c r="E157" s="188" t="s">
        <v>1327</v>
      </c>
      <c r="F157" s="189" t="s">
        <v>1328</v>
      </c>
      <c r="G157" s="190" t="s">
        <v>256</v>
      </c>
      <c r="H157" s="191">
        <v>320</v>
      </c>
      <c r="I157" s="192"/>
      <c r="J157" s="193">
        <f t="shared" si="5"/>
        <v>0</v>
      </c>
      <c r="K157" s="194"/>
      <c r="L157" s="195"/>
      <c r="M157" s="196" t="s">
        <v>1</v>
      </c>
      <c r="N157" s="197"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1292</v>
      </c>
      <c r="AT157" s="186" t="s">
        <v>357</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463</v>
      </c>
      <c r="BM157" s="186" t="s">
        <v>386</v>
      </c>
    </row>
    <row r="158" spans="1:65" s="2" customFormat="1" ht="16.5" customHeight="1">
      <c r="A158" s="31"/>
      <c r="B158" s="142"/>
      <c r="C158" s="174" t="s">
        <v>313</v>
      </c>
      <c r="D158" s="174" t="s">
        <v>234</v>
      </c>
      <c r="E158" s="175" t="s">
        <v>1329</v>
      </c>
      <c r="F158" s="176" t="s">
        <v>1330</v>
      </c>
      <c r="G158" s="177" t="s">
        <v>256</v>
      </c>
      <c r="H158" s="178">
        <v>320</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463</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463</v>
      </c>
      <c r="BM158" s="186" t="s">
        <v>396</v>
      </c>
    </row>
    <row r="159" spans="1:65" s="2" customFormat="1" ht="16.5" customHeight="1">
      <c r="A159" s="31"/>
      <c r="B159" s="142"/>
      <c r="C159" s="174" t="s">
        <v>317</v>
      </c>
      <c r="D159" s="174" t="s">
        <v>234</v>
      </c>
      <c r="E159" s="175" t="s">
        <v>1331</v>
      </c>
      <c r="F159" s="176" t="s">
        <v>1332</v>
      </c>
      <c r="G159" s="177" t="s">
        <v>237</v>
      </c>
      <c r="H159" s="178">
        <v>700</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463</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463</v>
      </c>
      <c r="BM159" s="186" t="s">
        <v>405</v>
      </c>
    </row>
    <row r="160" spans="1:65" s="2" customFormat="1" ht="16.5" customHeight="1">
      <c r="A160" s="31"/>
      <c r="B160" s="142"/>
      <c r="C160" s="174" t="s">
        <v>321</v>
      </c>
      <c r="D160" s="174" t="s">
        <v>234</v>
      </c>
      <c r="E160" s="175" t="s">
        <v>1333</v>
      </c>
      <c r="F160" s="176" t="s">
        <v>1334</v>
      </c>
      <c r="G160" s="177" t="s">
        <v>256</v>
      </c>
      <c r="H160" s="178">
        <v>10</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463</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463</v>
      </c>
      <c r="BM160" s="186" t="s">
        <v>413</v>
      </c>
    </row>
    <row r="161" spans="1:65" s="2" customFormat="1" ht="24.2" customHeight="1">
      <c r="A161" s="31"/>
      <c r="B161" s="142"/>
      <c r="C161" s="174" t="s">
        <v>7</v>
      </c>
      <c r="D161" s="174" t="s">
        <v>234</v>
      </c>
      <c r="E161" s="175" t="s">
        <v>1335</v>
      </c>
      <c r="F161" s="176" t="s">
        <v>1336</v>
      </c>
      <c r="G161" s="177" t="s">
        <v>256</v>
      </c>
      <c r="H161" s="178">
        <v>25</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463</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463</v>
      </c>
      <c r="BM161" s="186" t="s">
        <v>421</v>
      </c>
    </row>
    <row r="162" spans="1:65" s="2" customFormat="1" ht="16.5" customHeight="1">
      <c r="A162" s="31"/>
      <c r="B162" s="142"/>
      <c r="C162" s="187" t="s">
        <v>328</v>
      </c>
      <c r="D162" s="187" t="s">
        <v>357</v>
      </c>
      <c r="E162" s="188" t="s">
        <v>1337</v>
      </c>
      <c r="F162" s="189" t="s">
        <v>1338</v>
      </c>
      <c r="G162" s="190" t="s">
        <v>1139</v>
      </c>
      <c r="H162" s="191">
        <v>25</v>
      </c>
      <c r="I162" s="192"/>
      <c r="J162" s="193">
        <f t="shared" si="5"/>
        <v>0</v>
      </c>
      <c r="K162" s="194"/>
      <c r="L162" s="195"/>
      <c r="M162" s="196" t="s">
        <v>1</v>
      </c>
      <c r="N162" s="197"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1292</v>
      </c>
      <c r="AT162" s="186" t="s">
        <v>357</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463</v>
      </c>
      <c r="BM162" s="186" t="s">
        <v>429</v>
      </c>
    </row>
    <row r="163" spans="1:65" s="2" customFormat="1" ht="16.5" customHeight="1">
      <c r="A163" s="31"/>
      <c r="B163" s="142"/>
      <c r="C163" s="174" t="s">
        <v>332</v>
      </c>
      <c r="D163" s="174" t="s">
        <v>234</v>
      </c>
      <c r="E163" s="175" t="s">
        <v>1339</v>
      </c>
      <c r="F163" s="176" t="s">
        <v>1340</v>
      </c>
      <c r="G163" s="177" t="s">
        <v>1307</v>
      </c>
      <c r="H163" s="178">
        <v>8</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463</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463</v>
      </c>
      <c r="BM163" s="186" t="s">
        <v>438</v>
      </c>
    </row>
    <row r="164" spans="1:65" s="2" customFormat="1" ht="21.75" customHeight="1">
      <c r="A164" s="31"/>
      <c r="B164" s="142"/>
      <c r="C164" s="187" t="s">
        <v>336</v>
      </c>
      <c r="D164" s="187" t="s">
        <v>357</v>
      </c>
      <c r="E164" s="188" t="s">
        <v>1341</v>
      </c>
      <c r="F164" s="189" t="s">
        <v>1342</v>
      </c>
      <c r="G164" s="190" t="s">
        <v>1307</v>
      </c>
      <c r="H164" s="191">
        <v>4</v>
      </c>
      <c r="I164" s="192"/>
      <c r="J164" s="193">
        <f t="shared" si="5"/>
        <v>0</v>
      </c>
      <c r="K164" s="194"/>
      <c r="L164" s="195"/>
      <c r="M164" s="196" t="s">
        <v>1</v>
      </c>
      <c r="N164" s="197"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1292</v>
      </c>
      <c r="AT164" s="186" t="s">
        <v>357</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463</v>
      </c>
      <c r="BM164" s="186" t="s">
        <v>446</v>
      </c>
    </row>
    <row r="165" spans="1:65" s="2" customFormat="1" ht="24.2" customHeight="1">
      <c r="A165" s="31"/>
      <c r="B165" s="142"/>
      <c r="C165" s="187" t="s">
        <v>340</v>
      </c>
      <c r="D165" s="187" t="s">
        <v>357</v>
      </c>
      <c r="E165" s="188" t="s">
        <v>1343</v>
      </c>
      <c r="F165" s="189" t="s">
        <v>1344</v>
      </c>
      <c r="G165" s="190" t="s">
        <v>1307</v>
      </c>
      <c r="H165" s="191">
        <v>4</v>
      </c>
      <c r="I165" s="192"/>
      <c r="J165" s="193">
        <f t="shared" si="5"/>
        <v>0</v>
      </c>
      <c r="K165" s="194"/>
      <c r="L165" s="195"/>
      <c r="M165" s="196" t="s">
        <v>1</v>
      </c>
      <c r="N165" s="197"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1292</v>
      </c>
      <c r="AT165" s="186" t="s">
        <v>357</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463</v>
      </c>
      <c r="BM165" s="186" t="s">
        <v>455</v>
      </c>
    </row>
    <row r="166" spans="1:65" s="2" customFormat="1" ht="24.2" customHeight="1">
      <c r="A166" s="31"/>
      <c r="B166" s="142"/>
      <c r="C166" s="174" t="s">
        <v>344</v>
      </c>
      <c r="D166" s="174" t="s">
        <v>234</v>
      </c>
      <c r="E166" s="175" t="s">
        <v>1345</v>
      </c>
      <c r="F166" s="176" t="s">
        <v>1346</v>
      </c>
      <c r="G166" s="177" t="s">
        <v>256</v>
      </c>
      <c r="H166" s="178">
        <v>6</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463</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463</v>
      </c>
      <c r="BM166" s="186" t="s">
        <v>465</v>
      </c>
    </row>
    <row r="167" spans="1:65" s="2" customFormat="1" ht="16.5" customHeight="1">
      <c r="A167" s="31"/>
      <c r="B167" s="142"/>
      <c r="C167" s="187" t="s">
        <v>348</v>
      </c>
      <c r="D167" s="187" t="s">
        <v>357</v>
      </c>
      <c r="E167" s="188" t="s">
        <v>1347</v>
      </c>
      <c r="F167" s="189" t="s">
        <v>1348</v>
      </c>
      <c r="G167" s="190" t="s">
        <v>1139</v>
      </c>
      <c r="H167" s="191">
        <v>4</v>
      </c>
      <c r="I167" s="192"/>
      <c r="J167" s="193">
        <f t="shared" si="5"/>
        <v>0</v>
      </c>
      <c r="K167" s="194"/>
      <c r="L167" s="195"/>
      <c r="M167" s="196" t="s">
        <v>1</v>
      </c>
      <c r="N167" s="197"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1292</v>
      </c>
      <c r="AT167" s="186" t="s">
        <v>357</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463</v>
      </c>
      <c r="BM167" s="186" t="s">
        <v>474</v>
      </c>
    </row>
    <row r="168" spans="1:65" s="2" customFormat="1" ht="16.5" customHeight="1">
      <c r="A168" s="31"/>
      <c r="B168" s="142"/>
      <c r="C168" s="174" t="s">
        <v>352</v>
      </c>
      <c r="D168" s="174" t="s">
        <v>234</v>
      </c>
      <c r="E168" s="175" t="s">
        <v>1349</v>
      </c>
      <c r="F168" s="176" t="s">
        <v>1350</v>
      </c>
      <c r="G168" s="177" t="s">
        <v>1351</v>
      </c>
      <c r="H168" s="205"/>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463</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463</v>
      </c>
      <c r="BM168" s="186" t="s">
        <v>482</v>
      </c>
    </row>
    <row r="169" spans="1:65" s="2" customFormat="1" ht="16.5" customHeight="1">
      <c r="A169" s="31"/>
      <c r="B169" s="142"/>
      <c r="C169" s="174" t="s">
        <v>356</v>
      </c>
      <c r="D169" s="174" t="s">
        <v>234</v>
      </c>
      <c r="E169" s="175" t="s">
        <v>1352</v>
      </c>
      <c r="F169" s="176" t="s">
        <v>1353</v>
      </c>
      <c r="G169" s="177" t="s">
        <v>1351</v>
      </c>
      <c r="H169" s="205"/>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463</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463</v>
      </c>
      <c r="BM169" s="186" t="s">
        <v>490</v>
      </c>
    </row>
    <row r="170" spans="1:65" s="2" customFormat="1" ht="16.5" customHeight="1">
      <c r="A170" s="31"/>
      <c r="B170" s="142"/>
      <c r="C170" s="174" t="s">
        <v>362</v>
      </c>
      <c r="D170" s="174" t="s">
        <v>234</v>
      </c>
      <c r="E170" s="175" t="s">
        <v>1354</v>
      </c>
      <c r="F170" s="176" t="s">
        <v>1355</v>
      </c>
      <c r="G170" s="177" t="s">
        <v>1351</v>
      </c>
      <c r="H170" s="205"/>
      <c r="I170" s="179"/>
      <c r="J170" s="180">
        <f t="shared" si="5"/>
        <v>0</v>
      </c>
      <c r="K170" s="181"/>
      <c r="L170" s="32"/>
      <c r="M170" s="182" t="s">
        <v>1</v>
      </c>
      <c r="N170" s="183"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463</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463</v>
      </c>
      <c r="BM170" s="186" t="s">
        <v>463</v>
      </c>
    </row>
    <row r="171" spans="1:65" s="2" customFormat="1" ht="24.2" customHeight="1">
      <c r="A171" s="31"/>
      <c r="B171" s="142"/>
      <c r="C171" s="174" t="s">
        <v>366</v>
      </c>
      <c r="D171" s="174" t="s">
        <v>234</v>
      </c>
      <c r="E171" s="175" t="s">
        <v>1356</v>
      </c>
      <c r="F171" s="176" t="s">
        <v>1357</v>
      </c>
      <c r="G171" s="177" t="s">
        <v>261</v>
      </c>
      <c r="H171" s="178">
        <v>8</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463</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463</v>
      </c>
      <c r="BM171" s="186" t="s">
        <v>505</v>
      </c>
    </row>
    <row r="172" spans="1:65" s="2" customFormat="1" ht="16.5" customHeight="1">
      <c r="A172" s="31"/>
      <c r="B172" s="142"/>
      <c r="C172" s="174" t="s">
        <v>370</v>
      </c>
      <c r="D172" s="174" t="s">
        <v>234</v>
      </c>
      <c r="E172" s="175" t="s">
        <v>1358</v>
      </c>
      <c r="F172" s="176" t="s">
        <v>1359</v>
      </c>
      <c r="G172" s="177" t="s">
        <v>394</v>
      </c>
      <c r="H172" s="178">
        <v>1</v>
      </c>
      <c r="I172" s="179"/>
      <c r="J172" s="180">
        <f t="shared" si="5"/>
        <v>0</v>
      </c>
      <c r="K172" s="181"/>
      <c r="L172" s="32"/>
      <c r="M172" s="198" t="s">
        <v>1</v>
      </c>
      <c r="N172" s="199" t="s">
        <v>43</v>
      </c>
      <c r="O172" s="200"/>
      <c r="P172" s="201">
        <f t="shared" si="6"/>
        <v>0</v>
      </c>
      <c r="Q172" s="201">
        <v>0</v>
      </c>
      <c r="R172" s="201">
        <f t="shared" si="7"/>
        <v>0</v>
      </c>
      <c r="S172" s="201">
        <v>0</v>
      </c>
      <c r="T172" s="202">
        <f t="shared" si="8"/>
        <v>0</v>
      </c>
      <c r="U172" s="31"/>
      <c r="V172" s="31"/>
      <c r="W172" s="31"/>
      <c r="X172" s="31"/>
      <c r="Y172" s="31"/>
      <c r="Z172" s="31"/>
      <c r="AA172" s="31"/>
      <c r="AB172" s="31"/>
      <c r="AC172" s="31"/>
      <c r="AD172" s="31"/>
      <c r="AE172" s="31"/>
      <c r="AR172" s="186" t="s">
        <v>463</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463</v>
      </c>
      <c r="BM172" s="186" t="s">
        <v>513</v>
      </c>
    </row>
    <row r="173" spans="1:65" s="2" customFormat="1" ht="6.95" customHeight="1">
      <c r="A173" s="31"/>
      <c r="B173" s="49"/>
      <c r="C173" s="50"/>
      <c r="D173" s="50"/>
      <c r="E173" s="50"/>
      <c r="F173" s="50"/>
      <c r="G173" s="50"/>
      <c r="H173" s="50"/>
      <c r="I173" s="50"/>
      <c r="J173" s="50"/>
      <c r="K173" s="50"/>
      <c r="L173" s="32"/>
      <c r="M173" s="31"/>
      <c r="O173" s="31"/>
      <c r="P173" s="31"/>
      <c r="Q173" s="31"/>
      <c r="R173" s="31"/>
      <c r="S173" s="31"/>
      <c r="T173" s="31"/>
      <c r="U173" s="31"/>
      <c r="V173" s="31"/>
      <c r="W173" s="31"/>
      <c r="X173" s="31"/>
      <c r="Y173" s="31"/>
      <c r="Z173" s="31"/>
      <c r="AA173" s="31"/>
      <c r="AB173" s="31"/>
      <c r="AC173" s="31"/>
      <c r="AD173" s="31"/>
      <c r="AE173" s="31"/>
    </row>
  </sheetData>
  <autoFilter ref="C135:K172"/>
  <mergeCells count="20">
    <mergeCell ref="E122:H122"/>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7.xml><?xml version="1.0" encoding="utf-8"?>
<worksheet xmlns="http://schemas.openxmlformats.org/spreadsheetml/2006/main" xmlns:r="http://schemas.openxmlformats.org/officeDocument/2006/relationships">
  <sheetPr>
    <pageSetUpPr fitToPage="1"/>
  </sheetPr>
  <dimension ref="A2:BM17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115</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1283</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1360</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J105</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ROUND((SUM(BE105:BE112) + SUM(BE136:BE172)),  2)</f>
        <v>0</v>
      </c>
      <c r="G39" s="118"/>
      <c r="H39" s="118"/>
      <c r="I39" s="119">
        <v>0.23</v>
      </c>
      <c r="J39" s="117">
        <f>ROUND(((SUM(BE105:BE112) + SUM(BE136:BE172))*I39),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ROUND((SUM(BF105:BF112) + SUM(BF136:BF172)),  2)</f>
        <v>0</v>
      </c>
      <c r="G40" s="118"/>
      <c r="H40" s="118"/>
      <c r="I40" s="119">
        <v>0.23</v>
      </c>
      <c r="J40" s="117">
        <f>ROUND(((SUM(BF105:BF112) + SUM(BF136:BF172))*I40),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ROUND((SUM(BG105:BG112) + SUM(BG136:BG172)),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ROUND((SUM(BH105:BH112) + SUM(BH136:BH172)),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ROUND((SUM(BI105:BI112) + SUM(BI136:BI172)),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1283</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03.2 - Elektrická prípojka k ČS1</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65"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65"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65"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65" s="2" customFormat="1" ht="22.9" customHeight="1">
      <c r="A100" s="31"/>
      <c r="B100" s="32"/>
      <c r="C100" s="131" t="s">
        <v>194</v>
      </c>
      <c r="D100" s="31"/>
      <c r="E100" s="31"/>
      <c r="F100" s="31"/>
      <c r="G100" s="31"/>
      <c r="H100" s="31"/>
      <c r="I100" s="31"/>
      <c r="J100" s="73">
        <f>J136</f>
        <v>0</v>
      </c>
      <c r="K100" s="31"/>
      <c r="L100" s="44"/>
      <c r="S100" s="31"/>
      <c r="T100" s="31"/>
      <c r="U100" s="31"/>
      <c r="V100" s="31"/>
      <c r="W100" s="31"/>
      <c r="X100" s="31"/>
      <c r="Y100" s="31"/>
      <c r="Z100" s="31"/>
      <c r="AA100" s="31"/>
      <c r="AB100" s="31"/>
      <c r="AC100" s="31"/>
      <c r="AD100" s="31"/>
      <c r="AE100" s="31"/>
      <c r="AU100" s="14" t="s">
        <v>195</v>
      </c>
    </row>
    <row r="101" spans="1:65" s="9" customFormat="1" ht="24.95" customHeight="1">
      <c r="B101" s="132"/>
      <c r="D101" s="133" t="s">
        <v>207</v>
      </c>
      <c r="E101" s="134"/>
      <c r="F101" s="134"/>
      <c r="G101" s="134"/>
      <c r="H101" s="134"/>
      <c r="I101" s="134"/>
      <c r="J101" s="135">
        <f>J137</f>
        <v>0</v>
      </c>
      <c r="L101" s="132"/>
    </row>
    <row r="102" spans="1:65" s="10" customFormat="1" ht="19.899999999999999" customHeight="1">
      <c r="B102" s="136"/>
      <c r="D102" s="137" t="s">
        <v>1285</v>
      </c>
      <c r="E102" s="138"/>
      <c r="F102" s="138"/>
      <c r="G102" s="138"/>
      <c r="H102" s="138"/>
      <c r="I102" s="138"/>
      <c r="J102" s="139">
        <f>J138</f>
        <v>0</v>
      </c>
      <c r="L102" s="136"/>
    </row>
    <row r="103" spans="1:65" s="2" customFormat="1" ht="21.75" customHeight="1">
      <c r="A103" s="31"/>
      <c r="B103" s="32"/>
      <c r="C103" s="31"/>
      <c r="D103" s="31"/>
      <c r="E103" s="31"/>
      <c r="F103" s="31"/>
      <c r="G103" s="31"/>
      <c r="H103" s="31"/>
      <c r="I103" s="31"/>
      <c r="J103" s="31"/>
      <c r="K103" s="31"/>
      <c r="L103" s="44"/>
      <c r="S103" s="31"/>
      <c r="T103" s="31"/>
      <c r="U103" s="31"/>
      <c r="V103" s="31"/>
      <c r="W103" s="31"/>
      <c r="X103" s="31"/>
      <c r="Y103" s="31"/>
      <c r="Z103" s="31"/>
      <c r="AA103" s="31"/>
      <c r="AB103" s="31"/>
      <c r="AC103" s="31"/>
      <c r="AD103" s="31"/>
      <c r="AE103" s="31"/>
    </row>
    <row r="104" spans="1:65" s="2" customFormat="1" ht="6.95" customHeight="1">
      <c r="A104" s="31"/>
      <c r="B104" s="32"/>
      <c r="C104" s="31"/>
      <c r="D104" s="31"/>
      <c r="E104" s="31"/>
      <c r="F104" s="31"/>
      <c r="G104" s="31"/>
      <c r="H104" s="31"/>
      <c r="I104" s="31"/>
      <c r="J104" s="31"/>
      <c r="K104" s="31"/>
      <c r="L104" s="44"/>
      <c r="S104" s="31"/>
      <c r="T104" s="31"/>
      <c r="U104" s="31"/>
      <c r="V104" s="31"/>
      <c r="W104" s="31"/>
      <c r="X104" s="31"/>
      <c r="Y104" s="31"/>
      <c r="Z104" s="31"/>
      <c r="AA104" s="31"/>
      <c r="AB104" s="31"/>
      <c r="AC104" s="31"/>
      <c r="AD104" s="31"/>
      <c r="AE104" s="31"/>
    </row>
    <row r="105" spans="1:65" s="2" customFormat="1" ht="29.25" customHeight="1">
      <c r="A105" s="31"/>
      <c r="B105" s="32"/>
      <c r="C105" s="131" t="s">
        <v>209</v>
      </c>
      <c r="D105" s="31"/>
      <c r="E105" s="31"/>
      <c r="F105" s="31"/>
      <c r="G105" s="31"/>
      <c r="H105" s="31"/>
      <c r="I105" s="31"/>
      <c r="J105" s="140">
        <f>ROUND(J106 + J107 + J108 + J109 + J110 + J111,2)</f>
        <v>0</v>
      </c>
      <c r="K105" s="31"/>
      <c r="L105" s="44"/>
      <c r="N105" s="141" t="s">
        <v>41</v>
      </c>
      <c r="S105" s="31"/>
      <c r="T105" s="31"/>
      <c r="U105" s="31"/>
      <c r="V105" s="31"/>
      <c r="W105" s="31"/>
      <c r="X105" s="31"/>
      <c r="Y105" s="31"/>
      <c r="Z105" s="31"/>
      <c r="AA105" s="31"/>
      <c r="AB105" s="31"/>
      <c r="AC105" s="31"/>
      <c r="AD105" s="31"/>
      <c r="AE105" s="31"/>
    </row>
    <row r="106" spans="1:65" s="2" customFormat="1" ht="18" customHeight="1">
      <c r="A106" s="31"/>
      <c r="B106" s="142"/>
      <c r="C106" s="143"/>
      <c r="D106" s="257" t="s">
        <v>210</v>
      </c>
      <c r="E106" s="263"/>
      <c r="F106" s="263"/>
      <c r="G106" s="143"/>
      <c r="H106" s="143"/>
      <c r="I106" s="143"/>
      <c r="J106" s="101">
        <v>0</v>
      </c>
      <c r="K106" s="143"/>
      <c r="L106" s="145"/>
      <c r="M106" s="146"/>
      <c r="N106" s="147" t="s">
        <v>43</v>
      </c>
      <c r="O106" s="146"/>
      <c r="P106" s="146"/>
      <c r="Q106" s="146"/>
      <c r="R106" s="146"/>
      <c r="S106" s="143"/>
      <c r="T106" s="143"/>
      <c r="U106" s="143"/>
      <c r="V106" s="143"/>
      <c r="W106" s="143"/>
      <c r="X106" s="143"/>
      <c r="Y106" s="143"/>
      <c r="Z106" s="143"/>
      <c r="AA106" s="143"/>
      <c r="AB106" s="143"/>
      <c r="AC106" s="143"/>
      <c r="AD106" s="143"/>
      <c r="AE106" s="143"/>
      <c r="AF106" s="146"/>
      <c r="AG106" s="146"/>
      <c r="AH106" s="146"/>
      <c r="AI106" s="146"/>
      <c r="AJ106" s="146"/>
      <c r="AK106" s="146"/>
      <c r="AL106" s="146"/>
      <c r="AM106" s="146"/>
      <c r="AN106" s="146"/>
      <c r="AO106" s="146"/>
      <c r="AP106" s="146"/>
      <c r="AQ106" s="146"/>
      <c r="AR106" s="146"/>
      <c r="AS106" s="146"/>
      <c r="AT106" s="146"/>
      <c r="AU106" s="146"/>
      <c r="AV106" s="146"/>
      <c r="AW106" s="146"/>
      <c r="AX106" s="146"/>
      <c r="AY106" s="148" t="s">
        <v>211</v>
      </c>
      <c r="AZ106" s="146"/>
      <c r="BA106" s="146"/>
      <c r="BB106" s="146"/>
      <c r="BC106" s="146"/>
      <c r="BD106" s="146"/>
      <c r="BE106" s="149">
        <f t="shared" ref="BE106:BE111" si="0">IF(N106="základná",J106,0)</f>
        <v>0</v>
      </c>
      <c r="BF106" s="149">
        <f t="shared" ref="BF106:BF111" si="1">IF(N106="znížená",J106,0)</f>
        <v>0</v>
      </c>
      <c r="BG106" s="149">
        <f t="shared" ref="BG106:BG111" si="2">IF(N106="zákl. prenesená",J106,0)</f>
        <v>0</v>
      </c>
      <c r="BH106" s="149">
        <f t="shared" ref="BH106:BH111" si="3">IF(N106="zníž. prenesená",J106,0)</f>
        <v>0</v>
      </c>
      <c r="BI106" s="149">
        <f t="shared" ref="BI106:BI111" si="4">IF(N106="nulová",J106,0)</f>
        <v>0</v>
      </c>
      <c r="BJ106" s="148" t="s">
        <v>88</v>
      </c>
      <c r="BK106" s="146"/>
      <c r="BL106" s="146"/>
      <c r="BM106" s="146"/>
    </row>
    <row r="107" spans="1:65" s="2" customFormat="1" ht="18" customHeight="1">
      <c r="A107" s="31"/>
      <c r="B107" s="142"/>
      <c r="C107" s="143"/>
      <c r="D107" s="257" t="s">
        <v>212</v>
      </c>
      <c r="E107" s="263"/>
      <c r="F107" s="263"/>
      <c r="G107" s="143"/>
      <c r="H107" s="143"/>
      <c r="I107" s="143"/>
      <c r="J107" s="101">
        <v>0</v>
      </c>
      <c r="K107" s="143"/>
      <c r="L107" s="145"/>
      <c r="M107" s="146"/>
      <c r="N107" s="147" t="s">
        <v>43</v>
      </c>
      <c r="O107" s="146"/>
      <c r="P107" s="146"/>
      <c r="Q107" s="146"/>
      <c r="R107" s="146"/>
      <c r="S107" s="143"/>
      <c r="T107" s="143"/>
      <c r="U107" s="143"/>
      <c r="V107" s="143"/>
      <c r="W107" s="143"/>
      <c r="X107" s="143"/>
      <c r="Y107" s="143"/>
      <c r="Z107" s="143"/>
      <c r="AA107" s="143"/>
      <c r="AB107" s="143"/>
      <c r="AC107" s="143"/>
      <c r="AD107" s="143"/>
      <c r="AE107" s="143"/>
      <c r="AF107" s="146"/>
      <c r="AG107" s="146"/>
      <c r="AH107" s="146"/>
      <c r="AI107" s="146"/>
      <c r="AJ107" s="146"/>
      <c r="AK107" s="146"/>
      <c r="AL107" s="146"/>
      <c r="AM107" s="146"/>
      <c r="AN107" s="146"/>
      <c r="AO107" s="146"/>
      <c r="AP107" s="146"/>
      <c r="AQ107" s="146"/>
      <c r="AR107" s="146"/>
      <c r="AS107" s="146"/>
      <c r="AT107" s="146"/>
      <c r="AU107" s="146"/>
      <c r="AV107" s="146"/>
      <c r="AW107" s="146"/>
      <c r="AX107" s="146"/>
      <c r="AY107" s="148" t="s">
        <v>211</v>
      </c>
      <c r="AZ107" s="146"/>
      <c r="BA107" s="146"/>
      <c r="BB107" s="146"/>
      <c r="BC107" s="146"/>
      <c r="BD107" s="146"/>
      <c r="BE107" s="149">
        <f t="shared" si="0"/>
        <v>0</v>
      </c>
      <c r="BF107" s="149">
        <f t="shared" si="1"/>
        <v>0</v>
      </c>
      <c r="BG107" s="149">
        <f t="shared" si="2"/>
        <v>0</v>
      </c>
      <c r="BH107" s="149">
        <f t="shared" si="3"/>
        <v>0</v>
      </c>
      <c r="BI107" s="149">
        <f t="shared" si="4"/>
        <v>0</v>
      </c>
      <c r="BJ107" s="148" t="s">
        <v>88</v>
      </c>
      <c r="BK107" s="146"/>
      <c r="BL107" s="146"/>
      <c r="BM107" s="146"/>
    </row>
    <row r="108" spans="1:65" s="2" customFormat="1" ht="18" customHeight="1">
      <c r="A108" s="31"/>
      <c r="B108" s="142"/>
      <c r="C108" s="143"/>
      <c r="D108" s="257" t="s">
        <v>213</v>
      </c>
      <c r="E108" s="263"/>
      <c r="F108" s="263"/>
      <c r="G108" s="143"/>
      <c r="H108" s="143"/>
      <c r="I108" s="143"/>
      <c r="J108" s="101">
        <v>0</v>
      </c>
      <c r="K108" s="143"/>
      <c r="L108" s="145"/>
      <c r="M108" s="146"/>
      <c r="N108" s="147" t="s">
        <v>43</v>
      </c>
      <c r="O108" s="146"/>
      <c r="P108" s="146"/>
      <c r="Q108" s="146"/>
      <c r="R108" s="146"/>
      <c r="S108" s="143"/>
      <c r="T108" s="143"/>
      <c r="U108" s="143"/>
      <c r="V108" s="143"/>
      <c r="W108" s="143"/>
      <c r="X108" s="143"/>
      <c r="Y108" s="143"/>
      <c r="Z108" s="143"/>
      <c r="AA108" s="143"/>
      <c r="AB108" s="143"/>
      <c r="AC108" s="143"/>
      <c r="AD108" s="143"/>
      <c r="AE108" s="143"/>
      <c r="AF108" s="146"/>
      <c r="AG108" s="146"/>
      <c r="AH108" s="146"/>
      <c r="AI108" s="146"/>
      <c r="AJ108" s="146"/>
      <c r="AK108" s="146"/>
      <c r="AL108" s="146"/>
      <c r="AM108" s="146"/>
      <c r="AN108" s="146"/>
      <c r="AO108" s="146"/>
      <c r="AP108" s="146"/>
      <c r="AQ108" s="146"/>
      <c r="AR108" s="146"/>
      <c r="AS108" s="146"/>
      <c r="AT108" s="146"/>
      <c r="AU108" s="146"/>
      <c r="AV108" s="146"/>
      <c r="AW108" s="146"/>
      <c r="AX108" s="146"/>
      <c r="AY108" s="148" t="s">
        <v>211</v>
      </c>
      <c r="AZ108" s="146"/>
      <c r="BA108" s="146"/>
      <c r="BB108" s="146"/>
      <c r="BC108" s="146"/>
      <c r="BD108" s="146"/>
      <c r="BE108" s="149">
        <f t="shared" si="0"/>
        <v>0</v>
      </c>
      <c r="BF108" s="149">
        <f t="shared" si="1"/>
        <v>0</v>
      </c>
      <c r="BG108" s="149">
        <f t="shared" si="2"/>
        <v>0</v>
      </c>
      <c r="BH108" s="149">
        <f t="shared" si="3"/>
        <v>0</v>
      </c>
      <c r="BI108" s="149">
        <f t="shared" si="4"/>
        <v>0</v>
      </c>
      <c r="BJ108" s="148" t="s">
        <v>88</v>
      </c>
      <c r="BK108" s="146"/>
      <c r="BL108" s="146"/>
      <c r="BM108" s="146"/>
    </row>
    <row r="109" spans="1:65" s="2" customFormat="1" ht="18" customHeight="1">
      <c r="A109" s="31"/>
      <c r="B109" s="142"/>
      <c r="C109" s="143"/>
      <c r="D109" s="257" t="s">
        <v>214</v>
      </c>
      <c r="E109" s="263"/>
      <c r="F109" s="263"/>
      <c r="G109" s="143"/>
      <c r="H109" s="143"/>
      <c r="I109" s="143"/>
      <c r="J109" s="101">
        <v>0</v>
      </c>
      <c r="K109" s="143"/>
      <c r="L109" s="145"/>
      <c r="M109" s="146"/>
      <c r="N109" s="147" t="s">
        <v>43</v>
      </c>
      <c r="O109" s="146"/>
      <c r="P109" s="146"/>
      <c r="Q109" s="146"/>
      <c r="R109" s="146"/>
      <c r="S109" s="143"/>
      <c r="T109" s="143"/>
      <c r="U109" s="143"/>
      <c r="V109" s="143"/>
      <c r="W109" s="143"/>
      <c r="X109" s="143"/>
      <c r="Y109" s="143"/>
      <c r="Z109" s="143"/>
      <c r="AA109" s="143"/>
      <c r="AB109" s="143"/>
      <c r="AC109" s="143"/>
      <c r="AD109" s="143"/>
      <c r="AE109" s="143"/>
      <c r="AF109" s="146"/>
      <c r="AG109" s="146"/>
      <c r="AH109" s="146"/>
      <c r="AI109" s="146"/>
      <c r="AJ109" s="146"/>
      <c r="AK109" s="146"/>
      <c r="AL109" s="146"/>
      <c r="AM109" s="146"/>
      <c r="AN109" s="146"/>
      <c r="AO109" s="146"/>
      <c r="AP109" s="146"/>
      <c r="AQ109" s="146"/>
      <c r="AR109" s="146"/>
      <c r="AS109" s="146"/>
      <c r="AT109" s="146"/>
      <c r="AU109" s="146"/>
      <c r="AV109" s="146"/>
      <c r="AW109" s="146"/>
      <c r="AX109" s="146"/>
      <c r="AY109" s="148" t="s">
        <v>211</v>
      </c>
      <c r="AZ109" s="146"/>
      <c r="BA109" s="146"/>
      <c r="BB109" s="146"/>
      <c r="BC109" s="146"/>
      <c r="BD109" s="146"/>
      <c r="BE109" s="149">
        <f t="shared" si="0"/>
        <v>0</v>
      </c>
      <c r="BF109" s="149">
        <f t="shared" si="1"/>
        <v>0</v>
      </c>
      <c r="BG109" s="149">
        <f t="shared" si="2"/>
        <v>0</v>
      </c>
      <c r="BH109" s="149">
        <f t="shared" si="3"/>
        <v>0</v>
      </c>
      <c r="BI109" s="149">
        <f t="shared" si="4"/>
        <v>0</v>
      </c>
      <c r="BJ109" s="148" t="s">
        <v>88</v>
      </c>
      <c r="BK109" s="146"/>
      <c r="BL109" s="146"/>
      <c r="BM109" s="146"/>
    </row>
    <row r="110" spans="1:65" s="2" customFormat="1" ht="18" customHeight="1">
      <c r="A110" s="31"/>
      <c r="B110" s="142"/>
      <c r="C110" s="143"/>
      <c r="D110" s="257" t="s">
        <v>215</v>
      </c>
      <c r="E110" s="263"/>
      <c r="F110" s="263"/>
      <c r="G110" s="143"/>
      <c r="H110" s="143"/>
      <c r="I110" s="143"/>
      <c r="J110" s="101">
        <v>0</v>
      </c>
      <c r="K110" s="143"/>
      <c r="L110" s="145"/>
      <c r="M110" s="146"/>
      <c r="N110" s="147" t="s">
        <v>43</v>
      </c>
      <c r="O110" s="146"/>
      <c r="P110" s="146"/>
      <c r="Q110" s="146"/>
      <c r="R110" s="146"/>
      <c r="S110" s="143"/>
      <c r="T110" s="143"/>
      <c r="U110" s="143"/>
      <c r="V110" s="143"/>
      <c r="W110" s="143"/>
      <c r="X110" s="143"/>
      <c r="Y110" s="143"/>
      <c r="Z110" s="143"/>
      <c r="AA110" s="143"/>
      <c r="AB110" s="143"/>
      <c r="AC110" s="143"/>
      <c r="AD110" s="143"/>
      <c r="AE110" s="143"/>
      <c r="AF110" s="146"/>
      <c r="AG110" s="146"/>
      <c r="AH110" s="146"/>
      <c r="AI110" s="146"/>
      <c r="AJ110" s="146"/>
      <c r="AK110" s="146"/>
      <c r="AL110" s="146"/>
      <c r="AM110" s="146"/>
      <c r="AN110" s="146"/>
      <c r="AO110" s="146"/>
      <c r="AP110" s="146"/>
      <c r="AQ110" s="146"/>
      <c r="AR110" s="146"/>
      <c r="AS110" s="146"/>
      <c r="AT110" s="146"/>
      <c r="AU110" s="146"/>
      <c r="AV110" s="146"/>
      <c r="AW110" s="146"/>
      <c r="AX110" s="146"/>
      <c r="AY110" s="148" t="s">
        <v>211</v>
      </c>
      <c r="AZ110" s="146"/>
      <c r="BA110" s="146"/>
      <c r="BB110" s="146"/>
      <c r="BC110" s="146"/>
      <c r="BD110" s="146"/>
      <c r="BE110" s="149">
        <f t="shared" si="0"/>
        <v>0</v>
      </c>
      <c r="BF110" s="149">
        <f t="shared" si="1"/>
        <v>0</v>
      </c>
      <c r="BG110" s="149">
        <f t="shared" si="2"/>
        <v>0</v>
      </c>
      <c r="BH110" s="149">
        <f t="shared" si="3"/>
        <v>0</v>
      </c>
      <c r="BI110" s="149">
        <f t="shared" si="4"/>
        <v>0</v>
      </c>
      <c r="BJ110" s="148" t="s">
        <v>88</v>
      </c>
      <c r="BK110" s="146"/>
      <c r="BL110" s="146"/>
      <c r="BM110" s="146"/>
    </row>
    <row r="111" spans="1:65" s="2" customFormat="1" ht="18" customHeight="1">
      <c r="A111" s="31"/>
      <c r="B111" s="142"/>
      <c r="C111" s="143"/>
      <c r="D111" s="144" t="s">
        <v>216</v>
      </c>
      <c r="E111" s="143"/>
      <c r="F111" s="143"/>
      <c r="G111" s="143"/>
      <c r="H111" s="143"/>
      <c r="I111" s="143"/>
      <c r="J111" s="101">
        <f>ROUND(J34*T111,2)</f>
        <v>0</v>
      </c>
      <c r="K111" s="143"/>
      <c r="L111" s="145"/>
      <c r="M111" s="146"/>
      <c r="N111" s="147" t="s">
        <v>43</v>
      </c>
      <c r="O111" s="146"/>
      <c r="P111" s="146"/>
      <c r="Q111" s="146"/>
      <c r="R111" s="146"/>
      <c r="S111" s="143"/>
      <c r="T111" s="143"/>
      <c r="U111" s="143"/>
      <c r="V111" s="143"/>
      <c r="W111" s="143"/>
      <c r="X111" s="143"/>
      <c r="Y111" s="143"/>
      <c r="Z111" s="143"/>
      <c r="AA111" s="143"/>
      <c r="AB111" s="143"/>
      <c r="AC111" s="143"/>
      <c r="AD111" s="143"/>
      <c r="AE111" s="143"/>
      <c r="AF111" s="146"/>
      <c r="AG111" s="146"/>
      <c r="AH111" s="146"/>
      <c r="AI111" s="146"/>
      <c r="AJ111" s="146"/>
      <c r="AK111" s="146"/>
      <c r="AL111" s="146"/>
      <c r="AM111" s="146"/>
      <c r="AN111" s="146"/>
      <c r="AO111" s="146"/>
      <c r="AP111" s="146"/>
      <c r="AQ111" s="146"/>
      <c r="AR111" s="146"/>
      <c r="AS111" s="146"/>
      <c r="AT111" s="146"/>
      <c r="AU111" s="146"/>
      <c r="AV111" s="146"/>
      <c r="AW111" s="146"/>
      <c r="AX111" s="146"/>
      <c r="AY111" s="148" t="s">
        <v>217</v>
      </c>
      <c r="AZ111" s="146"/>
      <c r="BA111" s="146"/>
      <c r="BB111" s="146"/>
      <c r="BC111" s="146"/>
      <c r="BD111" s="146"/>
      <c r="BE111" s="149">
        <f t="shared" si="0"/>
        <v>0</v>
      </c>
      <c r="BF111" s="149">
        <f t="shared" si="1"/>
        <v>0</v>
      </c>
      <c r="BG111" s="149">
        <f t="shared" si="2"/>
        <v>0</v>
      </c>
      <c r="BH111" s="149">
        <f t="shared" si="3"/>
        <v>0</v>
      </c>
      <c r="BI111" s="149">
        <f t="shared" si="4"/>
        <v>0</v>
      </c>
      <c r="BJ111" s="148" t="s">
        <v>88</v>
      </c>
      <c r="BK111" s="146"/>
      <c r="BL111" s="146"/>
      <c r="BM111" s="146"/>
    </row>
    <row r="112" spans="1:65" s="2" customFormat="1" ht="11.25">
      <c r="A112" s="31"/>
      <c r="B112" s="32"/>
      <c r="C112" s="31"/>
      <c r="D112" s="31"/>
      <c r="E112" s="31"/>
      <c r="F112" s="31"/>
      <c r="G112" s="31"/>
      <c r="H112" s="31"/>
      <c r="I112" s="31"/>
      <c r="J112" s="31"/>
      <c r="K112" s="31"/>
      <c r="L112" s="44"/>
      <c r="S112" s="31"/>
      <c r="T112" s="31"/>
      <c r="U112" s="31"/>
      <c r="V112" s="31"/>
      <c r="W112" s="31"/>
      <c r="X112" s="31"/>
      <c r="Y112" s="31"/>
      <c r="Z112" s="31"/>
      <c r="AA112" s="31"/>
      <c r="AB112" s="31"/>
      <c r="AC112" s="31"/>
      <c r="AD112" s="31"/>
      <c r="AE112" s="31"/>
    </row>
    <row r="113" spans="1:31" s="2" customFormat="1" ht="29.25" customHeight="1">
      <c r="A113" s="31"/>
      <c r="B113" s="32"/>
      <c r="C113" s="108" t="s">
        <v>182</v>
      </c>
      <c r="D113" s="109"/>
      <c r="E113" s="109"/>
      <c r="F113" s="109"/>
      <c r="G113" s="109"/>
      <c r="H113" s="109"/>
      <c r="I113" s="109"/>
      <c r="J113" s="110">
        <f>ROUND(J100+J105,2)</f>
        <v>0</v>
      </c>
      <c r="K113" s="109"/>
      <c r="L113" s="44"/>
      <c r="S113" s="31"/>
      <c r="T113" s="31"/>
      <c r="U113" s="31"/>
      <c r="V113" s="31"/>
      <c r="W113" s="31"/>
      <c r="X113" s="31"/>
      <c r="Y113" s="31"/>
      <c r="Z113" s="31"/>
      <c r="AA113" s="31"/>
      <c r="AB113" s="31"/>
      <c r="AC113" s="31"/>
      <c r="AD113" s="31"/>
      <c r="AE113" s="31"/>
    </row>
    <row r="114" spans="1:31" s="2" customFormat="1" ht="6.95" customHeight="1">
      <c r="A114" s="31"/>
      <c r="B114" s="49"/>
      <c r="C114" s="50"/>
      <c r="D114" s="50"/>
      <c r="E114" s="50"/>
      <c r="F114" s="50"/>
      <c r="G114" s="50"/>
      <c r="H114" s="50"/>
      <c r="I114" s="50"/>
      <c r="J114" s="50"/>
      <c r="K114" s="50"/>
      <c r="L114" s="44"/>
      <c r="S114" s="31"/>
      <c r="T114" s="31"/>
      <c r="U114" s="31"/>
      <c r="V114" s="31"/>
      <c r="W114" s="31"/>
      <c r="X114" s="31"/>
      <c r="Y114" s="31"/>
      <c r="Z114" s="31"/>
      <c r="AA114" s="31"/>
      <c r="AB114" s="31"/>
      <c r="AC114" s="31"/>
      <c r="AD114" s="31"/>
      <c r="AE114" s="31"/>
    </row>
    <row r="118" spans="1:31" s="2" customFormat="1" ht="6.95" customHeight="1">
      <c r="A118" s="31"/>
      <c r="B118" s="51"/>
      <c r="C118" s="52"/>
      <c r="D118" s="52"/>
      <c r="E118" s="52"/>
      <c r="F118" s="52"/>
      <c r="G118" s="52"/>
      <c r="H118" s="52"/>
      <c r="I118" s="52"/>
      <c r="J118" s="52"/>
      <c r="K118" s="52"/>
      <c r="L118" s="44"/>
      <c r="S118" s="31"/>
      <c r="T118" s="31"/>
      <c r="U118" s="31"/>
      <c r="V118" s="31"/>
      <c r="W118" s="31"/>
      <c r="X118" s="31"/>
      <c r="Y118" s="31"/>
      <c r="Z118" s="31"/>
      <c r="AA118" s="31"/>
      <c r="AB118" s="31"/>
      <c r="AC118" s="31"/>
      <c r="AD118" s="31"/>
      <c r="AE118" s="31"/>
    </row>
    <row r="119" spans="1:31" s="2" customFormat="1" ht="24.95" customHeight="1">
      <c r="A119" s="31"/>
      <c r="B119" s="32"/>
      <c r="C119" s="18" t="s">
        <v>218</v>
      </c>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31" s="2" customFormat="1" ht="6.95" customHeight="1">
      <c r="A120" s="31"/>
      <c r="B120" s="32"/>
      <c r="C120" s="31"/>
      <c r="D120" s="31"/>
      <c r="E120" s="31"/>
      <c r="F120" s="31"/>
      <c r="G120" s="31"/>
      <c r="H120" s="31"/>
      <c r="I120" s="31"/>
      <c r="J120" s="31"/>
      <c r="K120" s="31"/>
      <c r="L120" s="44"/>
      <c r="S120" s="31"/>
      <c r="T120" s="31"/>
      <c r="U120" s="31"/>
      <c r="V120" s="31"/>
      <c r="W120" s="31"/>
      <c r="X120" s="31"/>
      <c r="Y120" s="31"/>
      <c r="Z120" s="31"/>
      <c r="AA120" s="31"/>
      <c r="AB120" s="31"/>
      <c r="AC120" s="31"/>
      <c r="AD120" s="31"/>
      <c r="AE120" s="31"/>
    </row>
    <row r="121" spans="1:31" s="2" customFormat="1" ht="12" customHeight="1">
      <c r="A121" s="31"/>
      <c r="B121" s="32"/>
      <c r="C121" s="24" t="s">
        <v>15</v>
      </c>
      <c r="D121" s="31"/>
      <c r="E121" s="31"/>
      <c r="F121" s="31"/>
      <c r="G121" s="31"/>
      <c r="H121" s="31"/>
      <c r="I121" s="31"/>
      <c r="J121" s="31"/>
      <c r="K121" s="31"/>
      <c r="L121" s="44"/>
      <c r="S121" s="31"/>
      <c r="T121" s="31"/>
      <c r="U121" s="31"/>
      <c r="V121" s="31"/>
      <c r="W121" s="31"/>
      <c r="X121" s="31"/>
      <c r="Y121" s="31"/>
      <c r="Z121" s="31"/>
      <c r="AA121" s="31"/>
      <c r="AB121" s="31"/>
      <c r="AC121" s="31"/>
      <c r="AD121" s="31"/>
      <c r="AE121" s="31"/>
    </row>
    <row r="122" spans="1:31" s="2" customFormat="1" ht="16.5" customHeight="1">
      <c r="A122" s="31"/>
      <c r="B122" s="32"/>
      <c r="C122" s="31"/>
      <c r="D122" s="31"/>
      <c r="E122" s="258" t="str">
        <f>E7</f>
        <v>Kanalizácia a ČOV Nacina Ves</v>
      </c>
      <c r="F122" s="259"/>
      <c r="G122" s="259"/>
      <c r="H122" s="259"/>
      <c r="I122" s="31"/>
      <c r="J122" s="31"/>
      <c r="K122" s="31"/>
      <c r="L122" s="44"/>
      <c r="S122" s="31"/>
      <c r="T122" s="31"/>
      <c r="U122" s="31"/>
      <c r="V122" s="31"/>
      <c r="W122" s="31"/>
      <c r="X122" s="31"/>
      <c r="Y122" s="31"/>
      <c r="Z122" s="31"/>
      <c r="AA122" s="31"/>
      <c r="AB122" s="31"/>
      <c r="AC122" s="31"/>
      <c r="AD122" s="31"/>
      <c r="AE122" s="31"/>
    </row>
    <row r="123" spans="1:31" s="1" customFormat="1" ht="12" customHeight="1">
      <c r="B123" s="17"/>
      <c r="C123" s="24" t="s">
        <v>184</v>
      </c>
      <c r="L123" s="17"/>
    </row>
    <row r="124" spans="1:31" s="1" customFormat="1" ht="16.5" customHeight="1">
      <c r="B124" s="17"/>
      <c r="E124" s="258" t="s">
        <v>185</v>
      </c>
      <c r="F124" s="210"/>
      <c r="G124" s="210"/>
      <c r="H124" s="210"/>
      <c r="L124" s="17"/>
    </row>
    <row r="125" spans="1:31" s="1" customFormat="1" ht="12" customHeight="1">
      <c r="B125" s="17"/>
      <c r="C125" s="24" t="s">
        <v>186</v>
      </c>
      <c r="L125" s="17"/>
    </row>
    <row r="126" spans="1:31" s="2" customFormat="1" ht="16.5" customHeight="1">
      <c r="A126" s="31"/>
      <c r="B126" s="32"/>
      <c r="C126" s="31"/>
      <c r="D126" s="31"/>
      <c r="E126" s="260" t="s">
        <v>1283</v>
      </c>
      <c r="F126" s="261"/>
      <c r="G126" s="261"/>
      <c r="H126" s="261"/>
      <c r="I126" s="31"/>
      <c r="J126" s="31"/>
      <c r="K126" s="31"/>
      <c r="L126" s="44"/>
      <c r="S126" s="31"/>
      <c r="T126" s="31"/>
      <c r="U126" s="31"/>
      <c r="V126" s="31"/>
      <c r="W126" s="31"/>
      <c r="X126" s="31"/>
      <c r="Y126" s="31"/>
      <c r="Z126" s="31"/>
      <c r="AA126" s="31"/>
      <c r="AB126" s="31"/>
      <c r="AC126" s="31"/>
      <c r="AD126" s="31"/>
      <c r="AE126" s="31"/>
    </row>
    <row r="127" spans="1:31" s="2" customFormat="1" ht="12" customHeight="1">
      <c r="A127" s="31"/>
      <c r="B127" s="32"/>
      <c r="C127" s="24" t="s">
        <v>188</v>
      </c>
      <c r="D127" s="31"/>
      <c r="E127" s="31"/>
      <c r="F127" s="31"/>
      <c r="G127" s="31"/>
      <c r="H127" s="31"/>
      <c r="I127" s="31"/>
      <c r="J127" s="31"/>
      <c r="K127" s="31"/>
      <c r="L127" s="44"/>
      <c r="S127" s="31"/>
      <c r="T127" s="31"/>
      <c r="U127" s="31"/>
      <c r="V127" s="31"/>
      <c r="W127" s="31"/>
      <c r="X127" s="31"/>
      <c r="Y127" s="31"/>
      <c r="Z127" s="31"/>
      <c r="AA127" s="31"/>
      <c r="AB127" s="31"/>
      <c r="AC127" s="31"/>
      <c r="AD127" s="31"/>
      <c r="AE127" s="31"/>
    </row>
    <row r="128" spans="1:31" s="2" customFormat="1" ht="16.5" customHeight="1">
      <c r="A128" s="31"/>
      <c r="B128" s="32"/>
      <c r="C128" s="31"/>
      <c r="D128" s="31"/>
      <c r="E128" s="239" t="str">
        <f>E13</f>
        <v>SO 03.2 - Elektrická prípojka k ČS1</v>
      </c>
      <c r="F128" s="261"/>
      <c r="G128" s="261"/>
      <c r="H128" s="261"/>
      <c r="I128" s="31"/>
      <c r="J128" s="31"/>
      <c r="K128" s="31"/>
      <c r="L128" s="44"/>
      <c r="S128" s="31"/>
      <c r="T128" s="31"/>
      <c r="U128" s="31"/>
      <c r="V128" s="31"/>
      <c r="W128" s="31"/>
      <c r="X128" s="31"/>
      <c r="Y128" s="31"/>
      <c r="Z128" s="31"/>
      <c r="AA128" s="31"/>
      <c r="AB128" s="31"/>
      <c r="AC128" s="31"/>
      <c r="AD128" s="31"/>
      <c r="AE128" s="31"/>
    </row>
    <row r="129" spans="1:65" s="2" customFormat="1" ht="6.95" customHeight="1">
      <c r="A129" s="31"/>
      <c r="B129" s="32"/>
      <c r="C129" s="31"/>
      <c r="D129" s="31"/>
      <c r="E129" s="31"/>
      <c r="F129" s="31"/>
      <c r="G129" s="31"/>
      <c r="H129" s="31"/>
      <c r="I129" s="31"/>
      <c r="J129" s="31"/>
      <c r="K129" s="31"/>
      <c r="L129" s="44"/>
      <c r="S129" s="31"/>
      <c r="T129" s="31"/>
      <c r="U129" s="31"/>
      <c r="V129" s="31"/>
      <c r="W129" s="31"/>
      <c r="X129" s="31"/>
      <c r="Y129" s="31"/>
      <c r="Z129" s="31"/>
      <c r="AA129" s="31"/>
      <c r="AB129" s="31"/>
      <c r="AC129" s="31"/>
      <c r="AD129" s="31"/>
      <c r="AE129" s="31"/>
    </row>
    <row r="130" spans="1:65" s="2" customFormat="1" ht="12" customHeight="1">
      <c r="A130" s="31"/>
      <c r="B130" s="32"/>
      <c r="C130" s="24" t="s">
        <v>19</v>
      </c>
      <c r="D130" s="31"/>
      <c r="E130" s="31"/>
      <c r="F130" s="22" t="str">
        <f>F16</f>
        <v>Nacina Ves</v>
      </c>
      <c r="G130" s="31"/>
      <c r="H130" s="31"/>
      <c r="I130" s="24" t="s">
        <v>21</v>
      </c>
      <c r="J130" s="57" t="str">
        <f>IF(J16="","",J16)</f>
        <v>7. 4. 2025</v>
      </c>
      <c r="K130" s="31"/>
      <c r="L130" s="44"/>
      <c r="S130" s="31"/>
      <c r="T130" s="31"/>
      <c r="U130" s="31"/>
      <c r="V130" s="31"/>
      <c r="W130" s="31"/>
      <c r="X130" s="31"/>
      <c r="Y130" s="31"/>
      <c r="Z130" s="31"/>
      <c r="AA130" s="31"/>
      <c r="AB130" s="31"/>
      <c r="AC130" s="31"/>
      <c r="AD130" s="31"/>
      <c r="AE130" s="31"/>
    </row>
    <row r="131" spans="1:65" s="2" customFormat="1" ht="6.95" customHeight="1">
      <c r="A131" s="31"/>
      <c r="B131" s="32"/>
      <c r="C131" s="31"/>
      <c r="D131" s="31"/>
      <c r="E131" s="31"/>
      <c r="F131" s="31"/>
      <c r="G131" s="31"/>
      <c r="H131" s="31"/>
      <c r="I131" s="31"/>
      <c r="J131" s="31"/>
      <c r="K131" s="31"/>
      <c r="L131" s="44"/>
      <c r="S131" s="31"/>
      <c r="T131" s="31"/>
      <c r="U131" s="31"/>
      <c r="V131" s="31"/>
      <c r="W131" s="31"/>
      <c r="X131" s="31"/>
      <c r="Y131" s="31"/>
      <c r="Z131" s="31"/>
      <c r="AA131" s="31"/>
      <c r="AB131" s="31"/>
      <c r="AC131" s="31"/>
      <c r="AD131" s="31"/>
      <c r="AE131" s="31"/>
    </row>
    <row r="132" spans="1:65" s="2" customFormat="1" ht="15.2" customHeight="1">
      <c r="A132" s="31"/>
      <c r="B132" s="32"/>
      <c r="C132" s="24" t="s">
        <v>23</v>
      </c>
      <c r="D132" s="31"/>
      <c r="E132" s="31"/>
      <c r="F132" s="22" t="str">
        <f>E19</f>
        <v>Obec Nacina Ves</v>
      </c>
      <c r="G132" s="31"/>
      <c r="H132" s="31"/>
      <c r="I132" s="24" t="s">
        <v>29</v>
      </c>
      <c r="J132" s="27" t="str">
        <f>E25</f>
        <v>Ing. Štefan Čižmár</v>
      </c>
      <c r="K132" s="31"/>
      <c r="L132" s="44"/>
      <c r="S132" s="31"/>
      <c r="T132" s="31"/>
      <c r="U132" s="31"/>
      <c r="V132" s="31"/>
      <c r="W132" s="31"/>
      <c r="X132" s="31"/>
      <c r="Y132" s="31"/>
      <c r="Z132" s="31"/>
      <c r="AA132" s="31"/>
      <c r="AB132" s="31"/>
      <c r="AC132" s="31"/>
      <c r="AD132" s="31"/>
      <c r="AE132" s="31"/>
    </row>
    <row r="133" spans="1:65" s="2" customFormat="1" ht="15.2" customHeight="1">
      <c r="A133" s="31"/>
      <c r="B133" s="32"/>
      <c r="C133" s="24" t="s">
        <v>27</v>
      </c>
      <c r="D133" s="31"/>
      <c r="E133" s="31"/>
      <c r="F133" s="22" t="str">
        <f>IF(E22="","",E22)</f>
        <v>Vyplň údaj</v>
      </c>
      <c r="G133" s="31"/>
      <c r="H133" s="31"/>
      <c r="I133" s="24" t="s">
        <v>32</v>
      </c>
      <c r="J133" s="27" t="str">
        <f>E28</f>
        <v xml:space="preserve"> </v>
      </c>
      <c r="K133" s="31"/>
      <c r="L133" s="44"/>
      <c r="S133" s="31"/>
      <c r="T133" s="31"/>
      <c r="U133" s="31"/>
      <c r="V133" s="31"/>
      <c r="W133" s="31"/>
      <c r="X133" s="31"/>
      <c r="Y133" s="31"/>
      <c r="Z133" s="31"/>
      <c r="AA133" s="31"/>
      <c r="AB133" s="31"/>
      <c r="AC133" s="31"/>
      <c r="AD133" s="31"/>
      <c r="AE133" s="31"/>
    </row>
    <row r="134" spans="1:65" s="2" customFormat="1" ht="10.35" customHeight="1">
      <c r="A134" s="31"/>
      <c r="B134" s="32"/>
      <c r="C134" s="31"/>
      <c r="D134" s="31"/>
      <c r="E134" s="31"/>
      <c r="F134" s="31"/>
      <c r="G134" s="31"/>
      <c r="H134" s="31"/>
      <c r="I134" s="31"/>
      <c r="J134" s="31"/>
      <c r="K134" s="31"/>
      <c r="L134" s="44"/>
      <c r="S134" s="31"/>
      <c r="T134" s="31"/>
      <c r="U134" s="31"/>
      <c r="V134" s="31"/>
      <c r="W134" s="31"/>
      <c r="X134" s="31"/>
      <c r="Y134" s="31"/>
      <c r="Z134" s="31"/>
      <c r="AA134" s="31"/>
      <c r="AB134" s="31"/>
      <c r="AC134" s="31"/>
      <c r="AD134" s="31"/>
      <c r="AE134" s="31"/>
    </row>
    <row r="135" spans="1:65" s="11" customFormat="1" ht="29.25" customHeight="1">
      <c r="A135" s="150"/>
      <c r="B135" s="151"/>
      <c r="C135" s="152" t="s">
        <v>219</v>
      </c>
      <c r="D135" s="153" t="s">
        <v>62</v>
      </c>
      <c r="E135" s="153" t="s">
        <v>58</v>
      </c>
      <c r="F135" s="153" t="s">
        <v>59</v>
      </c>
      <c r="G135" s="153" t="s">
        <v>220</v>
      </c>
      <c r="H135" s="153" t="s">
        <v>221</v>
      </c>
      <c r="I135" s="153" t="s">
        <v>222</v>
      </c>
      <c r="J135" s="154" t="s">
        <v>193</v>
      </c>
      <c r="K135" s="155" t="s">
        <v>223</v>
      </c>
      <c r="L135" s="156"/>
      <c r="M135" s="64" t="s">
        <v>1</v>
      </c>
      <c r="N135" s="65" t="s">
        <v>41</v>
      </c>
      <c r="O135" s="65" t="s">
        <v>224</v>
      </c>
      <c r="P135" s="65" t="s">
        <v>225</v>
      </c>
      <c r="Q135" s="65" t="s">
        <v>226</v>
      </c>
      <c r="R135" s="65" t="s">
        <v>227</v>
      </c>
      <c r="S135" s="65" t="s">
        <v>228</v>
      </c>
      <c r="T135" s="66" t="s">
        <v>229</v>
      </c>
      <c r="U135" s="150"/>
      <c r="V135" s="150"/>
      <c r="W135" s="150"/>
      <c r="X135" s="150"/>
      <c r="Y135" s="150"/>
      <c r="Z135" s="150"/>
      <c r="AA135" s="150"/>
      <c r="AB135" s="150"/>
      <c r="AC135" s="150"/>
      <c r="AD135" s="150"/>
      <c r="AE135" s="150"/>
    </row>
    <row r="136" spans="1:65" s="2" customFormat="1" ht="22.9" customHeight="1">
      <c r="A136" s="31"/>
      <c r="B136" s="32"/>
      <c r="C136" s="71" t="s">
        <v>190</v>
      </c>
      <c r="D136" s="31"/>
      <c r="E136" s="31"/>
      <c r="F136" s="31"/>
      <c r="G136" s="31"/>
      <c r="H136" s="31"/>
      <c r="I136" s="31"/>
      <c r="J136" s="157">
        <f>BK136</f>
        <v>0</v>
      </c>
      <c r="K136" s="31"/>
      <c r="L136" s="32"/>
      <c r="M136" s="67"/>
      <c r="N136" s="58"/>
      <c r="O136" s="68"/>
      <c r="P136" s="158">
        <f>P137</f>
        <v>0</v>
      </c>
      <c r="Q136" s="68"/>
      <c r="R136" s="158">
        <f>R137</f>
        <v>0</v>
      </c>
      <c r="S136" s="68"/>
      <c r="T136" s="159">
        <f>T137</f>
        <v>0</v>
      </c>
      <c r="U136" s="31"/>
      <c r="V136" s="31"/>
      <c r="W136" s="31"/>
      <c r="X136" s="31"/>
      <c r="Y136" s="31"/>
      <c r="Z136" s="31"/>
      <c r="AA136" s="31"/>
      <c r="AB136" s="31"/>
      <c r="AC136" s="31"/>
      <c r="AD136" s="31"/>
      <c r="AE136" s="31"/>
      <c r="AT136" s="14" t="s">
        <v>76</v>
      </c>
      <c r="AU136" s="14" t="s">
        <v>195</v>
      </c>
      <c r="BK136" s="160">
        <f>BK137</f>
        <v>0</v>
      </c>
    </row>
    <row r="137" spans="1:65" s="12" customFormat="1" ht="25.9" customHeight="1">
      <c r="B137" s="161"/>
      <c r="D137" s="162" t="s">
        <v>76</v>
      </c>
      <c r="E137" s="163" t="s">
        <v>357</v>
      </c>
      <c r="F137" s="163" t="s">
        <v>782</v>
      </c>
      <c r="I137" s="164"/>
      <c r="J137" s="165">
        <f>BK137</f>
        <v>0</v>
      </c>
      <c r="L137" s="161"/>
      <c r="M137" s="166"/>
      <c r="N137" s="167"/>
      <c r="O137" s="167"/>
      <c r="P137" s="168">
        <f>P138</f>
        <v>0</v>
      </c>
      <c r="Q137" s="167"/>
      <c r="R137" s="168">
        <f>R138</f>
        <v>0</v>
      </c>
      <c r="S137" s="167"/>
      <c r="T137" s="169">
        <f>T138</f>
        <v>0</v>
      </c>
      <c r="AR137" s="162" t="s">
        <v>93</v>
      </c>
      <c r="AT137" s="170" t="s">
        <v>76</v>
      </c>
      <c r="AU137" s="170" t="s">
        <v>77</v>
      </c>
      <c r="AY137" s="162" t="s">
        <v>232</v>
      </c>
      <c r="BK137" s="171">
        <f>BK138</f>
        <v>0</v>
      </c>
    </row>
    <row r="138" spans="1:65" s="12" customFormat="1" ht="22.9" customHeight="1">
      <c r="B138" s="161"/>
      <c r="D138" s="162" t="s">
        <v>76</v>
      </c>
      <c r="E138" s="172" t="s">
        <v>1286</v>
      </c>
      <c r="F138" s="172" t="s">
        <v>1287</v>
      </c>
      <c r="I138" s="164"/>
      <c r="J138" s="173">
        <f>BK138</f>
        <v>0</v>
      </c>
      <c r="L138" s="161"/>
      <c r="M138" s="166"/>
      <c r="N138" s="167"/>
      <c r="O138" s="167"/>
      <c r="P138" s="168">
        <f>SUM(P139:P172)</f>
        <v>0</v>
      </c>
      <c r="Q138" s="167"/>
      <c r="R138" s="168">
        <f>SUM(R139:R172)</f>
        <v>0</v>
      </c>
      <c r="S138" s="167"/>
      <c r="T138" s="169">
        <f>SUM(T139:T172)</f>
        <v>0</v>
      </c>
      <c r="AR138" s="162" t="s">
        <v>81</v>
      </c>
      <c r="AT138" s="170" t="s">
        <v>76</v>
      </c>
      <c r="AU138" s="170" t="s">
        <v>81</v>
      </c>
      <c r="AY138" s="162" t="s">
        <v>232</v>
      </c>
      <c r="BK138" s="171">
        <f>SUM(BK139:BK172)</f>
        <v>0</v>
      </c>
    </row>
    <row r="139" spans="1:65" s="2" customFormat="1" ht="16.5" customHeight="1">
      <c r="A139" s="31"/>
      <c r="B139" s="142"/>
      <c r="C139" s="174" t="s">
        <v>81</v>
      </c>
      <c r="D139" s="174" t="s">
        <v>234</v>
      </c>
      <c r="E139" s="175" t="s">
        <v>1288</v>
      </c>
      <c r="F139" s="176" t="s">
        <v>1289</v>
      </c>
      <c r="G139" s="177" t="s">
        <v>256</v>
      </c>
      <c r="H139" s="178">
        <v>125</v>
      </c>
      <c r="I139" s="179"/>
      <c r="J139" s="180">
        <f t="shared" ref="J139:J172" si="5">ROUND(I139*H139,2)</f>
        <v>0</v>
      </c>
      <c r="K139" s="181"/>
      <c r="L139" s="32"/>
      <c r="M139" s="182" t="s">
        <v>1</v>
      </c>
      <c r="N139" s="183" t="s">
        <v>43</v>
      </c>
      <c r="O139" s="60"/>
      <c r="P139" s="184">
        <f t="shared" ref="P139:P172" si="6">O139*H139</f>
        <v>0</v>
      </c>
      <c r="Q139" s="184">
        <v>0</v>
      </c>
      <c r="R139" s="184">
        <f t="shared" ref="R139:R172" si="7">Q139*H139</f>
        <v>0</v>
      </c>
      <c r="S139" s="184">
        <v>0</v>
      </c>
      <c r="T139" s="185">
        <f t="shared" ref="T139:T172" si="8">S139*H139</f>
        <v>0</v>
      </c>
      <c r="U139" s="31"/>
      <c r="V139" s="31"/>
      <c r="W139" s="31"/>
      <c r="X139" s="31"/>
      <c r="Y139" s="31"/>
      <c r="Z139" s="31"/>
      <c r="AA139" s="31"/>
      <c r="AB139" s="31"/>
      <c r="AC139" s="31"/>
      <c r="AD139" s="31"/>
      <c r="AE139" s="31"/>
      <c r="AR139" s="186" t="s">
        <v>463</v>
      </c>
      <c r="AT139" s="186" t="s">
        <v>234</v>
      </c>
      <c r="AU139" s="186" t="s">
        <v>88</v>
      </c>
      <c r="AY139" s="14" t="s">
        <v>232</v>
      </c>
      <c r="BE139" s="104">
        <f t="shared" ref="BE139:BE172" si="9">IF(N139="základná",J139,0)</f>
        <v>0</v>
      </c>
      <c r="BF139" s="104">
        <f t="shared" ref="BF139:BF172" si="10">IF(N139="znížená",J139,0)</f>
        <v>0</v>
      </c>
      <c r="BG139" s="104">
        <f t="shared" ref="BG139:BG172" si="11">IF(N139="zákl. prenesená",J139,0)</f>
        <v>0</v>
      </c>
      <c r="BH139" s="104">
        <f t="shared" ref="BH139:BH172" si="12">IF(N139="zníž. prenesená",J139,0)</f>
        <v>0</v>
      </c>
      <c r="BI139" s="104">
        <f t="shared" ref="BI139:BI172" si="13">IF(N139="nulová",J139,0)</f>
        <v>0</v>
      </c>
      <c r="BJ139" s="14" t="s">
        <v>88</v>
      </c>
      <c r="BK139" s="104">
        <f t="shared" ref="BK139:BK172" si="14">ROUND(I139*H139,2)</f>
        <v>0</v>
      </c>
      <c r="BL139" s="14" t="s">
        <v>463</v>
      </c>
      <c r="BM139" s="186" t="s">
        <v>88</v>
      </c>
    </row>
    <row r="140" spans="1:65" s="2" customFormat="1" ht="24.2" customHeight="1">
      <c r="A140" s="31"/>
      <c r="B140" s="142"/>
      <c r="C140" s="187" t="s">
        <v>88</v>
      </c>
      <c r="D140" s="187" t="s">
        <v>357</v>
      </c>
      <c r="E140" s="188" t="s">
        <v>1290</v>
      </c>
      <c r="F140" s="189" t="s">
        <v>1291</v>
      </c>
      <c r="G140" s="190" t="s">
        <v>256</v>
      </c>
      <c r="H140" s="191">
        <v>125</v>
      </c>
      <c r="I140" s="192"/>
      <c r="J140" s="193">
        <f t="shared" si="5"/>
        <v>0</v>
      </c>
      <c r="K140" s="194"/>
      <c r="L140" s="195"/>
      <c r="M140" s="196" t="s">
        <v>1</v>
      </c>
      <c r="N140" s="197" t="s">
        <v>43</v>
      </c>
      <c r="O140" s="60"/>
      <c r="P140" s="184">
        <f t="shared" si="6"/>
        <v>0</v>
      </c>
      <c r="Q140" s="184">
        <v>0</v>
      </c>
      <c r="R140" s="184">
        <f t="shared" si="7"/>
        <v>0</v>
      </c>
      <c r="S140" s="184">
        <v>0</v>
      </c>
      <c r="T140" s="185">
        <f t="shared" si="8"/>
        <v>0</v>
      </c>
      <c r="U140" s="31"/>
      <c r="V140" s="31"/>
      <c r="W140" s="31"/>
      <c r="X140" s="31"/>
      <c r="Y140" s="31"/>
      <c r="Z140" s="31"/>
      <c r="AA140" s="31"/>
      <c r="AB140" s="31"/>
      <c r="AC140" s="31"/>
      <c r="AD140" s="31"/>
      <c r="AE140" s="31"/>
      <c r="AR140" s="186" t="s">
        <v>1292</v>
      </c>
      <c r="AT140" s="186" t="s">
        <v>357</v>
      </c>
      <c r="AU140" s="186" t="s">
        <v>88</v>
      </c>
      <c r="AY140" s="14" t="s">
        <v>232</v>
      </c>
      <c r="BE140" s="104">
        <f t="shared" si="9"/>
        <v>0</v>
      </c>
      <c r="BF140" s="104">
        <f t="shared" si="10"/>
        <v>0</v>
      </c>
      <c r="BG140" s="104">
        <f t="shared" si="11"/>
        <v>0</v>
      </c>
      <c r="BH140" s="104">
        <f t="shared" si="12"/>
        <v>0</v>
      </c>
      <c r="BI140" s="104">
        <f t="shared" si="13"/>
        <v>0</v>
      </c>
      <c r="BJ140" s="14" t="s">
        <v>88</v>
      </c>
      <c r="BK140" s="104">
        <f t="shared" si="14"/>
        <v>0</v>
      </c>
      <c r="BL140" s="14" t="s">
        <v>463</v>
      </c>
      <c r="BM140" s="186" t="s">
        <v>238</v>
      </c>
    </row>
    <row r="141" spans="1:65" s="2" customFormat="1" ht="21.75" customHeight="1">
      <c r="A141" s="31"/>
      <c r="B141" s="142"/>
      <c r="C141" s="174" t="s">
        <v>93</v>
      </c>
      <c r="D141" s="174" t="s">
        <v>234</v>
      </c>
      <c r="E141" s="175" t="s">
        <v>1293</v>
      </c>
      <c r="F141" s="176" t="s">
        <v>1294</v>
      </c>
      <c r="G141" s="177" t="s">
        <v>256</v>
      </c>
      <c r="H141" s="178">
        <v>2</v>
      </c>
      <c r="I141" s="179"/>
      <c r="J141" s="180">
        <f t="shared" si="5"/>
        <v>0</v>
      </c>
      <c r="K141" s="181"/>
      <c r="L141" s="32"/>
      <c r="M141" s="182" t="s">
        <v>1</v>
      </c>
      <c r="N141" s="183" t="s">
        <v>43</v>
      </c>
      <c r="O141" s="60"/>
      <c r="P141" s="184">
        <f t="shared" si="6"/>
        <v>0</v>
      </c>
      <c r="Q141" s="184">
        <v>0</v>
      </c>
      <c r="R141" s="184">
        <f t="shared" si="7"/>
        <v>0</v>
      </c>
      <c r="S141" s="184">
        <v>0</v>
      </c>
      <c r="T141" s="185">
        <f t="shared" si="8"/>
        <v>0</v>
      </c>
      <c r="U141" s="31"/>
      <c r="V141" s="31"/>
      <c r="W141" s="31"/>
      <c r="X141" s="31"/>
      <c r="Y141" s="31"/>
      <c r="Z141" s="31"/>
      <c r="AA141" s="31"/>
      <c r="AB141" s="31"/>
      <c r="AC141" s="31"/>
      <c r="AD141" s="31"/>
      <c r="AE141" s="31"/>
      <c r="AR141" s="186" t="s">
        <v>463</v>
      </c>
      <c r="AT141" s="186" t="s">
        <v>234</v>
      </c>
      <c r="AU141" s="186" t="s">
        <v>88</v>
      </c>
      <c r="AY141" s="14" t="s">
        <v>232</v>
      </c>
      <c r="BE141" s="104">
        <f t="shared" si="9"/>
        <v>0</v>
      </c>
      <c r="BF141" s="104">
        <f t="shared" si="10"/>
        <v>0</v>
      </c>
      <c r="BG141" s="104">
        <f t="shared" si="11"/>
        <v>0</v>
      </c>
      <c r="BH141" s="104">
        <f t="shared" si="12"/>
        <v>0</v>
      </c>
      <c r="BI141" s="104">
        <f t="shared" si="13"/>
        <v>0</v>
      </c>
      <c r="BJ141" s="14" t="s">
        <v>88</v>
      </c>
      <c r="BK141" s="104">
        <f t="shared" si="14"/>
        <v>0</v>
      </c>
      <c r="BL141" s="14" t="s">
        <v>463</v>
      </c>
      <c r="BM141" s="186" t="s">
        <v>253</v>
      </c>
    </row>
    <row r="142" spans="1:65" s="2" customFormat="1" ht="24.2" customHeight="1">
      <c r="A142" s="31"/>
      <c r="B142" s="142"/>
      <c r="C142" s="187" t="s">
        <v>238</v>
      </c>
      <c r="D142" s="187" t="s">
        <v>357</v>
      </c>
      <c r="E142" s="188" t="s">
        <v>1295</v>
      </c>
      <c r="F142" s="189" t="s">
        <v>1296</v>
      </c>
      <c r="G142" s="190" t="s">
        <v>256</v>
      </c>
      <c r="H142" s="191">
        <v>2</v>
      </c>
      <c r="I142" s="192"/>
      <c r="J142" s="193">
        <f t="shared" si="5"/>
        <v>0</v>
      </c>
      <c r="K142" s="194"/>
      <c r="L142" s="195"/>
      <c r="M142" s="196" t="s">
        <v>1</v>
      </c>
      <c r="N142" s="197" t="s">
        <v>43</v>
      </c>
      <c r="O142" s="60"/>
      <c r="P142" s="184">
        <f t="shared" si="6"/>
        <v>0</v>
      </c>
      <c r="Q142" s="184">
        <v>0</v>
      </c>
      <c r="R142" s="184">
        <f t="shared" si="7"/>
        <v>0</v>
      </c>
      <c r="S142" s="184">
        <v>0</v>
      </c>
      <c r="T142" s="185">
        <f t="shared" si="8"/>
        <v>0</v>
      </c>
      <c r="U142" s="31"/>
      <c r="V142" s="31"/>
      <c r="W142" s="31"/>
      <c r="X142" s="31"/>
      <c r="Y142" s="31"/>
      <c r="Z142" s="31"/>
      <c r="AA142" s="31"/>
      <c r="AB142" s="31"/>
      <c r="AC142" s="31"/>
      <c r="AD142" s="31"/>
      <c r="AE142" s="31"/>
      <c r="AR142" s="186" t="s">
        <v>1292</v>
      </c>
      <c r="AT142" s="186" t="s">
        <v>357</v>
      </c>
      <c r="AU142" s="186" t="s">
        <v>88</v>
      </c>
      <c r="AY142" s="14" t="s">
        <v>232</v>
      </c>
      <c r="BE142" s="104">
        <f t="shared" si="9"/>
        <v>0</v>
      </c>
      <c r="BF142" s="104">
        <f t="shared" si="10"/>
        <v>0</v>
      </c>
      <c r="BG142" s="104">
        <f t="shared" si="11"/>
        <v>0</v>
      </c>
      <c r="BH142" s="104">
        <f t="shared" si="12"/>
        <v>0</v>
      </c>
      <c r="BI142" s="104">
        <f t="shared" si="13"/>
        <v>0</v>
      </c>
      <c r="BJ142" s="14" t="s">
        <v>88</v>
      </c>
      <c r="BK142" s="104">
        <f t="shared" si="14"/>
        <v>0</v>
      </c>
      <c r="BL142" s="14" t="s">
        <v>463</v>
      </c>
      <c r="BM142" s="186" t="s">
        <v>263</v>
      </c>
    </row>
    <row r="143" spans="1:65" s="2" customFormat="1" ht="16.5" customHeight="1">
      <c r="A143" s="31"/>
      <c r="B143" s="142"/>
      <c r="C143" s="174" t="s">
        <v>249</v>
      </c>
      <c r="D143" s="174" t="s">
        <v>234</v>
      </c>
      <c r="E143" s="175" t="s">
        <v>1297</v>
      </c>
      <c r="F143" s="176" t="s">
        <v>1298</v>
      </c>
      <c r="G143" s="177" t="s">
        <v>256</v>
      </c>
      <c r="H143" s="178">
        <v>17</v>
      </c>
      <c r="I143" s="179"/>
      <c r="J143" s="180">
        <f t="shared" si="5"/>
        <v>0</v>
      </c>
      <c r="K143" s="181"/>
      <c r="L143" s="32"/>
      <c r="M143" s="182" t="s">
        <v>1</v>
      </c>
      <c r="N143" s="183" t="s">
        <v>43</v>
      </c>
      <c r="O143" s="60"/>
      <c r="P143" s="184">
        <f t="shared" si="6"/>
        <v>0</v>
      </c>
      <c r="Q143" s="184">
        <v>0</v>
      </c>
      <c r="R143" s="184">
        <f t="shared" si="7"/>
        <v>0</v>
      </c>
      <c r="S143" s="184">
        <v>0</v>
      </c>
      <c r="T143" s="185">
        <f t="shared" si="8"/>
        <v>0</v>
      </c>
      <c r="U143" s="31"/>
      <c r="V143" s="31"/>
      <c r="W143" s="31"/>
      <c r="X143" s="31"/>
      <c r="Y143" s="31"/>
      <c r="Z143" s="31"/>
      <c r="AA143" s="31"/>
      <c r="AB143" s="31"/>
      <c r="AC143" s="31"/>
      <c r="AD143" s="31"/>
      <c r="AE143" s="31"/>
      <c r="AR143" s="186" t="s">
        <v>463</v>
      </c>
      <c r="AT143" s="186" t="s">
        <v>234</v>
      </c>
      <c r="AU143" s="186" t="s">
        <v>88</v>
      </c>
      <c r="AY143" s="14" t="s">
        <v>232</v>
      </c>
      <c r="BE143" s="104">
        <f t="shared" si="9"/>
        <v>0</v>
      </c>
      <c r="BF143" s="104">
        <f t="shared" si="10"/>
        <v>0</v>
      </c>
      <c r="BG143" s="104">
        <f t="shared" si="11"/>
        <v>0</v>
      </c>
      <c r="BH143" s="104">
        <f t="shared" si="12"/>
        <v>0</v>
      </c>
      <c r="BI143" s="104">
        <f t="shared" si="13"/>
        <v>0</v>
      </c>
      <c r="BJ143" s="14" t="s">
        <v>88</v>
      </c>
      <c r="BK143" s="104">
        <f t="shared" si="14"/>
        <v>0</v>
      </c>
      <c r="BL143" s="14" t="s">
        <v>463</v>
      </c>
      <c r="BM143" s="186" t="s">
        <v>272</v>
      </c>
    </row>
    <row r="144" spans="1:65" s="2" customFormat="1" ht="16.5" customHeight="1">
      <c r="A144" s="31"/>
      <c r="B144" s="142"/>
      <c r="C144" s="187" t="s">
        <v>253</v>
      </c>
      <c r="D144" s="187" t="s">
        <v>357</v>
      </c>
      <c r="E144" s="188" t="s">
        <v>1299</v>
      </c>
      <c r="F144" s="189" t="s">
        <v>1300</v>
      </c>
      <c r="G144" s="190" t="s">
        <v>256</v>
      </c>
      <c r="H144" s="191">
        <v>17</v>
      </c>
      <c r="I144" s="192"/>
      <c r="J144" s="193">
        <f t="shared" si="5"/>
        <v>0</v>
      </c>
      <c r="K144" s="194"/>
      <c r="L144" s="195"/>
      <c r="M144" s="196" t="s">
        <v>1</v>
      </c>
      <c r="N144" s="197" t="s">
        <v>43</v>
      </c>
      <c r="O144" s="60"/>
      <c r="P144" s="184">
        <f t="shared" si="6"/>
        <v>0</v>
      </c>
      <c r="Q144" s="184">
        <v>0</v>
      </c>
      <c r="R144" s="184">
        <f t="shared" si="7"/>
        <v>0</v>
      </c>
      <c r="S144" s="184">
        <v>0</v>
      </c>
      <c r="T144" s="185">
        <f t="shared" si="8"/>
        <v>0</v>
      </c>
      <c r="U144" s="31"/>
      <c r="V144" s="31"/>
      <c r="W144" s="31"/>
      <c r="X144" s="31"/>
      <c r="Y144" s="31"/>
      <c r="Z144" s="31"/>
      <c r="AA144" s="31"/>
      <c r="AB144" s="31"/>
      <c r="AC144" s="31"/>
      <c r="AD144" s="31"/>
      <c r="AE144" s="31"/>
      <c r="AR144" s="186" t="s">
        <v>1292</v>
      </c>
      <c r="AT144" s="186" t="s">
        <v>357</v>
      </c>
      <c r="AU144" s="186" t="s">
        <v>88</v>
      </c>
      <c r="AY144" s="14" t="s">
        <v>232</v>
      </c>
      <c r="BE144" s="104">
        <f t="shared" si="9"/>
        <v>0</v>
      </c>
      <c r="BF144" s="104">
        <f t="shared" si="10"/>
        <v>0</v>
      </c>
      <c r="BG144" s="104">
        <f t="shared" si="11"/>
        <v>0</v>
      </c>
      <c r="BH144" s="104">
        <f t="shared" si="12"/>
        <v>0</v>
      </c>
      <c r="BI144" s="104">
        <f t="shared" si="13"/>
        <v>0</v>
      </c>
      <c r="BJ144" s="14" t="s">
        <v>88</v>
      </c>
      <c r="BK144" s="104">
        <f t="shared" si="14"/>
        <v>0</v>
      </c>
      <c r="BL144" s="14" t="s">
        <v>463</v>
      </c>
      <c r="BM144" s="186" t="s">
        <v>280</v>
      </c>
    </row>
    <row r="145" spans="1:65" s="2" customFormat="1" ht="16.5" customHeight="1">
      <c r="A145" s="31"/>
      <c r="B145" s="142"/>
      <c r="C145" s="174" t="s">
        <v>258</v>
      </c>
      <c r="D145" s="174" t="s">
        <v>234</v>
      </c>
      <c r="E145" s="175" t="s">
        <v>1301</v>
      </c>
      <c r="F145" s="176" t="s">
        <v>1302</v>
      </c>
      <c r="G145" s="177" t="s">
        <v>256</v>
      </c>
      <c r="H145" s="178">
        <v>130</v>
      </c>
      <c r="I145" s="179"/>
      <c r="J145" s="180">
        <f t="shared" si="5"/>
        <v>0</v>
      </c>
      <c r="K145" s="181"/>
      <c r="L145" s="32"/>
      <c r="M145" s="182" t="s">
        <v>1</v>
      </c>
      <c r="N145" s="183" t="s">
        <v>43</v>
      </c>
      <c r="O145" s="60"/>
      <c r="P145" s="184">
        <f t="shared" si="6"/>
        <v>0</v>
      </c>
      <c r="Q145" s="184">
        <v>0</v>
      </c>
      <c r="R145" s="184">
        <f t="shared" si="7"/>
        <v>0</v>
      </c>
      <c r="S145" s="184">
        <v>0</v>
      </c>
      <c r="T145" s="185">
        <f t="shared" si="8"/>
        <v>0</v>
      </c>
      <c r="U145" s="31"/>
      <c r="V145" s="31"/>
      <c r="W145" s="31"/>
      <c r="X145" s="31"/>
      <c r="Y145" s="31"/>
      <c r="Z145" s="31"/>
      <c r="AA145" s="31"/>
      <c r="AB145" s="31"/>
      <c r="AC145" s="31"/>
      <c r="AD145" s="31"/>
      <c r="AE145" s="31"/>
      <c r="AR145" s="186" t="s">
        <v>463</v>
      </c>
      <c r="AT145" s="186" t="s">
        <v>234</v>
      </c>
      <c r="AU145" s="186" t="s">
        <v>88</v>
      </c>
      <c r="AY145" s="14" t="s">
        <v>232</v>
      </c>
      <c r="BE145" s="104">
        <f t="shared" si="9"/>
        <v>0</v>
      </c>
      <c r="BF145" s="104">
        <f t="shared" si="10"/>
        <v>0</v>
      </c>
      <c r="BG145" s="104">
        <f t="shared" si="11"/>
        <v>0</v>
      </c>
      <c r="BH145" s="104">
        <f t="shared" si="12"/>
        <v>0</v>
      </c>
      <c r="BI145" s="104">
        <f t="shared" si="13"/>
        <v>0</v>
      </c>
      <c r="BJ145" s="14" t="s">
        <v>88</v>
      </c>
      <c r="BK145" s="104">
        <f t="shared" si="14"/>
        <v>0</v>
      </c>
      <c r="BL145" s="14" t="s">
        <v>463</v>
      </c>
      <c r="BM145" s="186" t="s">
        <v>289</v>
      </c>
    </row>
    <row r="146" spans="1:65" s="2" customFormat="1" ht="16.5" customHeight="1">
      <c r="A146" s="31"/>
      <c r="B146" s="142"/>
      <c r="C146" s="187" t="s">
        <v>263</v>
      </c>
      <c r="D146" s="187" t="s">
        <v>357</v>
      </c>
      <c r="E146" s="188" t="s">
        <v>1303</v>
      </c>
      <c r="F146" s="189" t="s">
        <v>1304</v>
      </c>
      <c r="G146" s="190" t="s">
        <v>256</v>
      </c>
      <c r="H146" s="191">
        <v>130</v>
      </c>
      <c r="I146" s="192"/>
      <c r="J146" s="193">
        <f t="shared" si="5"/>
        <v>0</v>
      </c>
      <c r="K146" s="194"/>
      <c r="L146" s="195"/>
      <c r="M146" s="196" t="s">
        <v>1</v>
      </c>
      <c r="N146" s="197" t="s">
        <v>43</v>
      </c>
      <c r="O146" s="60"/>
      <c r="P146" s="184">
        <f t="shared" si="6"/>
        <v>0</v>
      </c>
      <c r="Q146" s="184">
        <v>0</v>
      </c>
      <c r="R146" s="184">
        <f t="shared" si="7"/>
        <v>0</v>
      </c>
      <c r="S146" s="184">
        <v>0</v>
      </c>
      <c r="T146" s="185">
        <f t="shared" si="8"/>
        <v>0</v>
      </c>
      <c r="U146" s="31"/>
      <c r="V146" s="31"/>
      <c r="W146" s="31"/>
      <c r="X146" s="31"/>
      <c r="Y146" s="31"/>
      <c r="Z146" s="31"/>
      <c r="AA146" s="31"/>
      <c r="AB146" s="31"/>
      <c r="AC146" s="31"/>
      <c r="AD146" s="31"/>
      <c r="AE146" s="31"/>
      <c r="AR146" s="186" t="s">
        <v>1292</v>
      </c>
      <c r="AT146" s="186" t="s">
        <v>357</v>
      </c>
      <c r="AU146" s="186" t="s">
        <v>88</v>
      </c>
      <c r="AY146" s="14" t="s">
        <v>232</v>
      </c>
      <c r="BE146" s="104">
        <f t="shared" si="9"/>
        <v>0</v>
      </c>
      <c r="BF146" s="104">
        <f t="shared" si="10"/>
        <v>0</v>
      </c>
      <c r="BG146" s="104">
        <f t="shared" si="11"/>
        <v>0</v>
      </c>
      <c r="BH146" s="104">
        <f t="shared" si="12"/>
        <v>0</v>
      </c>
      <c r="BI146" s="104">
        <f t="shared" si="13"/>
        <v>0</v>
      </c>
      <c r="BJ146" s="14" t="s">
        <v>88</v>
      </c>
      <c r="BK146" s="104">
        <f t="shared" si="14"/>
        <v>0</v>
      </c>
      <c r="BL146" s="14" t="s">
        <v>463</v>
      </c>
      <c r="BM146" s="186" t="s">
        <v>297</v>
      </c>
    </row>
    <row r="147" spans="1:65" s="2" customFormat="1" ht="24.2" customHeight="1">
      <c r="A147" s="31"/>
      <c r="B147" s="142"/>
      <c r="C147" s="174" t="s">
        <v>268</v>
      </c>
      <c r="D147" s="174" t="s">
        <v>234</v>
      </c>
      <c r="E147" s="175" t="s">
        <v>1305</v>
      </c>
      <c r="F147" s="176" t="s">
        <v>1306</v>
      </c>
      <c r="G147" s="177" t="s">
        <v>1307</v>
      </c>
      <c r="H147" s="178">
        <v>4</v>
      </c>
      <c r="I147" s="179"/>
      <c r="J147" s="180">
        <f t="shared" si="5"/>
        <v>0</v>
      </c>
      <c r="K147" s="181"/>
      <c r="L147" s="32"/>
      <c r="M147" s="182" t="s">
        <v>1</v>
      </c>
      <c r="N147" s="183" t="s">
        <v>43</v>
      </c>
      <c r="O147" s="60"/>
      <c r="P147" s="184">
        <f t="shared" si="6"/>
        <v>0</v>
      </c>
      <c r="Q147" s="184">
        <v>0</v>
      </c>
      <c r="R147" s="184">
        <f t="shared" si="7"/>
        <v>0</v>
      </c>
      <c r="S147" s="184">
        <v>0</v>
      </c>
      <c r="T147" s="185">
        <f t="shared" si="8"/>
        <v>0</v>
      </c>
      <c r="U147" s="31"/>
      <c r="V147" s="31"/>
      <c r="W147" s="31"/>
      <c r="X147" s="31"/>
      <c r="Y147" s="31"/>
      <c r="Z147" s="31"/>
      <c r="AA147" s="31"/>
      <c r="AB147" s="31"/>
      <c r="AC147" s="31"/>
      <c r="AD147" s="31"/>
      <c r="AE147" s="31"/>
      <c r="AR147" s="186" t="s">
        <v>463</v>
      </c>
      <c r="AT147" s="186" t="s">
        <v>234</v>
      </c>
      <c r="AU147" s="186" t="s">
        <v>88</v>
      </c>
      <c r="AY147" s="14" t="s">
        <v>232</v>
      </c>
      <c r="BE147" s="104">
        <f t="shared" si="9"/>
        <v>0</v>
      </c>
      <c r="BF147" s="104">
        <f t="shared" si="10"/>
        <v>0</v>
      </c>
      <c r="BG147" s="104">
        <f t="shared" si="11"/>
        <v>0</v>
      </c>
      <c r="BH147" s="104">
        <f t="shared" si="12"/>
        <v>0</v>
      </c>
      <c r="BI147" s="104">
        <f t="shared" si="13"/>
        <v>0</v>
      </c>
      <c r="BJ147" s="14" t="s">
        <v>88</v>
      </c>
      <c r="BK147" s="104">
        <f t="shared" si="14"/>
        <v>0</v>
      </c>
      <c r="BL147" s="14" t="s">
        <v>463</v>
      </c>
      <c r="BM147" s="186" t="s">
        <v>305</v>
      </c>
    </row>
    <row r="148" spans="1:65" s="2" customFormat="1" ht="24.2" customHeight="1">
      <c r="A148" s="31"/>
      <c r="B148" s="142"/>
      <c r="C148" s="187" t="s">
        <v>272</v>
      </c>
      <c r="D148" s="187" t="s">
        <v>357</v>
      </c>
      <c r="E148" s="188" t="s">
        <v>1308</v>
      </c>
      <c r="F148" s="189" t="s">
        <v>1309</v>
      </c>
      <c r="G148" s="190" t="s">
        <v>1307</v>
      </c>
      <c r="H148" s="191">
        <v>4</v>
      </c>
      <c r="I148" s="192"/>
      <c r="J148" s="193">
        <f t="shared" si="5"/>
        <v>0</v>
      </c>
      <c r="K148" s="194"/>
      <c r="L148" s="195"/>
      <c r="M148" s="196" t="s">
        <v>1</v>
      </c>
      <c r="N148" s="197" t="s">
        <v>43</v>
      </c>
      <c r="O148" s="60"/>
      <c r="P148" s="184">
        <f t="shared" si="6"/>
        <v>0</v>
      </c>
      <c r="Q148" s="184">
        <v>0</v>
      </c>
      <c r="R148" s="184">
        <f t="shared" si="7"/>
        <v>0</v>
      </c>
      <c r="S148" s="184">
        <v>0</v>
      </c>
      <c r="T148" s="185">
        <f t="shared" si="8"/>
        <v>0</v>
      </c>
      <c r="U148" s="31"/>
      <c r="V148" s="31"/>
      <c r="W148" s="31"/>
      <c r="X148" s="31"/>
      <c r="Y148" s="31"/>
      <c r="Z148" s="31"/>
      <c r="AA148" s="31"/>
      <c r="AB148" s="31"/>
      <c r="AC148" s="31"/>
      <c r="AD148" s="31"/>
      <c r="AE148" s="31"/>
      <c r="AR148" s="186" t="s">
        <v>1292</v>
      </c>
      <c r="AT148" s="186" t="s">
        <v>357</v>
      </c>
      <c r="AU148" s="186" t="s">
        <v>88</v>
      </c>
      <c r="AY148" s="14" t="s">
        <v>232</v>
      </c>
      <c r="BE148" s="104">
        <f t="shared" si="9"/>
        <v>0</v>
      </c>
      <c r="BF148" s="104">
        <f t="shared" si="10"/>
        <v>0</v>
      </c>
      <c r="BG148" s="104">
        <f t="shared" si="11"/>
        <v>0</v>
      </c>
      <c r="BH148" s="104">
        <f t="shared" si="12"/>
        <v>0</v>
      </c>
      <c r="BI148" s="104">
        <f t="shared" si="13"/>
        <v>0</v>
      </c>
      <c r="BJ148" s="14" t="s">
        <v>88</v>
      </c>
      <c r="BK148" s="104">
        <f t="shared" si="14"/>
        <v>0</v>
      </c>
      <c r="BL148" s="14" t="s">
        <v>463</v>
      </c>
      <c r="BM148" s="186" t="s">
        <v>313</v>
      </c>
    </row>
    <row r="149" spans="1:65" s="2" customFormat="1" ht="21.75" customHeight="1">
      <c r="A149" s="31"/>
      <c r="B149" s="142"/>
      <c r="C149" s="174" t="s">
        <v>276</v>
      </c>
      <c r="D149" s="174" t="s">
        <v>234</v>
      </c>
      <c r="E149" s="175" t="s">
        <v>1310</v>
      </c>
      <c r="F149" s="176" t="s">
        <v>1311</v>
      </c>
      <c r="G149" s="177" t="s">
        <v>1307</v>
      </c>
      <c r="H149" s="178">
        <v>16</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463</v>
      </c>
      <c r="AT149" s="186" t="s">
        <v>234</v>
      </c>
      <c r="AU149" s="186" t="s">
        <v>88</v>
      </c>
      <c r="AY149" s="14" t="s">
        <v>232</v>
      </c>
      <c r="BE149" s="104">
        <f t="shared" si="9"/>
        <v>0</v>
      </c>
      <c r="BF149" s="104">
        <f t="shared" si="10"/>
        <v>0</v>
      </c>
      <c r="BG149" s="104">
        <f t="shared" si="11"/>
        <v>0</v>
      </c>
      <c r="BH149" s="104">
        <f t="shared" si="12"/>
        <v>0</v>
      </c>
      <c r="BI149" s="104">
        <f t="shared" si="13"/>
        <v>0</v>
      </c>
      <c r="BJ149" s="14" t="s">
        <v>88</v>
      </c>
      <c r="BK149" s="104">
        <f t="shared" si="14"/>
        <v>0</v>
      </c>
      <c r="BL149" s="14" t="s">
        <v>463</v>
      </c>
      <c r="BM149" s="186" t="s">
        <v>321</v>
      </c>
    </row>
    <row r="150" spans="1:65" s="2" customFormat="1" ht="16.5" customHeight="1">
      <c r="A150" s="31"/>
      <c r="B150" s="142"/>
      <c r="C150" s="174" t="s">
        <v>280</v>
      </c>
      <c r="D150" s="174" t="s">
        <v>234</v>
      </c>
      <c r="E150" s="175" t="s">
        <v>1312</v>
      </c>
      <c r="F150" s="176" t="s">
        <v>1313</v>
      </c>
      <c r="G150" s="177" t="s">
        <v>1307</v>
      </c>
      <c r="H150" s="178">
        <v>1</v>
      </c>
      <c r="I150" s="179"/>
      <c r="J150" s="180">
        <f t="shared" si="5"/>
        <v>0</v>
      </c>
      <c r="K150" s="181"/>
      <c r="L150" s="32"/>
      <c r="M150" s="182" t="s">
        <v>1</v>
      </c>
      <c r="N150" s="183"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463</v>
      </c>
      <c r="AT150" s="186" t="s">
        <v>234</v>
      </c>
      <c r="AU150" s="186" t="s">
        <v>88</v>
      </c>
      <c r="AY150" s="14" t="s">
        <v>232</v>
      </c>
      <c r="BE150" s="104">
        <f t="shared" si="9"/>
        <v>0</v>
      </c>
      <c r="BF150" s="104">
        <f t="shared" si="10"/>
        <v>0</v>
      </c>
      <c r="BG150" s="104">
        <f t="shared" si="11"/>
        <v>0</v>
      </c>
      <c r="BH150" s="104">
        <f t="shared" si="12"/>
        <v>0</v>
      </c>
      <c r="BI150" s="104">
        <f t="shared" si="13"/>
        <v>0</v>
      </c>
      <c r="BJ150" s="14" t="s">
        <v>88</v>
      </c>
      <c r="BK150" s="104">
        <f t="shared" si="14"/>
        <v>0</v>
      </c>
      <c r="BL150" s="14" t="s">
        <v>463</v>
      </c>
      <c r="BM150" s="186" t="s">
        <v>328</v>
      </c>
    </row>
    <row r="151" spans="1:65" s="2" customFormat="1" ht="16.5" customHeight="1">
      <c r="A151" s="31"/>
      <c r="B151" s="142"/>
      <c r="C151" s="174" t="s">
        <v>284</v>
      </c>
      <c r="D151" s="174" t="s">
        <v>234</v>
      </c>
      <c r="E151" s="175" t="s">
        <v>1314</v>
      </c>
      <c r="F151" s="176" t="s">
        <v>1315</v>
      </c>
      <c r="G151" s="177" t="s">
        <v>1307</v>
      </c>
      <c r="H151" s="178">
        <v>1</v>
      </c>
      <c r="I151" s="179"/>
      <c r="J151" s="180">
        <f t="shared" si="5"/>
        <v>0</v>
      </c>
      <c r="K151" s="181"/>
      <c r="L151" s="32"/>
      <c r="M151" s="182" t="s">
        <v>1</v>
      </c>
      <c r="N151" s="183" t="s">
        <v>43</v>
      </c>
      <c r="O151" s="60"/>
      <c r="P151" s="184">
        <f t="shared" si="6"/>
        <v>0</v>
      </c>
      <c r="Q151" s="184">
        <v>0</v>
      </c>
      <c r="R151" s="184">
        <f t="shared" si="7"/>
        <v>0</v>
      </c>
      <c r="S151" s="184">
        <v>0</v>
      </c>
      <c r="T151" s="185">
        <f t="shared" si="8"/>
        <v>0</v>
      </c>
      <c r="U151" s="31"/>
      <c r="V151" s="31"/>
      <c r="W151" s="31"/>
      <c r="X151" s="31"/>
      <c r="Y151" s="31"/>
      <c r="Z151" s="31"/>
      <c r="AA151" s="31"/>
      <c r="AB151" s="31"/>
      <c r="AC151" s="31"/>
      <c r="AD151" s="31"/>
      <c r="AE151" s="31"/>
      <c r="AR151" s="186" t="s">
        <v>463</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463</v>
      </c>
      <c r="BM151" s="186" t="s">
        <v>336</v>
      </c>
    </row>
    <row r="152" spans="1:65" s="2" customFormat="1" ht="24.2" customHeight="1">
      <c r="A152" s="31"/>
      <c r="B152" s="142"/>
      <c r="C152" s="187" t="s">
        <v>289</v>
      </c>
      <c r="D152" s="187" t="s">
        <v>357</v>
      </c>
      <c r="E152" s="188" t="s">
        <v>1316</v>
      </c>
      <c r="F152" s="189" t="s">
        <v>1361</v>
      </c>
      <c r="G152" s="190" t="s">
        <v>1307</v>
      </c>
      <c r="H152" s="191">
        <v>1</v>
      </c>
      <c r="I152" s="192"/>
      <c r="J152" s="193">
        <f t="shared" si="5"/>
        <v>0</v>
      </c>
      <c r="K152" s="194"/>
      <c r="L152" s="195"/>
      <c r="M152" s="196" t="s">
        <v>1</v>
      </c>
      <c r="N152" s="197" t="s">
        <v>43</v>
      </c>
      <c r="O152" s="60"/>
      <c r="P152" s="184">
        <f t="shared" si="6"/>
        <v>0</v>
      </c>
      <c r="Q152" s="184">
        <v>0</v>
      </c>
      <c r="R152" s="184">
        <f t="shared" si="7"/>
        <v>0</v>
      </c>
      <c r="S152" s="184">
        <v>0</v>
      </c>
      <c r="T152" s="185">
        <f t="shared" si="8"/>
        <v>0</v>
      </c>
      <c r="U152" s="31"/>
      <c r="V152" s="31"/>
      <c r="W152" s="31"/>
      <c r="X152" s="31"/>
      <c r="Y152" s="31"/>
      <c r="Z152" s="31"/>
      <c r="AA152" s="31"/>
      <c r="AB152" s="31"/>
      <c r="AC152" s="31"/>
      <c r="AD152" s="31"/>
      <c r="AE152" s="31"/>
      <c r="AR152" s="186" t="s">
        <v>1292</v>
      </c>
      <c r="AT152" s="186" t="s">
        <v>357</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463</v>
      </c>
      <c r="BM152" s="186" t="s">
        <v>344</v>
      </c>
    </row>
    <row r="153" spans="1:65" s="2" customFormat="1" ht="21.75" customHeight="1">
      <c r="A153" s="31"/>
      <c r="B153" s="142"/>
      <c r="C153" s="174" t="s">
        <v>293</v>
      </c>
      <c r="D153" s="174" t="s">
        <v>234</v>
      </c>
      <c r="E153" s="175" t="s">
        <v>1318</v>
      </c>
      <c r="F153" s="176" t="s">
        <v>1319</v>
      </c>
      <c r="G153" s="177" t="s">
        <v>1320</v>
      </c>
      <c r="H153" s="178">
        <v>0.13</v>
      </c>
      <c r="I153" s="179"/>
      <c r="J153" s="180">
        <f t="shared" si="5"/>
        <v>0</v>
      </c>
      <c r="K153" s="181"/>
      <c r="L153" s="32"/>
      <c r="M153" s="182" t="s">
        <v>1</v>
      </c>
      <c r="N153" s="183" t="s">
        <v>43</v>
      </c>
      <c r="O153" s="60"/>
      <c r="P153" s="184">
        <f t="shared" si="6"/>
        <v>0</v>
      </c>
      <c r="Q153" s="184">
        <v>0</v>
      </c>
      <c r="R153" s="184">
        <f t="shared" si="7"/>
        <v>0</v>
      </c>
      <c r="S153" s="184">
        <v>0</v>
      </c>
      <c r="T153" s="185">
        <f t="shared" si="8"/>
        <v>0</v>
      </c>
      <c r="U153" s="31"/>
      <c r="V153" s="31"/>
      <c r="W153" s="31"/>
      <c r="X153" s="31"/>
      <c r="Y153" s="31"/>
      <c r="Z153" s="31"/>
      <c r="AA153" s="31"/>
      <c r="AB153" s="31"/>
      <c r="AC153" s="31"/>
      <c r="AD153" s="31"/>
      <c r="AE153" s="31"/>
      <c r="AR153" s="186" t="s">
        <v>463</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463</v>
      </c>
      <c r="BM153" s="186" t="s">
        <v>352</v>
      </c>
    </row>
    <row r="154" spans="1:65" s="2" customFormat="1" ht="16.5" customHeight="1">
      <c r="A154" s="31"/>
      <c r="B154" s="142"/>
      <c r="C154" s="174" t="s">
        <v>297</v>
      </c>
      <c r="D154" s="174" t="s">
        <v>234</v>
      </c>
      <c r="E154" s="175" t="s">
        <v>1321</v>
      </c>
      <c r="F154" s="176" t="s">
        <v>1322</v>
      </c>
      <c r="G154" s="177" t="s">
        <v>256</v>
      </c>
      <c r="H154" s="178">
        <v>100</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463</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463</v>
      </c>
      <c r="BM154" s="186" t="s">
        <v>362</v>
      </c>
    </row>
    <row r="155" spans="1:65" s="2" customFormat="1" ht="16.5" customHeight="1">
      <c r="A155" s="31"/>
      <c r="B155" s="142"/>
      <c r="C155" s="174" t="s">
        <v>301</v>
      </c>
      <c r="D155" s="174" t="s">
        <v>234</v>
      </c>
      <c r="E155" s="175" t="s">
        <v>1323</v>
      </c>
      <c r="F155" s="176" t="s">
        <v>1324</v>
      </c>
      <c r="G155" s="177" t="s">
        <v>256</v>
      </c>
      <c r="H155" s="178">
        <v>100</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463</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463</v>
      </c>
      <c r="BM155" s="186" t="s">
        <v>370</v>
      </c>
    </row>
    <row r="156" spans="1:65" s="2" customFormat="1" ht="16.5" customHeight="1">
      <c r="A156" s="31"/>
      <c r="B156" s="142"/>
      <c r="C156" s="174" t="s">
        <v>305</v>
      </c>
      <c r="D156" s="174" t="s">
        <v>234</v>
      </c>
      <c r="E156" s="175" t="s">
        <v>1325</v>
      </c>
      <c r="F156" s="176" t="s">
        <v>1326</v>
      </c>
      <c r="G156" s="177" t="s">
        <v>256</v>
      </c>
      <c r="H156" s="178">
        <v>120</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463</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463</v>
      </c>
      <c r="BM156" s="186" t="s">
        <v>378</v>
      </c>
    </row>
    <row r="157" spans="1:65" s="2" customFormat="1" ht="24.2" customHeight="1">
      <c r="A157" s="31"/>
      <c r="B157" s="142"/>
      <c r="C157" s="187" t="s">
        <v>309</v>
      </c>
      <c r="D157" s="187" t="s">
        <v>357</v>
      </c>
      <c r="E157" s="188" t="s">
        <v>1327</v>
      </c>
      <c r="F157" s="189" t="s">
        <v>1328</v>
      </c>
      <c r="G157" s="190" t="s">
        <v>256</v>
      </c>
      <c r="H157" s="191">
        <v>120</v>
      </c>
      <c r="I157" s="192"/>
      <c r="J157" s="193">
        <f t="shared" si="5"/>
        <v>0</v>
      </c>
      <c r="K157" s="194"/>
      <c r="L157" s="195"/>
      <c r="M157" s="196" t="s">
        <v>1</v>
      </c>
      <c r="N157" s="197"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1292</v>
      </c>
      <c r="AT157" s="186" t="s">
        <v>357</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463</v>
      </c>
      <c r="BM157" s="186" t="s">
        <v>386</v>
      </c>
    </row>
    <row r="158" spans="1:65" s="2" customFormat="1" ht="16.5" customHeight="1">
      <c r="A158" s="31"/>
      <c r="B158" s="142"/>
      <c r="C158" s="174" t="s">
        <v>313</v>
      </c>
      <c r="D158" s="174" t="s">
        <v>234</v>
      </c>
      <c r="E158" s="175" t="s">
        <v>1329</v>
      </c>
      <c r="F158" s="176" t="s">
        <v>1330</v>
      </c>
      <c r="G158" s="177" t="s">
        <v>256</v>
      </c>
      <c r="H158" s="178">
        <v>100</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463</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463</v>
      </c>
      <c r="BM158" s="186" t="s">
        <v>396</v>
      </c>
    </row>
    <row r="159" spans="1:65" s="2" customFormat="1" ht="16.5" customHeight="1">
      <c r="A159" s="31"/>
      <c r="B159" s="142"/>
      <c r="C159" s="174" t="s">
        <v>317</v>
      </c>
      <c r="D159" s="174" t="s">
        <v>234</v>
      </c>
      <c r="E159" s="175" t="s">
        <v>1331</v>
      </c>
      <c r="F159" s="176" t="s">
        <v>1332</v>
      </c>
      <c r="G159" s="177" t="s">
        <v>237</v>
      </c>
      <c r="H159" s="178">
        <v>250</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463</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463</v>
      </c>
      <c r="BM159" s="186" t="s">
        <v>405</v>
      </c>
    </row>
    <row r="160" spans="1:65" s="2" customFormat="1" ht="16.5" customHeight="1">
      <c r="A160" s="31"/>
      <c r="B160" s="142"/>
      <c r="C160" s="174" t="s">
        <v>321</v>
      </c>
      <c r="D160" s="174" t="s">
        <v>234</v>
      </c>
      <c r="E160" s="175" t="s">
        <v>1333</v>
      </c>
      <c r="F160" s="176" t="s">
        <v>1334</v>
      </c>
      <c r="G160" s="177" t="s">
        <v>256</v>
      </c>
      <c r="H160" s="178">
        <v>17</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463</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463</v>
      </c>
      <c r="BM160" s="186" t="s">
        <v>413</v>
      </c>
    </row>
    <row r="161" spans="1:65" s="2" customFormat="1" ht="24.2" customHeight="1">
      <c r="A161" s="31"/>
      <c r="B161" s="142"/>
      <c r="C161" s="174" t="s">
        <v>7</v>
      </c>
      <c r="D161" s="174" t="s">
        <v>234</v>
      </c>
      <c r="E161" s="175" t="s">
        <v>1335</v>
      </c>
      <c r="F161" s="176" t="s">
        <v>1336</v>
      </c>
      <c r="G161" s="177" t="s">
        <v>256</v>
      </c>
      <c r="H161" s="178">
        <v>25</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463</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463</v>
      </c>
      <c r="BM161" s="186" t="s">
        <v>421</v>
      </c>
    </row>
    <row r="162" spans="1:65" s="2" customFormat="1" ht="16.5" customHeight="1">
      <c r="A162" s="31"/>
      <c r="B162" s="142"/>
      <c r="C162" s="187" t="s">
        <v>328</v>
      </c>
      <c r="D162" s="187" t="s">
        <v>357</v>
      </c>
      <c r="E162" s="188" t="s">
        <v>1337</v>
      </c>
      <c r="F162" s="189" t="s">
        <v>1338</v>
      </c>
      <c r="G162" s="190" t="s">
        <v>1139</v>
      </c>
      <c r="H162" s="191">
        <v>25</v>
      </c>
      <c r="I162" s="192"/>
      <c r="J162" s="193">
        <f t="shared" si="5"/>
        <v>0</v>
      </c>
      <c r="K162" s="194"/>
      <c r="L162" s="195"/>
      <c r="M162" s="196" t="s">
        <v>1</v>
      </c>
      <c r="N162" s="197"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1292</v>
      </c>
      <c r="AT162" s="186" t="s">
        <v>357</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463</v>
      </c>
      <c r="BM162" s="186" t="s">
        <v>429</v>
      </c>
    </row>
    <row r="163" spans="1:65" s="2" customFormat="1" ht="16.5" customHeight="1">
      <c r="A163" s="31"/>
      <c r="B163" s="142"/>
      <c r="C163" s="174" t="s">
        <v>332</v>
      </c>
      <c r="D163" s="174" t="s">
        <v>234</v>
      </c>
      <c r="E163" s="175" t="s">
        <v>1339</v>
      </c>
      <c r="F163" s="176" t="s">
        <v>1340</v>
      </c>
      <c r="G163" s="177" t="s">
        <v>1307</v>
      </c>
      <c r="H163" s="178">
        <v>8</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463</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463</v>
      </c>
      <c r="BM163" s="186" t="s">
        <v>438</v>
      </c>
    </row>
    <row r="164" spans="1:65" s="2" customFormat="1" ht="21.75" customHeight="1">
      <c r="A164" s="31"/>
      <c r="B164" s="142"/>
      <c r="C164" s="187" t="s">
        <v>336</v>
      </c>
      <c r="D164" s="187" t="s">
        <v>357</v>
      </c>
      <c r="E164" s="188" t="s">
        <v>1341</v>
      </c>
      <c r="F164" s="189" t="s">
        <v>1342</v>
      </c>
      <c r="G164" s="190" t="s">
        <v>1307</v>
      </c>
      <c r="H164" s="191">
        <v>4</v>
      </c>
      <c r="I164" s="192"/>
      <c r="J164" s="193">
        <f t="shared" si="5"/>
        <v>0</v>
      </c>
      <c r="K164" s="194"/>
      <c r="L164" s="195"/>
      <c r="M164" s="196" t="s">
        <v>1</v>
      </c>
      <c r="N164" s="197"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1292</v>
      </c>
      <c r="AT164" s="186" t="s">
        <v>357</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463</v>
      </c>
      <c r="BM164" s="186" t="s">
        <v>446</v>
      </c>
    </row>
    <row r="165" spans="1:65" s="2" customFormat="1" ht="24.2" customHeight="1">
      <c r="A165" s="31"/>
      <c r="B165" s="142"/>
      <c r="C165" s="187" t="s">
        <v>340</v>
      </c>
      <c r="D165" s="187" t="s">
        <v>357</v>
      </c>
      <c r="E165" s="188" t="s">
        <v>1343</v>
      </c>
      <c r="F165" s="189" t="s">
        <v>1344</v>
      </c>
      <c r="G165" s="190" t="s">
        <v>1307</v>
      </c>
      <c r="H165" s="191">
        <v>4</v>
      </c>
      <c r="I165" s="192"/>
      <c r="J165" s="193">
        <f t="shared" si="5"/>
        <v>0</v>
      </c>
      <c r="K165" s="194"/>
      <c r="L165" s="195"/>
      <c r="M165" s="196" t="s">
        <v>1</v>
      </c>
      <c r="N165" s="197"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1292</v>
      </c>
      <c r="AT165" s="186" t="s">
        <v>357</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463</v>
      </c>
      <c r="BM165" s="186" t="s">
        <v>455</v>
      </c>
    </row>
    <row r="166" spans="1:65" s="2" customFormat="1" ht="24.2" customHeight="1">
      <c r="A166" s="31"/>
      <c r="B166" s="142"/>
      <c r="C166" s="174" t="s">
        <v>344</v>
      </c>
      <c r="D166" s="174" t="s">
        <v>234</v>
      </c>
      <c r="E166" s="175" t="s">
        <v>1345</v>
      </c>
      <c r="F166" s="176" t="s">
        <v>1346</v>
      </c>
      <c r="G166" s="177" t="s">
        <v>256</v>
      </c>
      <c r="H166" s="178">
        <v>6</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463</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463</v>
      </c>
      <c r="BM166" s="186" t="s">
        <v>465</v>
      </c>
    </row>
    <row r="167" spans="1:65" s="2" customFormat="1" ht="16.5" customHeight="1">
      <c r="A167" s="31"/>
      <c r="B167" s="142"/>
      <c r="C167" s="187" t="s">
        <v>348</v>
      </c>
      <c r="D167" s="187" t="s">
        <v>357</v>
      </c>
      <c r="E167" s="188" t="s">
        <v>1347</v>
      </c>
      <c r="F167" s="189" t="s">
        <v>1348</v>
      </c>
      <c r="G167" s="190" t="s">
        <v>1139</v>
      </c>
      <c r="H167" s="191">
        <v>4</v>
      </c>
      <c r="I167" s="192"/>
      <c r="J167" s="193">
        <f t="shared" si="5"/>
        <v>0</v>
      </c>
      <c r="K167" s="194"/>
      <c r="L167" s="195"/>
      <c r="M167" s="196" t="s">
        <v>1</v>
      </c>
      <c r="N167" s="197"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1292</v>
      </c>
      <c r="AT167" s="186" t="s">
        <v>357</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463</v>
      </c>
      <c r="BM167" s="186" t="s">
        <v>474</v>
      </c>
    </row>
    <row r="168" spans="1:65" s="2" customFormat="1" ht="16.5" customHeight="1">
      <c r="A168" s="31"/>
      <c r="B168" s="142"/>
      <c r="C168" s="174" t="s">
        <v>352</v>
      </c>
      <c r="D168" s="174" t="s">
        <v>234</v>
      </c>
      <c r="E168" s="175" t="s">
        <v>1349</v>
      </c>
      <c r="F168" s="176" t="s">
        <v>1350</v>
      </c>
      <c r="G168" s="177" t="s">
        <v>1351</v>
      </c>
      <c r="H168" s="205"/>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463</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463</v>
      </c>
      <c r="BM168" s="186" t="s">
        <v>482</v>
      </c>
    </row>
    <row r="169" spans="1:65" s="2" customFormat="1" ht="16.5" customHeight="1">
      <c r="A169" s="31"/>
      <c r="B169" s="142"/>
      <c r="C169" s="174" t="s">
        <v>356</v>
      </c>
      <c r="D169" s="174" t="s">
        <v>234</v>
      </c>
      <c r="E169" s="175" t="s">
        <v>1352</v>
      </c>
      <c r="F169" s="176" t="s">
        <v>1353</v>
      </c>
      <c r="G169" s="177" t="s">
        <v>1351</v>
      </c>
      <c r="H169" s="205"/>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463</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463</v>
      </c>
      <c r="BM169" s="186" t="s">
        <v>490</v>
      </c>
    </row>
    <row r="170" spans="1:65" s="2" customFormat="1" ht="16.5" customHeight="1">
      <c r="A170" s="31"/>
      <c r="B170" s="142"/>
      <c r="C170" s="174" t="s">
        <v>362</v>
      </c>
      <c r="D170" s="174" t="s">
        <v>234</v>
      </c>
      <c r="E170" s="175" t="s">
        <v>1354</v>
      </c>
      <c r="F170" s="176" t="s">
        <v>1355</v>
      </c>
      <c r="G170" s="177" t="s">
        <v>1351</v>
      </c>
      <c r="H170" s="205"/>
      <c r="I170" s="179"/>
      <c r="J170" s="180">
        <f t="shared" si="5"/>
        <v>0</v>
      </c>
      <c r="K170" s="181"/>
      <c r="L170" s="32"/>
      <c r="M170" s="182" t="s">
        <v>1</v>
      </c>
      <c r="N170" s="183"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463</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463</v>
      </c>
      <c r="BM170" s="186" t="s">
        <v>463</v>
      </c>
    </row>
    <row r="171" spans="1:65" s="2" customFormat="1" ht="24.2" customHeight="1">
      <c r="A171" s="31"/>
      <c r="B171" s="142"/>
      <c r="C171" s="174" t="s">
        <v>366</v>
      </c>
      <c r="D171" s="174" t="s">
        <v>234</v>
      </c>
      <c r="E171" s="175" t="s">
        <v>1356</v>
      </c>
      <c r="F171" s="176" t="s">
        <v>1357</v>
      </c>
      <c r="G171" s="177" t="s">
        <v>261</v>
      </c>
      <c r="H171" s="178">
        <v>8</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463</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463</v>
      </c>
      <c r="BM171" s="186" t="s">
        <v>505</v>
      </c>
    </row>
    <row r="172" spans="1:65" s="2" customFormat="1" ht="16.5" customHeight="1">
      <c r="A172" s="31"/>
      <c r="B172" s="142"/>
      <c r="C172" s="174" t="s">
        <v>370</v>
      </c>
      <c r="D172" s="174" t="s">
        <v>234</v>
      </c>
      <c r="E172" s="175" t="s">
        <v>1358</v>
      </c>
      <c r="F172" s="176" t="s">
        <v>1359</v>
      </c>
      <c r="G172" s="177" t="s">
        <v>394</v>
      </c>
      <c r="H172" s="178">
        <v>1</v>
      </c>
      <c r="I172" s="179"/>
      <c r="J172" s="180">
        <f t="shared" si="5"/>
        <v>0</v>
      </c>
      <c r="K172" s="181"/>
      <c r="L172" s="32"/>
      <c r="M172" s="198" t="s">
        <v>1</v>
      </c>
      <c r="N172" s="199" t="s">
        <v>43</v>
      </c>
      <c r="O172" s="200"/>
      <c r="P172" s="201">
        <f t="shared" si="6"/>
        <v>0</v>
      </c>
      <c r="Q172" s="201">
        <v>0</v>
      </c>
      <c r="R172" s="201">
        <f t="shared" si="7"/>
        <v>0</v>
      </c>
      <c r="S172" s="201">
        <v>0</v>
      </c>
      <c r="T172" s="202">
        <f t="shared" si="8"/>
        <v>0</v>
      </c>
      <c r="U172" s="31"/>
      <c r="V172" s="31"/>
      <c r="W172" s="31"/>
      <c r="X172" s="31"/>
      <c r="Y172" s="31"/>
      <c r="Z172" s="31"/>
      <c r="AA172" s="31"/>
      <c r="AB172" s="31"/>
      <c r="AC172" s="31"/>
      <c r="AD172" s="31"/>
      <c r="AE172" s="31"/>
      <c r="AR172" s="186" t="s">
        <v>463</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463</v>
      </c>
      <c r="BM172" s="186" t="s">
        <v>513</v>
      </c>
    </row>
    <row r="173" spans="1:65" s="2" customFormat="1" ht="6.95" customHeight="1">
      <c r="A173" s="31"/>
      <c r="B173" s="49"/>
      <c r="C173" s="50"/>
      <c r="D173" s="50"/>
      <c r="E173" s="50"/>
      <c r="F173" s="50"/>
      <c r="G173" s="50"/>
      <c r="H173" s="50"/>
      <c r="I173" s="50"/>
      <c r="J173" s="50"/>
      <c r="K173" s="50"/>
      <c r="L173" s="32"/>
      <c r="M173" s="31"/>
      <c r="O173" s="31"/>
      <c r="P173" s="31"/>
      <c r="Q173" s="31"/>
      <c r="R173" s="31"/>
      <c r="S173" s="31"/>
      <c r="T173" s="31"/>
      <c r="U173" s="31"/>
      <c r="V173" s="31"/>
      <c r="W173" s="31"/>
      <c r="X173" s="31"/>
      <c r="Y173" s="31"/>
      <c r="Z173" s="31"/>
      <c r="AA173" s="31"/>
      <c r="AB173" s="31"/>
      <c r="AC173" s="31"/>
      <c r="AD173" s="31"/>
      <c r="AE173" s="31"/>
    </row>
  </sheetData>
  <autoFilter ref="C135:K172"/>
  <mergeCells count="20">
    <mergeCell ref="E122:H122"/>
    <mergeCell ref="E126:H126"/>
    <mergeCell ref="E124:H124"/>
    <mergeCell ref="E128:H128"/>
    <mergeCell ref="L2:V2"/>
    <mergeCell ref="D106:F106"/>
    <mergeCell ref="D107:F107"/>
    <mergeCell ref="D108:F108"/>
    <mergeCell ref="D109:F109"/>
    <mergeCell ref="D110:F110"/>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8.xml><?xml version="1.0" encoding="utf-8"?>
<worksheet xmlns="http://schemas.openxmlformats.org/spreadsheetml/2006/main" xmlns:r="http://schemas.openxmlformats.org/officeDocument/2006/relationships">
  <sheetPr>
    <pageSetUpPr fitToPage="1"/>
  </sheetPr>
  <dimension ref="A2:BM23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121</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1362</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16.5" customHeight="1">
      <c r="A13" s="31"/>
      <c r="B13" s="32"/>
      <c r="C13" s="31"/>
      <c r="D13" s="31"/>
      <c r="E13" s="239" t="s">
        <v>1363</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J112</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ROUND((SUM(BE112:BE119) + SUM(BE143:BE234)),  2)</f>
        <v>0</v>
      </c>
      <c r="G39" s="118"/>
      <c r="H39" s="118"/>
      <c r="I39" s="119">
        <v>0.23</v>
      </c>
      <c r="J39" s="117">
        <f>ROUND(((SUM(BE112:BE119) + SUM(BE143:BE234))*I39),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ROUND((SUM(BF112:BF119) + SUM(BF143:BF234)),  2)</f>
        <v>0</v>
      </c>
      <c r="G40" s="118"/>
      <c r="H40" s="118"/>
      <c r="I40" s="119">
        <v>0.23</v>
      </c>
      <c r="J40" s="117">
        <f>ROUND(((SUM(BF112:BF119) + SUM(BF143:BF234))*I40),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ROUND((SUM(BG112:BG119) + SUM(BG143:BG234)),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ROUND((SUM(BH112:BH119) + SUM(BH143:BH234)),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ROUND((SUM(BI112:BI119) + SUM(BI143:BI234)),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1362</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16.5" customHeight="1">
      <c r="A91" s="31"/>
      <c r="B91" s="32"/>
      <c r="C91" s="31"/>
      <c r="D91" s="31"/>
      <c r="E91" s="239" t="str">
        <f>E13</f>
        <v>SO 04.1 - Gravitačná kanalizácia Stoka B km 0,00 - 0,3275</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J143</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196</v>
      </c>
      <c r="E101" s="134"/>
      <c r="F101" s="134"/>
      <c r="G101" s="134"/>
      <c r="H101" s="134"/>
      <c r="I101" s="134"/>
      <c r="J101" s="135">
        <f>J144</f>
        <v>0</v>
      </c>
      <c r="L101" s="132"/>
    </row>
    <row r="102" spans="1:47" s="10" customFormat="1" ht="19.899999999999999" customHeight="1">
      <c r="B102" s="136"/>
      <c r="D102" s="137" t="s">
        <v>197</v>
      </c>
      <c r="E102" s="138"/>
      <c r="F102" s="138"/>
      <c r="G102" s="138"/>
      <c r="H102" s="138"/>
      <c r="I102" s="138"/>
      <c r="J102" s="139">
        <f>J145</f>
        <v>0</v>
      </c>
      <c r="L102" s="136"/>
    </row>
    <row r="103" spans="1:47" s="10" customFormat="1" ht="19.899999999999999" customHeight="1">
      <c r="B103" s="136"/>
      <c r="D103" s="137" t="s">
        <v>199</v>
      </c>
      <c r="E103" s="138"/>
      <c r="F103" s="138"/>
      <c r="G103" s="138"/>
      <c r="H103" s="138"/>
      <c r="I103" s="138"/>
      <c r="J103" s="139">
        <f>J181</f>
        <v>0</v>
      </c>
      <c r="L103" s="136"/>
    </row>
    <row r="104" spans="1:47" s="10" customFormat="1" ht="19.899999999999999" customHeight="1">
      <c r="B104" s="136"/>
      <c r="D104" s="137" t="s">
        <v>202</v>
      </c>
      <c r="E104" s="138"/>
      <c r="F104" s="138"/>
      <c r="G104" s="138"/>
      <c r="H104" s="138"/>
      <c r="I104" s="138"/>
      <c r="J104" s="139">
        <f>J187</f>
        <v>0</v>
      </c>
      <c r="L104" s="136"/>
    </row>
    <row r="105" spans="1:47" s="10" customFormat="1" ht="19.899999999999999" customHeight="1">
      <c r="B105" s="136"/>
      <c r="D105" s="137" t="s">
        <v>204</v>
      </c>
      <c r="E105" s="138"/>
      <c r="F105" s="138"/>
      <c r="G105" s="138"/>
      <c r="H105" s="138"/>
      <c r="I105" s="138"/>
      <c r="J105" s="139">
        <f>J222</f>
        <v>0</v>
      </c>
      <c r="L105" s="136"/>
    </row>
    <row r="106" spans="1:47" s="9" customFormat="1" ht="24.95" customHeight="1">
      <c r="B106" s="132"/>
      <c r="D106" s="133" t="s">
        <v>205</v>
      </c>
      <c r="E106" s="134"/>
      <c r="F106" s="134"/>
      <c r="G106" s="134"/>
      <c r="H106" s="134"/>
      <c r="I106" s="134"/>
      <c r="J106" s="135">
        <f>J224</f>
        <v>0</v>
      </c>
      <c r="L106" s="132"/>
    </row>
    <row r="107" spans="1:47" s="10" customFormat="1" ht="19.899999999999999" customHeight="1">
      <c r="B107" s="136"/>
      <c r="D107" s="137" t="s">
        <v>896</v>
      </c>
      <c r="E107" s="138"/>
      <c r="F107" s="138"/>
      <c r="G107" s="138"/>
      <c r="H107" s="138"/>
      <c r="I107" s="138"/>
      <c r="J107" s="139">
        <f>J225</f>
        <v>0</v>
      </c>
      <c r="L107" s="136"/>
    </row>
    <row r="108" spans="1:47" s="9" customFormat="1" ht="24.95" customHeight="1">
      <c r="B108" s="132"/>
      <c r="D108" s="133" t="s">
        <v>207</v>
      </c>
      <c r="E108" s="134"/>
      <c r="F108" s="134"/>
      <c r="G108" s="134"/>
      <c r="H108" s="134"/>
      <c r="I108" s="134"/>
      <c r="J108" s="135">
        <f>J228</f>
        <v>0</v>
      </c>
      <c r="L108" s="132"/>
    </row>
    <row r="109" spans="1:47" s="10" customFormat="1" ht="19.899999999999999" customHeight="1">
      <c r="B109" s="136"/>
      <c r="D109" s="137" t="s">
        <v>208</v>
      </c>
      <c r="E109" s="138"/>
      <c r="F109" s="138"/>
      <c r="G109" s="138"/>
      <c r="H109" s="138"/>
      <c r="I109" s="138"/>
      <c r="J109" s="139">
        <f>J229</f>
        <v>0</v>
      </c>
      <c r="L109" s="136"/>
    </row>
    <row r="110" spans="1:47" s="2" customFormat="1" ht="21.75" customHeight="1">
      <c r="A110" s="31"/>
      <c r="B110" s="32"/>
      <c r="C110" s="31"/>
      <c r="D110" s="31"/>
      <c r="E110" s="31"/>
      <c r="F110" s="31"/>
      <c r="G110" s="31"/>
      <c r="H110" s="31"/>
      <c r="I110" s="31"/>
      <c r="J110" s="31"/>
      <c r="K110" s="31"/>
      <c r="L110" s="44"/>
      <c r="S110" s="31"/>
      <c r="T110" s="31"/>
      <c r="U110" s="31"/>
      <c r="V110" s="31"/>
      <c r="W110" s="31"/>
      <c r="X110" s="31"/>
      <c r="Y110" s="31"/>
      <c r="Z110" s="31"/>
      <c r="AA110" s="31"/>
      <c r="AB110" s="31"/>
      <c r="AC110" s="31"/>
      <c r="AD110" s="31"/>
      <c r="AE110" s="31"/>
    </row>
    <row r="111" spans="1:47" s="2" customFormat="1" ht="6.95" customHeight="1">
      <c r="A111" s="31"/>
      <c r="B111" s="32"/>
      <c r="C111" s="31"/>
      <c r="D111" s="31"/>
      <c r="E111" s="31"/>
      <c r="F111" s="31"/>
      <c r="G111" s="31"/>
      <c r="H111" s="31"/>
      <c r="I111" s="31"/>
      <c r="J111" s="31"/>
      <c r="K111" s="31"/>
      <c r="L111" s="44"/>
      <c r="S111" s="31"/>
      <c r="T111" s="31"/>
      <c r="U111" s="31"/>
      <c r="V111" s="31"/>
      <c r="W111" s="31"/>
      <c r="X111" s="31"/>
      <c r="Y111" s="31"/>
      <c r="Z111" s="31"/>
      <c r="AA111" s="31"/>
      <c r="AB111" s="31"/>
      <c r="AC111" s="31"/>
      <c r="AD111" s="31"/>
      <c r="AE111" s="31"/>
    </row>
    <row r="112" spans="1:47" s="2" customFormat="1" ht="29.25" customHeight="1">
      <c r="A112" s="31"/>
      <c r="B112" s="32"/>
      <c r="C112" s="131" t="s">
        <v>209</v>
      </c>
      <c r="D112" s="31"/>
      <c r="E112" s="31"/>
      <c r="F112" s="31"/>
      <c r="G112" s="31"/>
      <c r="H112" s="31"/>
      <c r="I112" s="31"/>
      <c r="J112" s="140">
        <f>ROUND(J113 + J114 + J115 + J116 + J117 + J118,2)</f>
        <v>0</v>
      </c>
      <c r="K112" s="31"/>
      <c r="L112" s="44"/>
      <c r="N112" s="141" t="s">
        <v>41</v>
      </c>
      <c r="S112" s="31"/>
      <c r="T112" s="31"/>
      <c r="U112" s="31"/>
      <c r="V112" s="31"/>
      <c r="W112" s="31"/>
      <c r="X112" s="31"/>
      <c r="Y112" s="31"/>
      <c r="Z112" s="31"/>
      <c r="AA112" s="31"/>
      <c r="AB112" s="31"/>
      <c r="AC112" s="31"/>
      <c r="AD112" s="31"/>
      <c r="AE112" s="31"/>
    </row>
    <row r="113" spans="1:65" s="2" customFormat="1" ht="18" customHeight="1">
      <c r="A113" s="31"/>
      <c r="B113" s="142"/>
      <c r="C113" s="143"/>
      <c r="D113" s="257" t="s">
        <v>210</v>
      </c>
      <c r="E113" s="263"/>
      <c r="F113" s="263"/>
      <c r="G113" s="143"/>
      <c r="H113" s="143"/>
      <c r="I113" s="143"/>
      <c r="J113" s="101">
        <v>0</v>
      </c>
      <c r="K113" s="143"/>
      <c r="L113" s="145"/>
      <c r="M113" s="146"/>
      <c r="N113" s="147" t="s">
        <v>43</v>
      </c>
      <c r="O113" s="146"/>
      <c r="P113" s="146"/>
      <c r="Q113" s="146"/>
      <c r="R113" s="146"/>
      <c r="S113" s="143"/>
      <c r="T113" s="143"/>
      <c r="U113" s="143"/>
      <c r="V113" s="143"/>
      <c r="W113" s="143"/>
      <c r="X113" s="143"/>
      <c r="Y113" s="143"/>
      <c r="Z113" s="143"/>
      <c r="AA113" s="143"/>
      <c r="AB113" s="143"/>
      <c r="AC113" s="143"/>
      <c r="AD113" s="143"/>
      <c r="AE113" s="143"/>
      <c r="AF113" s="146"/>
      <c r="AG113" s="146"/>
      <c r="AH113" s="146"/>
      <c r="AI113" s="146"/>
      <c r="AJ113" s="146"/>
      <c r="AK113" s="146"/>
      <c r="AL113" s="146"/>
      <c r="AM113" s="146"/>
      <c r="AN113" s="146"/>
      <c r="AO113" s="146"/>
      <c r="AP113" s="146"/>
      <c r="AQ113" s="146"/>
      <c r="AR113" s="146"/>
      <c r="AS113" s="146"/>
      <c r="AT113" s="146"/>
      <c r="AU113" s="146"/>
      <c r="AV113" s="146"/>
      <c r="AW113" s="146"/>
      <c r="AX113" s="146"/>
      <c r="AY113" s="148" t="s">
        <v>211</v>
      </c>
      <c r="AZ113" s="146"/>
      <c r="BA113" s="146"/>
      <c r="BB113" s="146"/>
      <c r="BC113" s="146"/>
      <c r="BD113" s="146"/>
      <c r="BE113" s="149">
        <f t="shared" ref="BE113:BE118" si="0">IF(N113="základná",J113,0)</f>
        <v>0</v>
      </c>
      <c r="BF113" s="149">
        <f t="shared" ref="BF113:BF118" si="1">IF(N113="znížená",J113,0)</f>
        <v>0</v>
      </c>
      <c r="BG113" s="149">
        <f t="shared" ref="BG113:BG118" si="2">IF(N113="zákl. prenesená",J113,0)</f>
        <v>0</v>
      </c>
      <c r="BH113" s="149">
        <f t="shared" ref="BH113:BH118" si="3">IF(N113="zníž. prenesená",J113,0)</f>
        <v>0</v>
      </c>
      <c r="BI113" s="149">
        <f t="shared" ref="BI113:BI118" si="4">IF(N113="nulová",J113,0)</f>
        <v>0</v>
      </c>
      <c r="BJ113" s="148" t="s">
        <v>88</v>
      </c>
      <c r="BK113" s="146"/>
      <c r="BL113" s="146"/>
      <c r="BM113" s="146"/>
    </row>
    <row r="114" spans="1:65" s="2" customFormat="1" ht="18" customHeight="1">
      <c r="A114" s="31"/>
      <c r="B114" s="142"/>
      <c r="C114" s="143"/>
      <c r="D114" s="257" t="s">
        <v>212</v>
      </c>
      <c r="E114" s="263"/>
      <c r="F114" s="263"/>
      <c r="G114" s="143"/>
      <c r="H114" s="143"/>
      <c r="I114" s="143"/>
      <c r="J114" s="101">
        <v>0</v>
      </c>
      <c r="K114" s="143"/>
      <c r="L114" s="145"/>
      <c r="M114" s="146"/>
      <c r="N114" s="147" t="s">
        <v>43</v>
      </c>
      <c r="O114" s="146"/>
      <c r="P114" s="146"/>
      <c r="Q114" s="146"/>
      <c r="R114" s="146"/>
      <c r="S114" s="143"/>
      <c r="T114" s="143"/>
      <c r="U114" s="143"/>
      <c r="V114" s="143"/>
      <c r="W114" s="143"/>
      <c r="X114" s="143"/>
      <c r="Y114" s="143"/>
      <c r="Z114" s="143"/>
      <c r="AA114" s="143"/>
      <c r="AB114" s="143"/>
      <c r="AC114" s="143"/>
      <c r="AD114" s="143"/>
      <c r="AE114" s="143"/>
      <c r="AF114" s="146"/>
      <c r="AG114" s="146"/>
      <c r="AH114" s="146"/>
      <c r="AI114" s="146"/>
      <c r="AJ114" s="146"/>
      <c r="AK114" s="146"/>
      <c r="AL114" s="146"/>
      <c r="AM114" s="146"/>
      <c r="AN114" s="146"/>
      <c r="AO114" s="146"/>
      <c r="AP114" s="146"/>
      <c r="AQ114" s="146"/>
      <c r="AR114" s="146"/>
      <c r="AS114" s="146"/>
      <c r="AT114" s="146"/>
      <c r="AU114" s="146"/>
      <c r="AV114" s="146"/>
      <c r="AW114" s="146"/>
      <c r="AX114" s="146"/>
      <c r="AY114" s="148" t="s">
        <v>211</v>
      </c>
      <c r="AZ114" s="146"/>
      <c r="BA114" s="146"/>
      <c r="BB114" s="146"/>
      <c r="BC114" s="146"/>
      <c r="BD114" s="146"/>
      <c r="BE114" s="149">
        <f t="shared" si="0"/>
        <v>0</v>
      </c>
      <c r="BF114" s="149">
        <f t="shared" si="1"/>
        <v>0</v>
      </c>
      <c r="BG114" s="149">
        <f t="shared" si="2"/>
        <v>0</v>
      </c>
      <c r="BH114" s="149">
        <f t="shared" si="3"/>
        <v>0</v>
      </c>
      <c r="BI114" s="149">
        <f t="shared" si="4"/>
        <v>0</v>
      </c>
      <c r="BJ114" s="148" t="s">
        <v>88</v>
      </c>
      <c r="BK114" s="146"/>
      <c r="BL114" s="146"/>
      <c r="BM114" s="146"/>
    </row>
    <row r="115" spans="1:65" s="2" customFormat="1" ht="18" customHeight="1">
      <c r="A115" s="31"/>
      <c r="B115" s="142"/>
      <c r="C115" s="143"/>
      <c r="D115" s="257" t="s">
        <v>213</v>
      </c>
      <c r="E115" s="263"/>
      <c r="F115" s="263"/>
      <c r="G115" s="143"/>
      <c r="H115" s="143"/>
      <c r="I115" s="143"/>
      <c r="J115" s="101">
        <v>0</v>
      </c>
      <c r="K115" s="143"/>
      <c r="L115" s="145"/>
      <c r="M115" s="146"/>
      <c r="N115" s="147" t="s">
        <v>43</v>
      </c>
      <c r="O115" s="146"/>
      <c r="P115" s="146"/>
      <c r="Q115" s="146"/>
      <c r="R115" s="146"/>
      <c r="S115" s="143"/>
      <c r="T115" s="143"/>
      <c r="U115" s="143"/>
      <c r="V115" s="143"/>
      <c r="W115" s="143"/>
      <c r="X115" s="143"/>
      <c r="Y115" s="143"/>
      <c r="Z115" s="143"/>
      <c r="AA115" s="143"/>
      <c r="AB115" s="143"/>
      <c r="AC115" s="143"/>
      <c r="AD115" s="143"/>
      <c r="AE115" s="143"/>
      <c r="AF115" s="146"/>
      <c r="AG115" s="146"/>
      <c r="AH115" s="146"/>
      <c r="AI115" s="146"/>
      <c r="AJ115" s="146"/>
      <c r="AK115" s="146"/>
      <c r="AL115" s="146"/>
      <c r="AM115" s="146"/>
      <c r="AN115" s="146"/>
      <c r="AO115" s="146"/>
      <c r="AP115" s="146"/>
      <c r="AQ115" s="146"/>
      <c r="AR115" s="146"/>
      <c r="AS115" s="146"/>
      <c r="AT115" s="146"/>
      <c r="AU115" s="146"/>
      <c r="AV115" s="146"/>
      <c r="AW115" s="146"/>
      <c r="AX115" s="146"/>
      <c r="AY115" s="148" t="s">
        <v>211</v>
      </c>
      <c r="AZ115" s="146"/>
      <c r="BA115" s="146"/>
      <c r="BB115" s="146"/>
      <c r="BC115" s="146"/>
      <c r="BD115" s="146"/>
      <c r="BE115" s="149">
        <f t="shared" si="0"/>
        <v>0</v>
      </c>
      <c r="BF115" s="149">
        <f t="shared" si="1"/>
        <v>0</v>
      </c>
      <c r="BG115" s="149">
        <f t="shared" si="2"/>
        <v>0</v>
      </c>
      <c r="BH115" s="149">
        <f t="shared" si="3"/>
        <v>0</v>
      </c>
      <c r="BI115" s="149">
        <f t="shared" si="4"/>
        <v>0</v>
      </c>
      <c r="BJ115" s="148" t="s">
        <v>88</v>
      </c>
      <c r="BK115" s="146"/>
      <c r="BL115" s="146"/>
      <c r="BM115" s="146"/>
    </row>
    <row r="116" spans="1:65" s="2" customFormat="1" ht="18" customHeight="1">
      <c r="A116" s="31"/>
      <c r="B116" s="142"/>
      <c r="C116" s="143"/>
      <c r="D116" s="257" t="s">
        <v>214</v>
      </c>
      <c r="E116" s="263"/>
      <c r="F116" s="263"/>
      <c r="G116" s="143"/>
      <c r="H116" s="143"/>
      <c r="I116" s="143"/>
      <c r="J116" s="101">
        <v>0</v>
      </c>
      <c r="K116" s="143"/>
      <c r="L116" s="145"/>
      <c r="M116" s="146"/>
      <c r="N116" s="147" t="s">
        <v>43</v>
      </c>
      <c r="O116" s="146"/>
      <c r="P116" s="146"/>
      <c r="Q116" s="146"/>
      <c r="R116" s="146"/>
      <c r="S116" s="143"/>
      <c r="T116" s="143"/>
      <c r="U116" s="143"/>
      <c r="V116" s="143"/>
      <c r="W116" s="143"/>
      <c r="X116" s="143"/>
      <c r="Y116" s="143"/>
      <c r="Z116" s="143"/>
      <c r="AA116" s="143"/>
      <c r="AB116" s="143"/>
      <c r="AC116" s="143"/>
      <c r="AD116" s="143"/>
      <c r="AE116" s="143"/>
      <c r="AF116" s="146"/>
      <c r="AG116" s="146"/>
      <c r="AH116" s="146"/>
      <c r="AI116" s="146"/>
      <c r="AJ116" s="146"/>
      <c r="AK116" s="146"/>
      <c r="AL116" s="146"/>
      <c r="AM116" s="146"/>
      <c r="AN116" s="146"/>
      <c r="AO116" s="146"/>
      <c r="AP116" s="146"/>
      <c r="AQ116" s="146"/>
      <c r="AR116" s="146"/>
      <c r="AS116" s="146"/>
      <c r="AT116" s="146"/>
      <c r="AU116" s="146"/>
      <c r="AV116" s="146"/>
      <c r="AW116" s="146"/>
      <c r="AX116" s="146"/>
      <c r="AY116" s="148" t="s">
        <v>211</v>
      </c>
      <c r="AZ116" s="146"/>
      <c r="BA116" s="146"/>
      <c r="BB116" s="146"/>
      <c r="BC116" s="146"/>
      <c r="BD116" s="146"/>
      <c r="BE116" s="149">
        <f t="shared" si="0"/>
        <v>0</v>
      </c>
      <c r="BF116" s="149">
        <f t="shared" si="1"/>
        <v>0</v>
      </c>
      <c r="BG116" s="149">
        <f t="shared" si="2"/>
        <v>0</v>
      </c>
      <c r="BH116" s="149">
        <f t="shared" si="3"/>
        <v>0</v>
      </c>
      <c r="BI116" s="149">
        <f t="shared" si="4"/>
        <v>0</v>
      </c>
      <c r="BJ116" s="148" t="s">
        <v>88</v>
      </c>
      <c r="BK116" s="146"/>
      <c r="BL116" s="146"/>
      <c r="BM116" s="146"/>
    </row>
    <row r="117" spans="1:65" s="2" customFormat="1" ht="18" customHeight="1">
      <c r="A117" s="31"/>
      <c r="B117" s="142"/>
      <c r="C117" s="143"/>
      <c r="D117" s="257" t="s">
        <v>215</v>
      </c>
      <c r="E117" s="263"/>
      <c r="F117" s="263"/>
      <c r="G117" s="143"/>
      <c r="H117" s="143"/>
      <c r="I117" s="143"/>
      <c r="J117" s="101">
        <v>0</v>
      </c>
      <c r="K117" s="143"/>
      <c r="L117" s="145"/>
      <c r="M117" s="146"/>
      <c r="N117" s="147" t="s">
        <v>43</v>
      </c>
      <c r="O117" s="146"/>
      <c r="P117" s="146"/>
      <c r="Q117" s="146"/>
      <c r="R117" s="146"/>
      <c r="S117" s="143"/>
      <c r="T117" s="143"/>
      <c r="U117" s="143"/>
      <c r="V117" s="143"/>
      <c r="W117" s="143"/>
      <c r="X117" s="143"/>
      <c r="Y117" s="143"/>
      <c r="Z117" s="143"/>
      <c r="AA117" s="143"/>
      <c r="AB117" s="143"/>
      <c r="AC117" s="143"/>
      <c r="AD117" s="143"/>
      <c r="AE117" s="143"/>
      <c r="AF117" s="146"/>
      <c r="AG117" s="146"/>
      <c r="AH117" s="146"/>
      <c r="AI117" s="146"/>
      <c r="AJ117" s="146"/>
      <c r="AK117" s="146"/>
      <c r="AL117" s="146"/>
      <c r="AM117" s="146"/>
      <c r="AN117" s="146"/>
      <c r="AO117" s="146"/>
      <c r="AP117" s="146"/>
      <c r="AQ117" s="146"/>
      <c r="AR117" s="146"/>
      <c r="AS117" s="146"/>
      <c r="AT117" s="146"/>
      <c r="AU117" s="146"/>
      <c r="AV117" s="146"/>
      <c r="AW117" s="146"/>
      <c r="AX117" s="146"/>
      <c r="AY117" s="148" t="s">
        <v>211</v>
      </c>
      <c r="AZ117" s="146"/>
      <c r="BA117" s="146"/>
      <c r="BB117" s="146"/>
      <c r="BC117" s="146"/>
      <c r="BD117" s="146"/>
      <c r="BE117" s="149">
        <f t="shared" si="0"/>
        <v>0</v>
      </c>
      <c r="BF117" s="149">
        <f t="shared" si="1"/>
        <v>0</v>
      </c>
      <c r="BG117" s="149">
        <f t="shared" si="2"/>
        <v>0</v>
      </c>
      <c r="BH117" s="149">
        <f t="shared" si="3"/>
        <v>0</v>
      </c>
      <c r="BI117" s="149">
        <f t="shared" si="4"/>
        <v>0</v>
      </c>
      <c r="BJ117" s="148" t="s">
        <v>88</v>
      </c>
      <c r="BK117" s="146"/>
      <c r="BL117" s="146"/>
      <c r="BM117" s="146"/>
    </row>
    <row r="118" spans="1:65" s="2" customFormat="1" ht="18" customHeight="1">
      <c r="A118" s="31"/>
      <c r="B118" s="142"/>
      <c r="C118" s="143"/>
      <c r="D118" s="144" t="s">
        <v>216</v>
      </c>
      <c r="E118" s="143"/>
      <c r="F118" s="143"/>
      <c r="G118" s="143"/>
      <c r="H118" s="143"/>
      <c r="I118" s="143"/>
      <c r="J118" s="101">
        <f>ROUND(J34*T118,2)</f>
        <v>0</v>
      </c>
      <c r="K118" s="143"/>
      <c r="L118" s="145"/>
      <c r="M118" s="146"/>
      <c r="N118" s="147" t="s">
        <v>43</v>
      </c>
      <c r="O118" s="146"/>
      <c r="P118" s="146"/>
      <c r="Q118" s="146"/>
      <c r="R118" s="146"/>
      <c r="S118" s="143"/>
      <c r="T118" s="143"/>
      <c r="U118" s="143"/>
      <c r="V118" s="143"/>
      <c r="W118" s="143"/>
      <c r="X118" s="143"/>
      <c r="Y118" s="143"/>
      <c r="Z118" s="143"/>
      <c r="AA118" s="143"/>
      <c r="AB118" s="143"/>
      <c r="AC118" s="143"/>
      <c r="AD118" s="143"/>
      <c r="AE118" s="143"/>
      <c r="AF118" s="146"/>
      <c r="AG118" s="146"/>
      <c r="AH118" s="146"/>
      <c r="AI118" s="146"/>
      <c r="AJ118" s="146"/>
      <c r="AK118" s="146"/>
      <c r="AL118" s="146"/>
      <c r="AM118" s="146"/>
      <c r="AN118" s="146"/>
      <c r="AO118" s="146"/>
      <c r="AP118" s="146"/>
      <c r="AQ118" s="146"/>
      <c r="AR118" s="146"/>
      <c r="AS118" s="146"/>
      <c r="AT118" s="146"/>
      <c r="AU118" s="146"/>
      <c r="AV118" s="146"/>
      <c r="AW118" s="146"/>
      <c r="AX118" s="146"/>
      <c r="AY118" s="148" t="s">
        <v>217</v>
      </c>
      <c r="AZ118" s="146"/>
      <c r="BA118" s="146"/>
      <c r="BB118" s="146"/>
      <c r="BC118" s="146"/>
      <c r="BD118" s="146"/>
      <c r="BE118" s="149">
        <f t="shared" si="0"/>
        <v>0</v>
      </c>
      <c r="BF118" s="149">
        <f t="shared" si="1"/>
        <v>0</v>
      </c>
      <c r="BG118" s="149">
        <f t="shared" si="2"/>
        <v>0</v>
      </c>
      <c r="BH118" s="149">
        <f t="shared" si="3"/>
        <v>0</v>
      </c>
      <c r="BI118" s="149">
        <f t="shared" si="4"/>
        <v>0</v>
      </c>
      <c r="BJ118" s="148" t="s">
        <v>88</v>
      </c>
      <c r="BK118" s="146"/>
      <c r="BL118" s="146"/>
      <c r="BM118" s="146"/>
    </row>
    <row r="119" spans="1:65" s="2" customFormat="1" ht="11.25">
      <c r="A119" s="31"/>
      <c r="B119" s="32"/>
      <c r="C119" s="31"/>
      <c r="D119" s="31"/>
      <c r="E119" s="31"/>
      <c r="F119" s="31"/>
      <c r="G119" s="31"/>
      <c r="H119" s="31"/>
      <c r="I119" s="31"/>
      <c r="J119" s="31"/>
      <c r="K119" s="31"/>
      <c r="L119" s="44"/>
      <c r="S119" s="31"/>
      <c r="T119" s="31"/>
      <c r="U119" s="31"/>
      <c r="V119" s="31"/>
      <c r="W119" s="31"/>
      <c r="X119" s="31"/>
      <c r="Y119" s="31"/>
      <c r="Z119" s="31"/>
      <c r="AA119" s="31"/>
      <c r="AB119" s="31"/>
      <c r="AC119" s="31"/>
      <c r="AD119" s="31"/>
      <c r="AE119" s="31"/>
    </row>
    <row r="120" spans="1:65" s="2" customFormat="1" ht="29.25" customHeight="1">
      <c r="A120" s="31"/>
      <c r="B120" s="32"/>
      <c r="C120" s="108" t="s">
        <v>182</v>
      </c>
      <c r="D120" s="109"/>
      <c r="E120" s="109"/>
      <c r="F120" s="109"/>
      <c r="G120" s="109"/>
      <c r="H120" s="109"/>
      <c r="I120" s="109"/>
      <c r="J120" s="110">
        <f>ROUND(J100+J112,2)</f>
        <v>0</v>
      </c>
      <c r="K120" s="109"/>
      <c r="L120" s="44"/>
      <c r="S120" s="31"/>
      <c r="T120" s="31"/>
      <c r="U120" s="31"/>
      <c r="V120" s="31"/>
      <c r="W120" s="31"/>
      <c r="X120" s="31"/>
      <c r="Y120" s="31"/>
      <c r="Z120" s="31"/>
      <c r="AA120" s="31"/>
      <c r="AB120" s="31"/>
      <c r="AC120" s="31"/>
      <c r="AD120" s="31"/>
      <c r="AE120" s="31"/>
    </row>
    <row r="121" spans="1:65" s="2" customFormat="1" ht="6.95" customHeight="1">
      <c r="A121" s="31"/>
      <c r="B121" s="49"/>
      <c r="C121" s="50"/>
      <c r="D121" s="50"/>
      <c r="E121" s="50"/>
      <c r="F121" s="50"/>
      <c r="G121" s="50"/>
      <c r="H121" s="50"/>
      <c r="I121" s="50"/>
      <c r="J121" s="50"/>
      <c r="K121" s="50"/>
      <c r="L121" s="44"/>
      <c r="S121" s="31"/>
      <c r="T121" s="31"/>
      <c r="U121" s="31"/>
      <c r="V121" s="31"/>
      <c r="W121" s="31"/>
      <c r="X121" s="31"/>
      <c r="Y121" s="31"/>
      <c r="Z121" s="31"/>
      <c r="AA121" s="31"/>
      <c r="AB121" s="31"/>
      <c r="AC121" s="31"/>
      <c r="AD121" s="31"/>
      <c r="AE121" s="31"/>
    </row>
    <row r="125" spans="1:65" s="2" customFormat="1" ht="6.95" customHeight="1">
      <c r="A125" s="31"/>
      <c r="B125" s="51"/>
      <c r="C125" s="52"/>
      <c r="D125" s="52"/>
      <c r="E125" s="52"/>
      <c r="F125" s="52"/>
      <c r="G125" s="52"/>
      <c r="H125" s="52"/>
      <c r="I125" s="52"/>
      <c r="J125" s="52"/>
      <c r="K125" s="52"/>
      <c r="L125" s="44"/>
      <c r="S125" s="31"/>
      <c r="T125" s="31"/>
      <c r="U125" s="31"/>
      <c r="V125" s="31"/>
      <c r="W125" s="31"/>
      <c r="X125" s="31"/>
      <c r="Y125" s="31"/>
      <c r="Z125" s="31"/>
      <c r="AA125" s="31"/>
      <c r="AB125" s="31"/>
      <c r="AC125" s="31"/>
      <c r="AD125" s="31"/>
      <c r="AE125" s="31"/>
    </row>
    <row r="126" spans="1:65" s="2" customFormat="1" ht="24.95" customHeight="1">
      <c r="A126" s="31"/>
      <c r="B126" s="32"/>
      <c r="C126" s="18" t="s">
        <v>218</v>
      </c>
      <c r="D126" s="31"/>
      <c r="E126" s="31"/>
      <c r="F126" s="31"/>
      <c r="G126" s="31"/>
      <c r="H126" s="31"/>
      <c r="I126" s="31"/>
      <c r="J126" s="31"/>
      <c r="K126" s="31"/>
      <c r="L126" s="44"/>
      <c r="S126" s="31"/>
      <c r="T126" s="31"/>
      <c r="U126" s="31"/>
      <c r="V126" s="31"/>
      <c r="W126" s="31"/>
      <c r="X126" s="31"/>
      <c r="Y126" s="31"/>
      <c r="Z126" s="31"/>
      <c r="AA126" s="31"/>
      <c r="AB126" s="31"/>
      <c r="AC126" s="31"/>
      <c r="AD126" s="31"/>
      <c r="AE126" s="31"/>
    </row>
    <row r="127" spans="1:65" s="2" customFormat="1" ht="6.95" customHeight="1">
      <c r="A127" s="31"/>
      <c r="B127" s="32"/>
      <c r="C127" s="31"/>
      <c r="D127" s="31"/>
      <c r="E127" s="31"/>
      <c r="F127" s="31"/>
      <c r="G127" s="31"/>
      <c r="H127" s="31"/>
      <c r="I127" s="31"/>
      <c r="J127" s="31"/>
      <c r="K127" s="31"/>
      <c r="L127" s="44"/>
      <c r="S127" s="31"/>
      <c r="T127" s="31"/>
      <c r="U127" s="31"/>
      <c r="V127" s="31"/>
      <c r="W127" s="31"/>
      <c r="X127" s="31"/>
      <c r="Y127" s="31"/>
      <c r="Z127" s="31"/>
      <c r="AA127" s="31"/>
      <c r="AB127" s="31"/>
      <c r="AC127" s="31"/>
      <c r="AD127" s="31"/>
      <c r="AE127" s="31"/>
    </row>
    <row r="128" spans="1:65" s="2" customFormat="1" ht="12" customHeight="1">
      <c r="A128" s="31"/>
      <c r="B128" s="32"/>
      <c r="C128" s="24" t="s">
        <v>15</v>
      </c>
      <c r="D128" s="31"/>
      <c r="E128" s="31"/>
      <c r="F128" s="31"/>
      <c r="G128" s="31"/>
      <c r="H128" s="31"/>
      <c r="I128" s="31"/>
      <c r="J128" s="31"/>
      <c r="K128" s="31"/>
      <c r="L128" s="44"/>
      <c r="S128" s="31"/>
      <c r="T128" s="31"/>
      <c r="U128" s="31"/>
      <c r="V128" s="31"/>
      <c r="W128" s="31"/>
      <c r="X128" s="31"/>
      <c r="Y128" s="31"/>
      <c r="Z128" s="31"/>
      <c r="AA128" s="31"/>
      <c r="AB128" s="31"/>
      <c r="AC128" s="31"/>
      <c r="AD128" s="31"/>
      <c r="AE128" s="31"/>
    </row>
    <row r="129" spans="1:63" s="2" customFormat="1" ht="16.5" customHeight="1">
      <c r="A129" s="31"/>
      <c r="B129" s="32"/>
      <c r="C129" s="31"/>
      <c r="D129" s="31"/>
      <c r="E129" s="258" t="str">
        <f>E7</f>
        <v>Kanalizácia a ČOV Nacina Ves</v>
      </c>
      <c r="F129" s="259"/>
      <c r="G129" s="259"/>
      <c r="H129" s="259"/>
      <c r="I129" s="31"/>
      <c r="J129" s="31"/>
      <c r="K129" s="31"/>
      <c r="L129" s="44"/>
      <c r="S129" s="31"/>
      <c r="T129" s="31"/>
      <c r="U129" s="31"/>
      <c r="V129" s="31"/>
      <c r="W129" s="31"/>
      <c r="X129" s="31"/>
      <c r="Y129" s="31"/>
      <c r="Z129" s="31"/>
      <c r="AA129" s="31"/>
      <c r="AB129" s="31"/>
      <c r="AC129" s="31"/>
      <c r="AD129" s="31"/>
      <c r="AE129" s="31"/>
    </row>
    <row r="130" spans="1:63" s="1" customFormat="1" ht="12" customHeight="1">
      <c r="B130" s="17"/>
      <c r="C130" s="24" t="s">
        <v>184</v>
      </c>
      <c r="L130" s="17"/>
    </row>
    <row r="131" spans="1:63" s="1" customFormat="1" ht="16.5" customHeight="1">
      <c r="B131" s="17"/>
      <c r="E131" s="258" t="s">
        <v>185</v>
      </c>
      <c r="F131" s="210"/>
      <c r="G131" s="210"/>
      <c r="H131" s="210"/>
      <c r="L131" s="17"/>
    </row>
    <row r="132" spans="1:63" s="1" customFormat="1" ht="12" customHeight="1">
      <c r="B132" s="17"/>
      <c r="C132" s="24" t="s">
        <v>186</v>
      </c>
      <c r="L132" s="17"/>
    </row>
    <row r="133" spans="1:63" s="2" customFormat="1" ht="16.5" customHeight="1">
      <c r="A133" s="31"/>
      <c r="B133" s="32"/>
      <c r="C133" s="31"/>
      <c r="D133" s="31"/>
      <c r="E133" s="260" t="s">
        <v>1362</v>
      </c>
      <c r="F133" s="261"/>
      <c r="G133" s="261"/>
      <c r="H133" s="261"/>
      <c r="I133" s="31"/>
      <c r="J133" s="31"/>
      <c r="K133" s="31"/>
      <c r="L133" s="44"/>
      <c r="S133" s="31"/>
      <c r="T133" s="31"/>
      <c r="U133" s="31"/>
      <c r="V133" s="31"/>
      <c r="W133" s="31"/>
      <c r="X133" s="31"/>
      <c r="Y133" s="31"/>
      <c r="Z133" s="31"/>
      <c r="AA133" s="31"/>
      <c r="AB133" s="31"/>
      <c r="AC133" s="31"/>
      <c r="AD133" s="31"/>
      <c r="AE133" s="31"/>
    </row>
    <row r="134" spans="1:63" s="2" customFormat="1" ht="12" customHeight="1">
      <c r="A134" s="31"/>
      <c r="B134" s="32"/>
      <c r="C134" s="24" t="s">
        <v>188</v>
      </c>
      <c r="D134" s="31"/>
      <c r="E134" s="31"/>
      <c r="F134" s="31"/>
      <c r="G134" s="31"/>
      <c r="H134" s="31"/>
      <c r="I134" s="31"/>
      <c r="J134" s="31"/>
      <c r="K134" s="31"/>
      <c r="L134" s="44"/>
      <c r="S134" s="31"/>
      <c r="T134" s="31"/>
      <c r="U134" s="31"/>
      <c r="V134" s="31"/>
      <c r="W134" s="31"/>
      <c r="X134" s="31"/>
      <c r="Y134" s="31"/>
      <c r="Z134" s="31"/>
      <c r="AA134" s="31"/>
      <c r="AB134" s="31"/>
      <c r="AC134" s="31"/>
      <c r="AD134" s="31"/>
      <c r="AE134" s="31"/>
    </row>
    <row r="135" spans="1:63" s="2" customFormat="1" ht="16.5" customHeight="1">
      <c r="A135" s="31"/>
      <c r="B135" s="32"/>
      <c r="C135" s="31"/>
      <c r="D135" s="31"/>
      <c r="E135" s="239" t="str">
        <f>E13</f>
        <v>SO 04.1 - Gravitačná kanalizácia Stoka B km 0,00 - 0,3275</v>
      </c>
      <c r="F135" s="261"/>
      <c r="G135" s="261"/>
      <c r="H135" s="261"/>
      <c r="I135" s="31"/>
      <c r="J135" s="31"/>
      <c r="K135" s="31"/>
      <c r="L135" s="44"/>
      <c r="S135" s="31"/>
      <c r="T135" s="31"/>
      <c r="U135" s="31"/>
      <c r="V135" s="31"/>
      <c r="W135" s="31"/>
      <c r="X135" s="31"/>
      <c r="Y135" s="31"/>
      <c r="Z135" s="31"/>
      <c r="AA135" s="31"/>
      <c r="AB135" s="31"/>
      <c r="AC135" s="31"/>
      <c r="AD135" s="31"/>
      <c r="AE135" s="31"/>
    </row>
    <row r="136" spans="1:63" s="2" customFormat="1" ht="6.95" customHeight="1">
      <c r="A136" s="31"/>
      <c r="B136" s="32"/>
      <c r="C136" s="31"/>
      <c r="D136" s="31"/>
      <c r="E136" s="31"/>
      <c r="F136" s="31"/>
      <c r="G136" s="31"/>
      <c r="H136" s="31"/>
      <c r="I136" s="31"/>
      <c r="J136" s="31"/>
      <c r="K136" s="31"/>
      <c r="L136" s="44"/>
      <c r="S136" s="31"/>
      <c r="T136" s="31"/>
      <c r="U136" s="31"/>
      <c r="V136" s="31"/>
      <c r="W136" s="31"/>
      <c r="X136" s="31"/>
      <c r="Y136" s="31"/>
      <c r="Z136" s="31"/>
      <c r="AA136" s="31"/>
      <c r="AB136" s="31"/>
      <c r="AC136" s="31"/>
      <c r="AD136" s="31"/>
      <c r="AE136" s="31"/>
    </row>
    <row r="137" spans="1:63" s="2" customFormat="1" ht="12" customHeight="1">
      <c r="A137" s="31"/>
      <c r="B137" s="32"/>
      <c r="C137" s="24" t="s">
        <v>19</v>
      </c>
      <c r="D137" s="31"/>
      <c r="E137" s="31"/>
      <c r="F137" s="22" t="str">
        <f>F16</f>
        <v>Nacina Ves</v>
      </c>
      <c r="G137" s="31"/>
      <c r="H137" s="31"/>
      <c r="I137" s="24" t="s">
        <v>21</v>
      </c>
      <c r="J137" s="57" t="str">
        <f>IF(J16="","",J16)</f>
        <v>7. 4. 2025</v>
      </c>
      <c r="K137" s="31"/>
      <c r="L137" s="44"/>
      <c r="S137" s="31"/>
      <c r="T137" s="31"/>
      <c r="U137" s="31"/>
      <c r="V137" s="31"/>
      <c r="W137" s="31"/>
      <c r="X137" s="31"/>
      <c r="Y137" s="31"/>
      <c r="Z137" s="31"/>
      <c r="AA137" s="31"/>
      <c r="AB137" s="31"/>
      <c r="AC137" s="31"/>
      <c r="AD137" s="31"/>
      <c r="AE137" s="31"/>
    </row>
    <row r="138" spans="1:63" s="2" customFormat="1" ht="6.95" customHeight="1">
      <c r="A138" s="31"/>
      <c r="B138" s="32"/>
      <c r="C138" s="31"/>
      <c r="D138" s="31"/>
      <c r="E138" s="31"/>
      <c r="F138" s="31"/>
      <c r="G138" s="31"/>
      <c r="H138" s="31"/>
      <c r="I138" s="31"/>
      <c r="J138" s="31"/>
      <c r="K138" s="31"/>
      <c r="L138" s="44"/>
      <c r="S138" s="31"/>
      <c r="T138" s="31"/>
      <c r="U138" s="31"/>
      <c r="V138" s="31"/>
      <c r="W138" s="31"/>
      <c r="X138" s="31"/>
      <c r="Y138" s="31"/>
      <c r="Z138" s="31"/>
      <c r="AA138" s="31"/>
      <c r="AB138" s="31"/>
      <c r="AC138" s="31"/>
      <c r="AD138" s="31"/>
      <c r="AE138" s="31"/>
    </row>
    <row r="139" spans="1:63" s="2" customFormat="1" ht="15.2" customHeight="1">
      <c r="A139" s="31"/>
      <c r="B139" s="32"/>
      <c r="C139" s="24" t="s">
        <v>23</v>
      </c>
      <c r="D139" s="31"/>
      <c r="E139" s="31"/>
      <c r="F139" s="22" t="str">
        <f>E19</f>
        <v>Obec Nacina Ves</v>
      </c>
      <c r="G139" s="31"/>
      <c r="H139" s="31"/>
      <c r="I139" s="24" t="s">
        <v>29</v>
      </c>
      <c r="J139" s="27" t="str">
        <f>E25</f>
        <v>Ing. Štefan Čižmár</v>
      </c>
      <c r="K139" s="31"/>
      <c r="L139" s="44"/>
      <c r="S139" s="31"/>
      <c r="T139" s="31"/>
      <c r="U139" s="31"/>
      <c r="V139" s="31"/>
      <c r="W139" s="31"/>
      <c r="X139" s="31"/>
      <c r="Y139" s="31"/>
      <c r="Z139" s="31"/>
      <c r="AA139" s="31"/>
      <c r="AB139" s="31"/>
      <c r="AC139" s="31"/>
      <c r="AD139" s="31"/>
      <c r="AE139" s="31"/>
    </row>
    <row r="140" spans="1:63" s="2" customFormat="1" ht="15.2" customHeight="1">
      <c r="A140" s="31"/>
      <c r="B140" s="32"/>
      <c r="C140" s="24" t="s">
        <v>27</v>
      </c>
      <c r="D140" s="31"/>
      <c r="E140" s="31"/>
      <c r="F140" s="22" t="str">
        <f>IF(E22="","",E22)</f>
        <v>Vyplň údaj</v>
      </c>
      <c r="G140" s="31"/>
      <c r="H140" s="31"/>
      <c r="I140" s="24" t="s">
        <v>32</v>
      </c>
      <c r="J140" s="27" t="str">
        <f>E28</f>
        <v xml:space="preserve"> </v>
      </c>
      <c r="K140" s="31"/>
      <c r="L140" s="44"/>
      <c r="S140" s="31"/>
      <c r="T140" s="31"/>
      <c r="U140" s="31"/>
      <c r="V140" s="31"/>
      <c r="W140" s="31"/>
      <c r="X140" s="31"/>
      <c r="Y140" s="31"/>
      <c r="Z140" s="31"/>
      <c r="AA140" s="31"/>
      <c r="AB140" s="31"/>
      <c r="AC140" s="31"/>
      <c r="AD140" s="31"/>
      <c r="AE140" s="31"/>
    </row>
    <row r="141" spans="1:63" s="2" customFormat="1" ht="10.35" customHeight="1">
      <c r="A141" s="31"/>
      <c r="B141" s="32"/>
      <c r="C141" s="31"/>
      <c r="D141" s="31"/>
      <c r="E141" s="31"/>
      <c r="F141" s="31"/>
      <c r="G141" s="31"/>
      <c r="H141" s="31"/>
      <c r="I141" s="31"/>
      <c r="J141" s="31"/>
      <c r="K141" s="31"/>
      <c r="L141" s="44"/>
      <c r="S141" s="31"/>
      <c r="T141" s="31"/>
      <c r="U141" s="31"/>
      <c r="V141" s="31"/>
      <c r="W141" s="31"/>
      <c r="X141" s="31"/>
      <c r="Y141" s="31"/>
      <c r="Z141" s="31"/>
      <c r="AA141" s="31"/>
      <c r="AB141" s="31"/>
      <c r="AC141" s="31"/>
      <c r="AD141" s="31"/>
      <c r="AE141" s="31"/>
    </row>
    <row r="142" spans="1:63" s="11" customFormat="1" ht="29.25" customHeight="1">
      <c r="A142" s="150"/>
      <c r="B142" s="151"/>
      <c r="C142" s="152" t="s">
        <v>219</v>
      </c>
      <c r="D142" s="153" t="s">
        <v>62</v>
      </c>
      <c r="E142" s="153" t="s">
        <v>58</v>
      </c>
      <c r="F142" s="153" t="s">
        <v>59</v>
      </c>
      <c r="G142" s="153" t="s">
        <v>220</v>
      </c>
      <c r="H142" s="153" t="s">
        <v>221</v>
      </c>
      <c r="I142" s="153" t="s">
        <v>222</v>
      </c>
      <c r="J142" s="154" t="s">
        <v>193</v>
      </c>
      <c r="K142" s="155" t="s">
        <v>223</v>
      </c>
      <c r="L142" s="156"/>
      <c r="M142" s="64" t="s">
        <v>1</v>
      </c>
      <c r="N142" s="65" t="s">
        <v>41</v>
      </c>
      <c r="O142" s="65" t="s">
        <v>224</v>
      </c>
      <c r="P142" s="65" t="s">
        <v>225</v>
      </c>
      <c r="Q142" s="65" t="s">
        <v>226</v>
      </c>
      <c r="R142" s="65" t="s">
        <v>227</v>
      </c>
      <c r="S142" s="65" t="s">
        <v>228</v>
      </c>
      <c r="T142" s="66" t="s">
        <v>229</v>
      </c>
      <c r="U142" s="150"/>
      <c r="V142" s="150"/>
      <c r="W142" s="150"/>
      <c r="X142" s="150"/>
      <c r="Y142" s="150"/>
      <c r="Z142" s="150"/>
      <c r="AA142" s="150"/>
      <c r="AB142" s="150"/>
      <c r="AC142" s="150"/>
      <c r="AD142" s="150"/>
      <c r="AE142" s="150"/>
    </row>
    <row r="143" spans="1:63" s="2" customFormat="1" ht="22.9" customHeight="1">
      <c r="A143" s="31"/>
      <c r="B143" s="32"/>
      <c r="C143" s="71" t="s">
        <v>190</v>
      </c>
      <c r="D143" s="31"/>
      <c r="E143" s="31"/>
      <c r="F143" s="31"/>
      <c r="G143" s="31"/>
      <c r="H143" s="31"/>
      <c r="I143" s="31"/>
      <c r="J143" s="157">
        <f>BK143</f>
        <v>0</v>
      </c>
      <c r="K143" s="31"/>
      <c r="L143" s="32"/>
      <c r="M143" s="67"/>
      <c r="N143" s="58"/>
      <c r="O143" s="68"/>
      <c r="P143" s="158">
        <f>P144+P224+P228</f>
        <v>0</v>
      </c>
      <c r="Q143" s="68"/>
      <c r="R143" s="158">
        <f>R144+R224+R228</f>
        <v>619.00972595564008</v>
      </c>
      <c r="S143" s="68"/>
      <c r="T143" s="159">
        <f>T144+T224+T228</f>
        <v>0.91799999999999993</v>
      </c>
      <c r="U143" s="31"/>
      <c r="V143" s="31"/>
      <c r="W143" s="31"/>
      <c r="X143" s="31"/>
      <c r="Y143" s="31"/>
      <c r="Z143" s="31"/>
      <c r="AA143" s="31"/>
      <c r="AB143" s="31"/>
      <c r="AC143" s="31"/>
      <c r="AD143" s="31"/>
      <c r="AE143" s="31"/>
      <c r="AT143" s="14" t="s">
        <v>76</v>
      </c>
      <c r="AU143" s="14" t="s">
        <v>195</v>
      </c>
      <c r="BK143" s="160">
        <f>BK144+BK224+BK228</f>
        <v>0</v>
      </c>
    </row>
    <row r="144" spans="1:63" s="12" customFormat="1" ht="25.9" customHeight="1">
      <c r="B144" s="161"/>
      <c r="D144" s="162" t="s">
        <v>76</v>
      </c>
      <c r="E144" s="163" t="s">
        <v>230</v>
      </c>
      <c r="F144" s="163" t="s">
        <v>231</v>
      </c>
      <c r="I144" s="164"/>
      <c r="J144" s="165">
        <f>BK144</f>
        <v>0</v>
      </c>
      <c r="L144" s="161"/>
      <c r="M144" s="166"/>
      <c r="N144" s="167"/>
      <c r="O144" s="167"/>
      <c r="P144" s="168">
        <f>P145+P181+P187+P222</f>
        <v>0</v>
      </c>
      <c r="Q144" s="167"/>
      <c r="R144" s="168">
        <f>R145+R181+R187+R222</f>
        <v>618.67971851564005</v>
      </c>
      <c r="S144" s="167"/>
      <c r="T144" s="169">
        <f>T145+T181+T187+T222</f>
        <v>0</v>
      </c>
      <c r="AR144" s="162" t="s">
        <v>81</v>
      </c>
      <c r="AT144" s="170" t="s">
        <v>76</v>
      </c>
      <c r="AU144" s="170" t="s">
        <v>77</v>
      </c>
      <c r="AY144" s="162" t="s">
        <v>232</v>
      </c>
      <c r="BK144" s="171">
        <f>BK145+BK181+BK187+BK222</f>
        <v>0</v>
      </c>
    </row>
    <row r="145" spans="1:65" s="12" customFormat="1" ht="22.9" customHeight="1">
      <c r="B145" s="161"/>
      <c r="D145" s="162" t="s">
        <v>76</v>
      </c>
      <c r="E145" s="172" t="s">
        <v>81</v>
      </c>
      <c r="F145" s="172" t="s">
        <v>233</v>
      </c>
      <c r="I145" s="164"/>
      <c r="J145" s="173">
        <f>BK145</f>
        <v>0</v>
      </c>
      <c r="L145" s="161"/>
      <c r="M145" s="166"/>
      <c r="N145" s="167"/>
      <c r="O145" s="167"/>
      <c r="P145" s="168">
        <f>SUM(P146:P180)</f>
        <v>0</v>
      </c>
      <c r="Q145" s="167"/>
      <c r="R145" s="168">
        <f>SUM(R146:R180)</f>
        <v>488.58053092500001</v>
      </c>
      <c r="S145" s="167"/>
      <c r="T145" s="169">
        <f>SUM(T146:T180)</f>
        <v>0</v>
      </c>
      <c r="AR145" s="162" t="s">
        <v>81</v>
      </c>
      <c r="AT145" s="170" t="s">
        <v>76</v>
      </c>
      <c r="AU145" s="170" t="s">
        <v>81</v>
      </c>
      <c r="AY145" s="162" t="s">
        <v>232</v>
      </c>
      <c r="BK145" s="171">
        <f>SUM(BK146:BK180)</f>
        <v>0</v>
      </c>
    </row>
    <row r="146" spans="1:65" s="2" customFormat="1" ht="24.2" customHeight="1">
      <c r="A146" s="31"/>
      <c r="B146" s="142"/>
      <c r="C146" s="174" t="s">
        <v>541</v>
      </c>
      <c r="D146" s="174" t="s">
        <v>234</v>
      </c>
      <c r="E146" s="175" t="s">
        <v>1364</v>
      </c>
      <c r="F146" s="176" t="s">
        <v>1365</v>
      </c>
      <c r="G146" s="177" t="s">
        <v>394</v>
      </c>
      <c r="H146" s="178">
        <v>15</v>
      </c>
      <c r="I146" s="179"/>
      <c r="J146" s="180">
        <f t="shared" ref="J146:J180" si="5">ROUND(I146*H146,2)</f>
        <v>0</v>
      </c>
      <c r="K146" s="181"/>
      <c r="L146" s="32"/>
      <c r="M146" s="182" t="s">
        <v>1</v>
      </c>
      <c r="N146" s="183" t="s">
        <v>43</v>
      </c>
      <c r="O146" s="60"/>
      <c r="P146" s="184">
        <f t="shared" ref="P146:P180" si="6">O146*H146</f>
        <v>0</v>
      </c>
      <c r="Q146" s="184">
        <v>0</v>
      </c>
      <c r="R146" s="184">
        <f t="shared" ref="R146:R180" si="7">Q146*H146</f>
        <v>0</v>
      </c>
      <c r="S146" s="184">
        <v>0</v>
      </c>
      <c r="T146" s="185">
        <f t="shared" ref="T146:T180" si="8">S146*H146</f>
        <v>0</v>
      </c>
      <c r="U146" s="31"/>
      <c r="V146" s="31"/>
      <c r="W146" s="31"/>
      <c r="X146" s="31"/>
      <c r="Y146" s="31"/>
      <c r="Z146" s="31"/>
      <c r="AA146" s="31"/>
      <c r="AB146" s="31"/>
      <c r="AC146" s="31"/>
      <c r="AD146" s="31"/>
      <c r="AE146" s="31"/>
      <c r="AR146" s="186" t="s">
        <v>238</v>
      </c>
      <c r="AT146" s="186" t="s">
        <v>234</v>
      </c>
      <c r="AU146" s="186" t="s">
        <v>88</v>
      </c>
      <c r="AY146" s="14" t="s">
        <v>232</v>
      </c>
      <c r="BE146" s="104">
        <f t="shared" ref="BE146:BE180" si="9">IF(N146="základná",J146,0)</f>
        <v>0</v>
      </c>
      <c r="BF146" s="104">
        <f t="shared" ref="BF146:BF180" si="10">IF(N146="znížená",J146,0)</f>
        <v>0</v>
      </c>
      <c r="BG146" s="104">
        <f t="shared" ref="BG146:BG180" si="11">IF(N146="zákl. prenesená",J146,0)</f>
        <v>0</v>
      </c>
      <c r="BH146" s="104">
        <f t="shared" ref="BH146:BH180" si="12">IF(N146="zníž. prenesená",J146,0)</f>
        <v>0</v>
      </c>
      <c r="BI146" s="104">
        <f t="shared" ref="BI146:BI180" si="13">IF(N146="nulová",J146,0)</f>
        <v>0</v>
      </c>
      <c r="BJ146" s="14" t="s">
        <v>88</v>
      </c>
      <c r="BK146" s="104">
        <f t="shared" ref="BK146:BK180" si="14">ROUND(I146*H146,2)</f>
        <v>0</v>
      </c>
      <c r="BL146" s="14" t="s">
        <v>238</v>
      </c>
      <c r="BM146" s="186" t="s">
        <v>1366</v>
      </c>
    </row>
    <row r="147" spans="1:65" s="2" customFormat="1" ht="24.2" customHeight="1">
      <c r="A147" s="31"/>
      <c r="B147" s="142"/>
      <c r="C147" s="174" t="s">
        <v>545</v>
      </c>
      <c r="D147" s="174" t="s">
        <v>234</v>
      </c>
      <c r="E147" s="175" t="s">
        <v>1367</v>
      </c>
      <c r="F147" s="176" t="s">
        <v>1368</v>
      </c>
      <c r="G147" s="177" t="s">
        <v>394</v>
      </c>
      <c r="H147" s="178">
        <v>15</v>
      </c>
      <c r="I147" s="179"/>
      <c r="J147" s="180">
        <f t="shared" si="5"/>
        <v>0</v>
      </c>
      <c r="K147" s="181"/>
      <c r="L147" s="32"/>
      <c r="M147" s="182" t="s">
        <v>1</v>
      </c>
      <c r="N147" s="183" t="s">
        <v>43</v>
      </c>
      <c r="O147" s="60"/>
      <c r="P147" s="184">
        <f t="shared" si="6"/>
        <v>0</v>
      </c>
      <c r="Q147" s="184">
        <v>1.5204999999999999E-5</v>
      </c>
      <c r="R147" s="184">
        <f t="shared" si="7"/>
        <v>2.28075E-4</v>
      </c>
      <c r="S147" s="184">
        <v>0</v>
      </c>
      <c r="T147" s="185">
        <f t="shared" si="8"/>
        <v>0</v>
      </c>
      <c r="U147" s="31"/>
      <c r="V147" s="31"/>
      <c r="W147" s="31"/>
      <c r="X147" s="31"/>
      <c r="Y147" s="31"/>
      <c r="Z147" s="31"/>
      <c r="AA147" s="31"/>
      <c r="AB147" s="31"/>
      <c r="AC147" s="31"/>
      <c r="AD147" s="31"/>
      <c r="AE147" s="31"/>
      <c r="AR147" s="186" t="s">
        <v>238</v>
      </c>
      <c r="AT147" s="186" t="s">
        <v>234</v>
      </c>
      <c r="AU147" s="186" t="s">
        <v>88</v>
      </c>
      <c r="AY147" s="14" t="s">
        <v>232</v>
      </c>
      <c r="BE147" s="104">
        <f t="shared" si="9"/>
        <v>0</v>
      </c>
      <c r="BF147" s="104">
        <f t="shared" si="10"/>
        <v>0</v>
      </c>
      <c r="BG147" s="104">
        <f t="shared" si="11"/>
        <v>0</v>
      </c>
      <c r="BH147" s="104">
        <f t="shared" si="12"/>
        <v>0</v>
      </c>
      <c r="BI147" s="104">
        <f t="shared" si="13"/>
        <v>0</v>
      </c>
      <c r="BJ147" s="14" t="s">
        <v>88</v>
      </c>
      <c r="BK147" s="104">
        <f t="shared" si="14"/>
        <v>0</v>
      </c>
      <c r="BL147" s="14" t="s">
        <v>238</v>
      </c>
      <c r="BM147" s="186" t="s">
        <v>1369</v>
      </c>
    </row>
    <row r="148" spans="1:65" s="2" customFormat="1" ht="24.2" customHeight="1">
      <c r="A148" s="31"/>
      <c r="B148" s="142"/>
      <c r="C148" s="174" t="s">
        <v>81</v>
      </c>
      <c r="D148" s="174" t="s">
        <v>234</v>
      </c>
      <c r="E148" s="175" t="s">
        <v>898</v>
      </c>
      <c r="F148" s="176" t="s">
        <v>899</v>
      </c>
      <c r="G148" s="177" t="s">
        <v>256</v>
      </c>
      <c r="H148" s="178">
        <v>50</v>
      </c>
      <c r="I148" s="179"/>
      <c r="J148" s="180">
        <f t="shared" si="5"/>
        <v>0</v>
      </c>
      <c r="K148" s="181"/>
      <c r="L148" s="32"/>
      <c r="M148" s="182" t="s">
        <v>1</v>
      </c>
      <c r="N148" s="183" t="s">
        <v>43</v>
      </c>
      <c r="O148" s="60"/>
      <c r="P148" s="184">
        <f t="shared" si="6"/>
        <v>0</v>
      </c>
      <c r="Q148" s="184">
        <v>1.2562714000000001E-2</v>
      </c>
      <c r="R148" s="184">
        <f t="shared" si="7"/>
        <v>0.62813570000000007</v>
      </c>
      <c r="S148" s="184">
        <v>0</v>
      </c>
      <c r="T148" s="185">
        <f t="shared" si="8"/>
        <v>0</v>
      </c>
      <c r="U148" s="31"/>
      <c r="V148" s="31"/>
      <c r="W148" s="31"/>
      <c r="X148" s="31"/>
      <c r="Y148" s="31"/>
      <c r="Z148" s="31"/>
      <c r="AA148" s="31"/>
      <c r="AB148" s="31"/>
      <c r="AC148" s="31"/>
      <c r="AD148" s="31"/>
      <c r="AE148" s="31"/>
      <c r="AR148" s="186" t="s">
        <v>238</v>
      </c>
      <c r="AT148" s="186" t="s">
        <v>234</v>
      </c>
      <c r="AU148" s="186" t="s">
        <v>88</v>
      </c>
      <c r="AY148" s="14" t="s">
        <v>232</v>
      </c>
      <c r="BE148" s="104">
        <f t="shared" si="9"/>
        <v>0</v>
      </c>
      <c r="BF148" s="104">
        <f t="shared" si="10"/>
        <v>0</v>
      </c>
      <c r="BG148" s="104">
        <f t="shared" si="11"/>
        <v>0</v>
      </c>
      <c r="BH148" s="104">
        <f t="shared" si="12"/>
        <v>0</v>
      </c>
      <c r="BI148" s="104">
        <f t="shared" si="13"/>
        <v>0</v>
      </c>
      <c r="BJ148" s="14" t="s">
        <v>88</v>
      </c>
      <c r="BK148" s="104">
        <f t="shared" si="14"/>
        <v>0</v>
      </c>
      <c r="BL148" s="14" t="s">
        <v>238</v>
      </c>
      <c r="BM148" s="186" t="s">
        <v>1370</v>
      </c>
    </row>
    <row r="149" spans="1:65" s="2" customFormat="1" ht="33" customHeight="1">
      <c r="A149" s="31"/>
      <c r="B149" s="142"/>
      <c r="C149" s="174" t="s">
        <v>88</v>
      </c>
      <c r="D149" s="174" t="s">
        <v>234</v>
      </c>
      <c r="E149" s="175" t="s">
        <v>259</v>
      </c>
      <c r="F149" s="176" t="s">
        <v>260</v>
      </c>
      <c r="G149" s="177" t="s">
        <v>261</v>
      </c>
      <c r="H149" s="178">
        <v>120</v>
      </c>
      <c r="I149" s="179"/>
      <c r="J149" s="180">
        <f t="shared" si="5"/>
        <v>0</v>
      </c>
      <c r="K149" s="181"/>
      <c r="L149" s="32"/>
      <c r="M149" s="182" t="s">
        <v>1</v>
      </c>
      <c r="N149" s="183" t="s">
        <v>43</v>
      </c>
      <c r="O149" s="60"/>
      <c r="P149" s="184">
        <f t="shared" si="6"/>
        <v>0</v>
      </c>
      <c r="Q149" s="184">
        <v>0</v>
      </c>
      <c r="R149" s="184">
        <f t="shared" si="7"/>
        <v>0</v>
      </c>
      <c r="S149" s="184">
        <v>0</v>
      </c>
      <c r="T149" s="185">
        <f t="shared" si="8"/>
        <v>0</v>
      </c>
      <c r="U149" s="31"/>
      <c r="V149" s="31"/>
      <c r="W149" s="31"/>
      <c r="X149" s="31"/>
      <c r="Y149" s="31"/>
      <c r="Z149" s="31"/>
      <c r="AA149" s="31"/>
      <c r="AB149" s="31"/>
      <c r="AC149" s="31"/>
      <c r="AD149" s="31"/>
      <c r="AE149" s="31"/>
      <c r="AR149" s="186" t="s">
        <v>238</v>
      </c>
      <c r="AT149" s="186" t="s">
        <v>234</v>
      </c>
      <c r="AU149" s="186" t="s">
        <v>88</v>
      </c>
      <c r="AY149" s="14" t="s">
        <v>232</v>
      </c>
      <c r="BE149" s="104">
        <f t="shared" si="9"/>
        <v>0</v>
      </c>
      <c r="BF149" s="104">
        <f t="shared" si="10"/>
        <v>0</v>
      </c>
      <c r="BG149" s="104">
        <f t="shared" si="11"/>
        <v>0</v>
      </c>
      <c r="BH149" s="104">
        <f t="shared" si="12"/>
        <v>0</v>
      </c>
      <c r="BI149" s="104">
        <f t="shared" si="13"/>
        <v>0</v>
      </c>
      <c r="BJ149" s="14" t="s">
        <v>88</v>
      </c>
      <c r="BK149" s="104">
        <f t="shared" si="14"/>
        <v>0</v>
      </c>
      <c r="BL149" s="14" t="s">
        <v>238</v>
      </c>
      <c r="BM149" s="186" t="s">
        <v>1371</v>
      </c>
    </row>
    <row r="150" spans="1:65" s="2" customFormat="1" ht="33" customHeight="1">
      <c r="A150" s="31"/>
      <c r="B150" s="142"/>
      <c r="C150" s="174" t="s">
        <v>93</v>
      </c>
      <c r="D150" s="174" t="s">
        <v>234</v>
      </c>
      <c r="E150" s="175" t="s">
        <v>264</v>
      </c>
      <c r="F150" s="176" t="s">
        <v>265</v>
      </c>
      <c r="G150" s="177" t="s">
        <v>266</v>
      </c>
      <c r="H150" s="178">
        <v>15</v>
      </c>
      <c r="I150" s="179"/>
      <c r="J150" s="180">
        <f t="shared" si="5"/>
        <v>0</v>
      </c>
      <c r="K150" s="181"/>
      <c r="L150" s="32"/>
      <c r="M150" s="182" t="s">
        <v>1</v>
      </c>
      <c r="N150" s="183" t="s">
        <v>43</v>
      </c>
      <c r="O150" s="60"/>
      <c r="P150" s="184">
        <f t="shared" si="6"/>
        <v>0</v>
      </c>
      <c r="Q150" s="184">
        <v>0</v>
      </c>
      <c r="R150" s="184">
        <f t="shared" si="7"/>
        <v>0</v>
      </c>
      <c r="S150" s="184">
        <v>0</v>
      </c>
      <c r="T150" s="185">
        <f t="shared" si="8"/>
        <v>0</v>
      </c>
      <c r="U150" s="31"/>
      <c r="V150" s="31"/>
      <c r="W150" s="31"/>
      <c r="X150" s="31"/>
      <c r="Y150" s="31"/>
      <c r="Z150" s="31"/>
      <c r="AA150" s="31"/>
      <c r="AB150" s="31"/>
      <c r="AC150" s="31"/>
      <c r="AD150" s="31"/>
      <c r="AE150" s="31"/>
      <c r="AR150" s="186" t="s">
        <v>238</v>
      </c>
      <c r="AT150" s="186" t="s">
        <v>234</v>
      </c>
      <c r="AU150" s="186" t="s">
        <v>88</v>
      </c>
      <c r="AY150" s="14" t="s">
        <v>232</v>
      </c>
      <c r="BE150" s="104">
        <f t="shared" si="9"/>
        <v>0</v>
      </c>
      <c r="BF150" s="104">
        <f t="shared" si="10"/>
        <v>0</v>
      </c>
      <c r="BG150" s="104">
        <f t="shared" si="11"/>
        <v>0</v>
      </c>
      <c r="BH150" s="104">
        <f t="shared" si="12"/>
        <v>0</v>
      </c>
      <c r="BI150" s="104">
        <f t="shared" si="13"/>
        <v>0</v>
      </c>
      <c r="BJ150" s="14" t="s">
        <v>88</v>
      </c>
      <c r="BK150" s="104">
        <f t="shared" si="14"/>
        <v>0</v>
      </c>
      <c r="BL150" s="14" t="s">
        <v>238</v>
      </c>
      <c r="BM150" s="186" t="s">
        <v>1372</v>
      </c>
    </row>
    <row r="151" spans="1:65" s="2" customFormat="1" ht="21.75" customHeight="1">
      <c r="A151" s="31"/>
      <c r="B151" s="142"/>
      <c r="C151" s="174" t="s">
        <v>238</v>
      </c>
      <c r="D151" s="174" t="s">
        <v>234</v>
      </c>
      <c r="E151" s="175" t="s">
        <v>269</v>
      </c>
      <c r="F151" s="176" t="s">
        <v>270</v>
      </c>
      <c r="G151" s="177" t="s">
        <v>256</v>
      </c>
      <c r="H151" s="178">
        <v>3</v>
      </c>
      <c r="I151" s="179"/>
      <c r="J151" s="180">
        <f t="shared" si="5"/>
        <v>0</v>
      </c>
      <c r="K151" s="181"/>
      <c r="L151" s="32"/>
      <c r="M151" s="182" t="s">
        <v>1</v>
      </c>
      <c r="N151" s="183" t="s">
        <v>43</v>
      </c>
      <c r="O151" s="60"/>
      <c r="P151" s="184">
        <f t="shared" si="6"/>
        <v>0</v>
      </c>
      <c r="Q151" s="184">
        <v>1.0121E-2</v>
      </c>
      <c r="R151" s="184">
        <f t="shared" si="7"/>
        <v>3.0363000000000001E-2</v>
      </c>
      <c r="S151" s="184">
        <v>0</v>
      </c>
      <c r="T151" s="185">
        <f t="shared" si="8"/>
        <v>0</v>
      </c>
      <c r="U151" s="31"/>
      <c r="V151" s="31"/>
      <c r="W151" s="31"/>
      <c r="X151" s="31"/>
      <c r="Y151" s="31"/>
      <c r="Z151" s="31"/>
      <c r="AA151" s="31"/>
      <c r="AB151" s="31"/>
      <c r="AC151" s="31"/>
      <c r="AD151" s="31"/>
      <c r="AE151" s="31"/>
      <c r="AR151" s="186" t="s">
        <v>238</v>
      </c>
      <c r="AT151" s="186" t="s">
        <v>234</v>
      </c>
      <c r="AU151" s="186" t="s">
        <v>88</v>
      </c>
      <c r="AY151" s="14" t="s">
        <v>232</v>
      </c>
      <c r="BE151" s="104">
        <f t="shared" si="9"/>
        <v>0</v>
      </c>
      <c r="BF151" s="104">
        <f t="shared" si="10"/>
        <v>0</v>
      </c>
      <c r="BG151" s="104">
        <f t="shared" si="11"/>
        <v>0</v>
      </c>
      <c r="BH151" s="104">
        <f t="shared" si="12"/>
        <v>0</v>
      </c>
      <c r="BI151" s="104">
        <f t="shared" si="13"/>
        <v>0</v>
      </c>
      <c r="BJ151" s="14" t="s">
        <v>88</v>
      </c>
      <c r="BK151" s="104">
        <f t="shared" si="14"/>
        <v>0</v>
      </c>
      <c r="BL151" s="14" t="s">
        <v>238</v>
      </c>
      <c r="BM151" s="186" t="s">
        <v>1373</v>
      </c>
    </row>
    <row r="152" spans="1:65" s="2" customFormat="1" ht="21.75" customHeight="1">
      <c r="A152" s="31"/>
      <c r="B152" s="142"/>
      <c r="C152" s="174" t="s">
        <v>249</v>
      </c>
      <c r="D152" s="174" t="s">
        <v>234</v>
      </c>
      <c r="E152" s="175" t="s">
        <v>1374</v>
      </c>
      <c r="F152" s="176" t="s">
        <v>1375</v>
      </c>
      <c r="G152" s="177" t="s">
        <v>256</v>
      </c>
      <c r="H152" s="178">
        <v>9</v>
      </c>
      <c r="I152" s="179"/>
      <c r="J152" s="180">
        <f t="shared" si="5"/>
        <v>0</v>
      </c>
      <c r="K152" s="181"/>
      <c r="L152" s="32"/>
      <c r="M152" s="182" t="s">
        <v>1</v>
      </c>
      <c r="N152" s="183" t="s">
        <v>43</v>
      </c>
      <c r="O152" s="60"/>
      <c r="P152" s="184">
        <f t="shared" si="6"/>
        <v>0</v>
      </c>
      <c r="Q152" s="184">
        <v>5.9157750000000002E-2</v>
      </c>
      <c r="R152" s="184">
        <f t="shared" si="7"/>
        <v>0.53241974999999997</v>
      </c>
      <c r="S152" s="184">
        <v>0</v>
      </c>
      <c r="T152" s="185">
        <f t="shared" si="8"/>
        <v>0</v>
      </c>
      <c r="U152" s="31"/>
      <c r="V152" s="31"/>
      <c r="W152" s="31"/>
      <c r="X152" s="31"/>
      <c r="Y152" s="31"/>
      <c r="Z152" s="31"/>
      <c r="AA152" s="31"/>
      <c r="AB152" s="31"/>
      <c r="AC152" s="31"/>
      <c r="AD152" s="31"/>
      <c r="AE152" s="31"/>
      <c r="AR152" s="186" t="s">
        <v>238</v>
      </c>
      <c r="AT152" s="186" t="s">
        <v>234</v>
      </c>
      <c r="AU152" s="186" t="s">
        <v>88</v>
      </c>
      <c r="AY152" s="14" t="s">
        <v>232</v>
      </c>
      <c r="BE152" s="104">
        <f t="shared" si="9"/>
        <v>0</v>
      </c>
      <c r="BF152" s="104">
        <f t="shared" si="10"/>
        <v>0</v>
      </c>
      <c r="BG152" s="104">
        <f t="shared" si="11"/>
        <v>0</v>
      </c>
      <c r="BH152" s="104">
        <f t="shared" si="12"/>
        <v>0</v>
      </c>
      <c r="BI152" s="104">
        <f t="shared" si="13"/>
        <v>0</v>
      </c>
      <c r="BJ152" s="14" t="s">
        <v>88</v>
      </c>
      <c r="BK152" s="104">
        <f t="shared" si="14"/>
        <v>0</v>
      </c>
      <c r="BL152" s="14" t="s">
        <v>238</v>
      </c>
      <c r="BM152" s="186" t="s">
        <v>1376</v>
      </c>
    </row>
    <row r="153" spans="1:65" s="2" customFormat="1" ht="24.2" customHeight="1">
      <c r="A153" s="31"/>
      <c r="B153" s="142"/>
      <c r="C153" s="174" t="s">
        <v>253</v>
      </c>
      <c r="D153" s="174" t="s">
        <v>234</v>
      </c>
      <c r="E153" s="175" t="s">
        <v>281</v>
      </c>
      <c r="F153" s="176" t="s">
        <v>282</v>
      </c>
      <c r="G153" s="177" t="s">
        <v>256</v>
      </c>
      <c r="H153" s="178">
        <v>50</v>
      </c>
      <c r="I153" s="179"/>
      <c r="J153" s="180">
        <f t="shared" si="5"/>
        <v>0</v>
      </c>
      <c r="K153" s="181"/>
      <c r="L153" s="32"/>
      <c r="M153" s="182" t="s">
        <v>1</v>
      </c>
      <c r="N153" s="183" t="s">
        <v>43</v>
      </c>
      <c r="O153" s="60"/>
      <c r="P153" s="184">
        <f t="shared" si="6"/>
        <v>0</v>
      </c>
      <c r="Q153" s="184">
        <v>3.3070000000000002E-2</v>
      </c>
      <c r="R153" s="184">
        <f t="shared" si="7"/>
        <v>1.6535000000000002</v>
      </c>
      <c r="S153" s="184">
        <v>0</v>
      </c>
      <c r="T153" s="185">
        <f t="shared" si="8"/>
        <v>0</v>
      </c>
      <c r="U153" s="31"/>
      <c r="V153" s="31"/>
      <c r="W153" s="31"/>
      <c r="X153" s="31"/>
      <c r="Y153" s="31"/>
      <c r="Z153" s="31"/>
      <c r="AA153" s="31"/>
      <c r="AB153" s="31"/>
      <c r="AC153" s="31"/>
      <c r="AD153" s="31"/>
      <c r="AE153" s="31"/>
      <c r="AR153" s="186" t="s">
        <v>238</v>
      </c>
      <c r="AT153" s="186" t="s">
        <v>234</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1377</v>
      </c>
    </row>
    <row r="154" spans="1:65" s="2" customFormat="1" ht="24.2" customHeight="1">
      <c r="A154" s="31"/>
      <c r="B154" s="142"/>
      <c r="C154" s="174" t="s">
        <v>258</v>
      </c>
      <c r="D154" s="174" t="s">
        <v>234</v>
      </c>
      <c r="E154" s="175" t="s">
        <v>1378</v>
      </c>
      <c r="F154" s="176" t="s">
        <v>1379</v>
      </c>
      <c r="G154" s="177" t="s">
        <v>287</v>
      </c>
      <c r="H154" s="178">
        <v>102.169</v>
      </c>
      <c r="I154" s="179"/>
      <c r="J154" s="180">
        <f t="shared" si="5"/>
        <v>0</v>
      </c>
      <c r="K154" s="181"/>
      <c r="L154" s="32"/>
      <c r="M154" s="182" t="s">
        <v>1</v>
      </c>
      <c r="N154" s="183" t="s">
        <v>43</v>
      </c>
      <c r="O154" s="60"/>
      <c r="P154" s="184">
        <f t="shared" si="6"/>
        <v>0</v>
      </c>
      <c r="Q154" s="184">
        <v>0</v>
      </c>
      <c r="R154" s="184">
        <f t="shared" si="7"/>
        <v>0</v>
      </c>
      <c r="S154" s="184">
        <v>0</v>
      </c>
      <c r="T154" s="185">
        <f t="shared" si="8"/>
        <v>0</v>
      </c>
      <c r="U154" s="31"/>
      <c r="V154" s="31"/>
      <c r="W154" s="31"/>
      <c r="X154" s="31"/>
      <c r="Y154" s="31"/>
      <c r="Z154" s="31"/>
      <c r="AA154" s="31"/>
      <c r="AB154" s="31"/>
      <c r="AC154" s="31"/>
      <c r="AD154" s="31"/>
      <c r="AE154" s="31"/>
      <c r="AR154" s="186" t="s">
        <v>238</v>
      </c>
      <c r="AT154" s="186" t="s">
        <v>234</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1380</v>
      </c>
    </row>
    <row r="155" spans="1:65" s="2" customFormat="1" ht="33" customHeight="1">
      <c r="A155" s="31"/>
      <c r="B155" s="142"/>
      <c r="C155" s="174" t="s">
        <v>263</v>
      </c>
      <c r="D155" s="174" t="s">
        <v>234</v>
      </c>
      <c r="E155" s="175" t="s">
        <v>1381</v>
      </c>
      <c r="F155" s="176" t="s">
        <v>1382</v>
      </c>
      <c r="G155" s="177" t="s">
        <v>287</v>
      </c>
      <c r="H155" s="178">
        <v>393</v>
      </c>
      <c r="I155" s="179"/>
      <c r="J155" s="180">
        <f t="shared" si="5"/>
        <v>0</v>
      </c>
      <c r="K155" s="181"/>
      <c r="L155" s="32"/>
      <c r="M155" s="182" t="s">
        <v>1</v>
      </c>
      <c r="N155" s="183" t="s">
        <v>43</v>
      </c>
      <c r="O155" s="60"/>
      <c r="P155" s="184">
        <f t="shared" si="6"/>
        <v>0</v>
      </c>
      <c r="Q155" s="184">
        <v>0</v>
      </c>
      <c r="R155" s="184">
        <f t="shared" si="7"/>
        <v>0</v>
      </c>
      <c r="S155" s="184">
        <v>0</v>
      </c>
      <c r="T155" s="185">
        <f t="shared" si="8"/>
        <v>0</v>
      </c>
      <c r="U155" s="31"/>
      <c r="V155" s="31"/>
      <c r="W155" s="31"/>
      <c r="X155" s="31"/>
      <c r="Y155" s="31"/>
      <c r="Z155" s="31"/>
      <c r="AA155" s="31"/>
      <c r="AB155" s="31"/>
      <c r="AC155" s="31"/>
      <c r="AD155" s="31"/>
      <c r="AE155" s="31"/>
      <c r="AR155" s="186" t="s">
        <v>238</v>
      </c>
      <c r="AT155" s="186" t="s">
        <v>234</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1383</v>
      </c>
    </row>
    <row r="156" spans="1:65" s="2" customFormat="1" ht="24.2" customHeight="1">
      <c r="A156" s="31"/>
      <c r="B156" s="142"/>
      <c r="C156" s="174" t="s">
        <v>268</v>
      </c>
      <c r="D156" s="174" t="s">
        <v>234</v>
      </c>
      <c r="E156" s="175" t="s">
        <v>294</v>
      </c>
      <c r="F156" s="176" t="s">
        <v>295</v>
      </c>
      <c r="G156" s="177" t="s">
        <v>287</v>
      </c>
      <c r="H156" s="178">
        <v>29.893000000000001</v>
      </c>
      <c r="I156" s="179"/>
      <c r="J156" s="180">
        <f t="shared" si="5"/>
        <v>0</v>
      </c>
      <c r="K156" s="181"/>
      <c r="L156" s="32"/>
      <c r="M156" s="182" t="s">
        <v>1</v>
      </c>
      <c r="N156" s="183" t="s">
        <v>43</v>
      </c>
      <c r="O156" s="60"/>
      <c r="P156" s="184">
        <f t="shared" si="6"/>
        <v>0</v>
      </c>
      <c r="Q156" s="184">
        <v>0</v>
      </c>
      <c r="R156" s="184">
        <f t="shared" si="7"/>
        <v>0</v>
      </c>
      <c r="S156" s="184">
        <v>0</v>
      </c>
      <c r="T156" s="185">
        <f t="shared" si="8"/>
        <v>0</v>
      </c>
      <c r="U156" s="31"/>
      <c r="V156" s="31"/>
      <c r="W156" s="31"/>
      <c r="X156" s="31"/>
      <c r="Y156" s="31"/>
      <c r="Z156" s="31"/>
      <c r="AA156" s="31"/>
      <c r="AB156" s="31"/>
      <c r="AC156" s="31"/>
      <c r="AD156" s="31"/>
      <c r="AE156" s="31"/>
      <c r="AR156" s="186" t="s">
        <v>238</v>
      </c>
      <c r="AT156" s="186" t="s">
        <v>234</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1384</v>
      </c>
    </row>
    <row r="157" spans="1:65" s="2" customFormat="1" ht="24.2" customHeight="1">
      <c r="A157" s="31"/>
      <c r="B157" s="142"/>
      <c r="C157" s="174" t="s">
        <v>272</v>
      </c>
      <c r="D157" s="174" t="s">
        <v>234</v>
      </c>
      <c r="E157" s="175" t="s">
        <v>298</v>
      </c>
      <c r="F157" s="176" t="s">
        <v>299</v>
      </c>
      <c r="G157" s="177" t="s">
        <v>287</v>
      </c>
      <c r="H157" s="178">
        <v>0.75</v>
      </c>
      <c r="I157" s="179"/>
      <c r="J157" s="180">
        <f t="shared" si="5"/>
        <v>0</v>
      </c>
      <c r="K157" s="181"/>
      <c r="L157" s="32"/>
      <c r="M157" s="182" t="s">
        <v>1</v>
      </c>
      <c r="N157" s="183" t="s">
        <v>43</v>
      </c>
      <c r="O157" s="60"/>
      <c r="P157" s="184">
        <f t="shared" si="6"/>
        <v>0</v>
      </c>
      <c r="Q157" s="184">
        <v>0</v>
      </c>
      <c r="R157" s="184">
        <f t="shared" si="7"/>
        <v>0</v>
      </c>
      <c r="S157" s="184">
        <v>0</v>
      </c>
      <c r="T157" s="185">
        <f t="shared" si="8"/>
        <v>0</v>
      </c>
      <c r="U157" s="31"/>
      <c r="V157" s="31"/>
      <c r="W157" s="31"/>
      <c r="X157" s="31"/>
      <c r="Y157" s="31"/>
      <c r="Z157" s="31"/>
      <c r="AA157" s="31"/>
      <c r="AB157" s="31"/>
      <c r="AC157" s="31"/>
      <c r="AD157" s="31"/>
      <c r="AE157" s="31"/>
      <c r="AR157" s="186" t="s">
        <v>238</v>
      </c>
      <c r="AT157" s="186" t="s">
        <v>234</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238</v>
      </c>
      <c r="BM157" s="186" t="s">
        <v>1385</v>
      </c>
    </row>
    <row r="158" spans="1:65" s="2" customFormat="1" ht="21.75" customHeight="1">
      <c r="A158" s="31"/>
      <c r="B158" s="142"/>
      <c r="C158" s="174" t="s">
        <v>276</v>
      </c>
      <c r="D158" s="174" t="s">
        <v>234</v>
      </c>
      <c r="E158" s="175" t="s">
        <v>1386</v>
      </c>
      <c r="F158" s="176" t="s">
        <v>1387</v>
      </c>
      <c r="G158" s="177" t="s">
        <v>287</v>
      </c>
      <c r="H158" s="178">
        <v>85.32</v>
      </c>
      <c r="I158" s="179"/>
      <c r="J158" s="180">
        <f t="shared" si="5"/>
        <v>0</v>
      </c>
      <c r="K158" s="181"/>
      <c r="L158" s="32"/>
      <c r="M158" s="182" t="s">
        <v>1</v>
      </c>
      <c r="N158" s="183" t="s">
        <v>43</v>
      </c>
      <c r="O158" s="60"/>
      <c r="P158" s="184">
        <f t="shared" si="6"/>
        <v>0</v>
      </c>
      <c r="Q158" s="184">
        <v>0</v>
      </c>
      <c r="R158" s="184">
        <f t="shared" si="7"/>
        <v>0</v>
      </c>
      <c r="S158" s="184">
        <v>0</v>
      </c>
      <c r="T158" s="185">
        <f t="shared" si="8"/>
        <v>0</v>
      </c>
      <c r="U158" s="31"/>
      <c r="V158" s="31"/>
      <c r="W158" s="31"/>
      <c r="X158" s="31"/>
      <c r="Y158" s="31"/>
      <c r="Z158" s="31"/>
      <c r="AA158" s="31"/>
      <c r="AB158" s="31"/>
      <c r="AC158" s="31"/>
      <c r="AD158" s="31"/>
      <c r="AE158" s="31"/>
      <c r="AR158" s="186" t="s">
        <v>238</v>
      </c>
      <c r="AT158" s="186" t="s">
        <v>234</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238</v>
      </c>
      <c r="BM158" s="186" t="s">
        <v>1388</v>
      </c>
    </row>
    <row r="159" spans="1:65" s="2" customFormat="1" ht="37.9" customHeight="1">
      <c r="A159" s="31"/>
      <c r="B159" s="142"/>
      <c r="C159" s="174" t="s">
        <v>280</v>
      </c>
      <c r="D159" s="174" t="s">
        <v>234</v>
      </c>
      <c r="E159" s="175" t="s">
        <v>1389</v>
      </c>
      <c r="F159" s="176" t="s">
        <v>1390</v>
      </c>
      <c r="G159" s="177" t="s">
        <v>287</v>
      </c>
      <c r="H159" s="178">
        <v>42.66</v>
      </c>
      <c r="I159" s="179"/>
      <c r="J159" s="180">
        <f t="shared" si="5"/>
        <v>0</v>
      </c>
      <c r="K159" s="181"/>
      <c r="L159" s="32"/>
      <c r="M159" s="182" t="s">
        <v>1</v>
      </c>
      <c r="N159" s="183" t="s">
        <v>43</v>
      </c>
      <c r="O159" s="60"/>
      <c r="P159" s="184">
        <f t="shared" si="6"/>
        <v>0</v>
      </c>
      <c r="Q159" s="184">
        <v>0</v>
      </c>
      <c r="R159" s="184">
        <f t="shared" si="7"/>
        <v>0</v>
      </c>
      <c r="S159" s="184">
        <v>0</v>
      </c>
      <c r="T159" s="185">
        <f t="shared" si="8"/>
        <v>0</v>
      </c>
      <c r="U159" s="31"/>
      <c r="V159" s="31"/>
      <c r="W159" s="31"/>
      <c r="X159" s="31"/>
      <c r="Y159" s="31"/>
      <c r="Z159" s="31"/>
      <c r="AA159" s="31"/>
      <c r="AB159" s="31"/>
      <c r="AC159" s="31"/>
      <c r="AD159" s="31"/>
      <c r="AE159" s="31"/>
      <c r="AR159" s="186" t="s">
        <v>238</v>
      </c>
      <c r="AT159" s="186" t="s">
        <v>234</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238</v>
      </c>
      <c r="BM159" s="186" t="s">
        <v>1391</v>
      </c>
    </row>
    <row r="160" spans="1:65" s="2" customFormat="1" ht="24.2" customHeight="1">
      <c r="A160" s="31"/>
      <c r="B160" s="142"/>
      <c r="C160" s="174" t="s">
        <v>284</v>
      </c>
      <c r="D160" s="174" t="s">
        <v>234</v>
      </c>
      <c r="E160" s="175" t="s">
        <v>1392</v>
      </c>
      <c r="F160" s="176" t="s">
        <v>1393</v>
      </c>
      <c r="G160" s="177" t="s">
        <v>287</v>
      </c>
      <c r="H160" s="178">
        <v>821.37</v>
      </c>
      <c r="I160" s="179"/>
      <c r="J160" s="180">
        <f t="shared" si="5"/>
        <v>0</v>
      </c>
      <c r="K160" s="181"/>
      <c r="L160" s="32"/>
      <c r="M160" s="182" t="s">
        <v>1</v>
      </c>
      <c r="N160" s="183" t="s">
        <v>43</v>
      </c>
      <c r="O160" s="60"/>
      <c r="P160" s="184">
        <f t="shared" si="6"/>
        <v>0</v>
      </c>
      <c r="Q160" s="184">
        <v>0</v>
      </c>
      <c r="R160" s="184">
        <f t="shared" si="7"/>
        <v>0</v>
      </c>
      <c r="S160" s="184">
        <v>0</v>
      </c>
      <c r="T160" s="185">
        <f t="shared" si="8"/>
        <v>0</v>
      </c>
      <c r="U160" s="31"/>
      <c r="V160" s="31"/>
      <c r="W160" s="31"/>
      <c r="X160" s="31"/>
      <c r="Y160" s="31"/>
      <c r="Z160" s="31"/>
      <c r="AA160" s="31"/>
      <c r="AB160" s="31"/>
      <c r="AC160" s="31"/>
      <c r="AD160" s="31"/>
      <c r="AE160" s="31"/>
      <c r="AR160" s="186" t="s">
        <v>238</v>
      </c>
      <c r="AT160" s="186" t="s">
        <v>234</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238</v>
      </c>
      <c r="BM160" s="186" t="s">
        <v>1394</v>
      </c>
    </row>
    <row r="161" spans="1:65" s="2" customFormat="1" ht="37.9" customHeight="1">
      <c r="A161" s="31"/>
      <c r="B161" s="142"/>
      <c r="C161" s="174" t="s">
        <v>289</v>
      </c>
      <c r="D161" s="174" t="s">
        <v>234</v>
      </c>
      <c r="E161" s="175" t="s">
        <v>306</v>
      </c>
      <c r="F161" s="176" t="s">
        <v>307</v>
      </c>
      <c r="G161" s="177" t="s">
        <v>287</v>
      </c>
      <c r="H161" s="178">
        <v>410.685</v>
      </c>
      <c r="I161" s="179"/>
      <c r="J161" s="180">
        <f t="shared" si="5"/>
        <v>0</v>
      </c>
      <c r="K161" s="181"/>
      <c r="L161" s="32"/>
      <c r="M161" s="182" t="s">
        <v>1</v>
      </c>
      <c r="N161" s="183" t="s">
        <v>43</v>
      </c>
      <c r="O161" s="60"/>
      <c r="P161" s="184">
        <f t="shared" si="6"/>
        <v>0</v>
      </c>
      <c r="Q161" s="184">
        <v>0</v>
      </c>
      <c r="R161" s="184">
        <f t="shared" si="7"/>
        <v>0</v>
      </c>
      <c r="S161" s="184">
        <v>0</v>
      </c>
      <c r="T161" s="185">
        <f t="shared" si="8"/>
        <v>0</v>
      </c>
      <c r="U161" s="31"/>
      <c r="V161" s="31"/>
      <c r="W161" s="31"/>
      <c r="X161" s="31"/>
      <c r="Y161" s="31"/>
      <c r="Z161" s="31"/>
      <c r="AA161" s="31"/>
      <c r="AB161" s="31"/>
      <c r="AC161" s="31"/>
      <c r="AD161" s="31"/>
      <c r="AE161" s="31"/>
      <c r="AR161" s="186" t="s">
        <v>238</v>
      </c>
      <c r="AT161" s="186" t="s">
        <v>234</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238</v>
      </c>
      <c r="BM161" s="186" t="s">
        <v>1395</v>
      </c>
    </row>
    <row r="162" spans="1:65" s="2" customFormat="1" ht="16.5" customHeight="1">
      <c r="A162" s="31"/>
      <c r="B162" s="142"/>
      <c r="C162" s="174" t="s">
        <v>293</v>
      </c>
      <c r="D162" s="174" t="s">
        <v>234</v>
      </c>
      <c r="E162" s="175" t="s">
        <v>910</v>
      </c>
      <c r="F162" s="176" t="s">
        <v>911</v>
      </c>
      <c r="G162" s="177" t="s">
        <v>287</v>
      </c>
      <c r="H162" s="178">
        <v>115</v>
      </c>
      <c r="I162" s="179"/>
      <c r="J162" s="180">
        <f t="shared" si="5"/>
        <v>0</v>
      </c>
      <c r="K162" s="181"/>
      <c r="L162" s="32"/>
      <c r="M162" s="182" t="s">
        <v>1</v>
      </c>
      <c r="N162" s="183" t="s">
        <v>43</v>
      </c>
      <c r="O162" s="60"/>
      <c r="P162" s="184">
        <f t="shared" si="6"/>
        <v>0</v>
      </c>
      <c r="Q162" s="184">
        <v>0</v>
      </c>
      <c r="R162" s="184">
        <f t="shared" si="7"/>
        <v>0</v>
      </c>
      <c r="S162" s="184">
        <v>0</v>
      </c>
      <c r="T162" s="185">
        <f t="shared" si="8"/>
        <v>0</v>
      </c>
      <c r="U162" s="31"/>
      <c r="V162" s="31"/>
      <c r="W162" s="31"/>
      <c r="X162" s="31"/>
      <c r="Y162" s="31"/>
      <c r="Z162" s="31"/>
      <c r="AA162" s="31"/>
      <c r="AB162" s="31"/>
      <c r="AC162" s="31"/>
      <c r="AD162" s="31"/>
      <c r="AE162" s="31"/>
      <c r="AR162" s="186" t="s">
        <v>238</v>
      </c>
      <c r="AT162" s="186" t="s">
        <v>234</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1396</v>
      </c>
    </row>
    <row r="163" spans="1:65" s="2" customFormat="1" ht="24.2" customHeight="1">
      <c r="A163" s="31"/>
      <c r="B163" s="142"/>
      <c r="C163" s="174" t="s">
        <v>297</v>
      </c>
      <c r="D163" s="174" t="s">
        <v>234</v>
      </c>
      <c r="E163" s="175" t="s">
        <v>913</v>
      </c>
      <c r="F163" s="176" t="s">
        <v>914</v>
      </c>
      <c r="G163" s="177" t="s">
        <v>287</v>
      </c>
      <c r="H163" s="178">
        <v>57.5</v>
      </c>
      <c r="I163" s="179"/>
      <c r="J163" s="180">
        <f t="shared" si="5"/>
        <v>0</v>
      </c>
      <c r="K163" s="181"/>
      <c r="L163" s="32"/>
      <c r="M163" s="182" t="s">
        <v>1</v>
      </c>
      <c r="N163" s="183"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238</v>
      </c>
      <c r="AT163" s="186" t="s">
        <v>234</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238</v>
      </c>
      <c r="BM163" s="186" t="s">
        <v>1397</v>
      </c>
    </row>
    <row r="164" spans="1:65" s="2" customFormat="1" ht="24.2" customHeight="1">
      <c r="A164" s="31"/>
      <c r="B164" s="142"/>
      <c r="C164" s="174" t="s">
        <v>301</v>
      </c>
      <c r="D164" s="174" t="s">
        <v>234</v>
      </c>
      <c r="E164" s="175" t="s">
        <v>318</v>
      </c>
      <c r="F164" s="176" t="s">
        <v>319</v>
      </c>
      <c r="G164" s="177" t="s">
        <v>237</v>
      </c>
      <c r="H164" s="178">
        <v>284.39999999999998</v>
      </c>
      <c r="I164" s="179"/>
      <c r="J164" s="180">
        <f t="shared" si="5"/>
        <v>0</v>
      </c>
      <c r="K164" s="181"/>
      <c r="L164" s="32"/>
      <c r="M164" s="182" t="s">
        <v>1</v>
      </c>
      <c r="N164" s="183" t="s">
        <v>43</v>
      </c>
      <c r="O164" s="60"/>
      <c r="P164" s="184">
        <f t="shared" si="6"/>
        <v>0</v>
      </c>
      <c r="Q164" s="184">
        <v>2.6516999999999999E-2</v>
      </c>
      <c r="R164" s="184">
        <f t="shared" si="7"/>
        <v>7.5414347999999993</v>
      </c>
      <c r="S164" s="184">
        <v>0</v>
      </c>
      <c r="T164" s="185">
        <f t="shared" si="8"/>
        <v>0</v>
      </c>
      <c r="U164" s="31"/>
      <c r="V164" s="31"/>
      <c r="W164" s="31"/>
      <c r="X164" s="31"/>
      <c r="Y164" s="31"/>
      <c r="Z164" s="31"/>
      <c r="AA164" s="31"/>
      <c r="AB164" s="31"/>
      <c r="AC164" s="31"/>
      <c r="AD164" s="31"/>
      <c r="AE164" s="31"/>
      <c r="AR164" s="186" t="s">
        <v>238</v>
      </c>
      <c r="AT164" s="186" t="s">
        <v>234</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238</v>
      </c>
      <c r="BM164" s="186" t="s">
        <v>1398</v>
      </c>
    </row>
    <row r="165" spans="1:65" s="2" customFormat="1" ht="24.2" customHeight="1">
      <c r="A165" s="31"/>
      <c r="B165" s="142"/>
      <c r="C165" s="174" t="s">
        <v>305</v>
      </c>
      <c r="D165" s="174" t="s">
        <v>234</v>
      </c>
      <c r="E165" s="175" t="s">
        <v>1399</v>
      </c>
      <c r="F165" s="176" t="s">
        <v>1400</v>
      </c>
      <c r="G165" s="177" t="s">
        <v>237</v>
      </c>
      <c r="H165" s="178">
        <v>1493.4</v>
      </c>
      <c r="I165" s="179"/>
      <c r="J165" s="180">
        <f t="shared" si="5"/>
        <v>0</v>
      </c>
      <c r="K165" s="181"/>
      <c r="L165" s="32"/>
      <c r="M165" s="182" t="s">
        <v>1</v>
      </c>
      <c r="N165" s="183" t="s">
        <v>43</v>
      </c>
      <c r="O165" s="60"/>
      <c r="P165" s="184">
        <f t="shared" si="6"/>
        <v>0</v>
      </c>
      <c r="Q165" s="184">
        <v>2.6144000000000001E-2</v>
      </c>
      <c r="R165" s="184">
        <f t="shared" si="7"/>
        <v>39.043449600000002</v>
      </c>
      <c r="S165" s="184">
        <v>0</v>
      </c>
      <c r="T165" s="185">
        <f t="shared" si="8"/>
        <v>0</v>
      </c>
      <c r="U165" s="31"/>
      <c r="V165" s="31"/>
      <c r="W165" s="31"/>
      <c r="X165" s="31"/>
      <c r="Y165" s="31"/>
      <c r="Z165" s="31"/>
      <c r="AA165" s="31"/>
      <c r="AB165" s="31"/>
      <c r="AC165" s="31"/>
      <c r="AD165" s="31"/>
      <c r="AE165" s="31"/>
      <c r="AR165" s="186" t="s">
        <v>238</v>
      </c>
      <c r="AT165" s="186" t="s">
        <v>234</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238</v>
      </c>
      <c r="BM165" s="186" t="s">
        <v>1401</v>
      </c>
    </row>
    <row r="166" spans="1:65" s="2" customFormat="1" ht="24.2" customHeight="1">
      <c r="A166" s="31"/>
      <c r="B166" s="142"/>
      <c r="C166" s="174" t="s">
        <v>309</v>
      </c>
      <c r="D166" s="174" t="s">
        <v>234</v>
      </c>
      <c r="E166" s="175" t="s">
        <v>322</v>
      </c>
      <c r="F166" s="176" t="s">
        <v>323</v>
      </c>
      <c r="G166" s="177" t="s">
        <v>237</v>
      </c>
      <c r="H166" s="178">
        <v>284.39999999999998</v>
      </c>
      <c r="I166" s="179"/>
      <c r="J166" s="180">
        <f t="shared" si="5"/>
        <v>0</v>
      </c>
      <c r="K166" s="181"/>
      <c r="L166" s="32"/>
      <c r="M166" s="182" t="s">
        <v>1</v>
      </c>
      <c r="N166" s="183" t="s">
        <v>43</v>
      </c>
      <c r="O166" s="60"/>
      <c r="P166" s="184">
        <f t="shared" si="6"/>
        <v>0</v>
      </c>
      <c r="Q166" s="184">
        <v>0</v>
      </c>
      <c r="R166" s="184">
        <f t="shared" si="7"/>
        <v>0</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1402</v>
      </c>
    </row>
    <row r="167" spans="1:65" s="2" customFormat="1" ht="24.2" customHeight="1">
      <c r="A167" s="31"/>
      <c r="B167" s="142"/>
      <c r="C167" s="174" t="s">
        <v>313</v>
      </c>
      <c r="D167" s="174" t="s">
        <v>234</v>
      </c>
      <c r="E167" s="175" t="s">
        <v>1403</v>
      </c>
      <c r="F167" s="176" t="s">
        <v>1404</v>
      </c>
      <c r="G167" s="177" t="s">
        <v>237</v>
      </c>
      <c r="H167" s="178">
        <v>1493.4</v>
      </c>
      <c r="I167" s="179"/>
      <c r="J167" s="180">
        <f t="shared" si="5"/>
        <v>0</v>
      </c>
      <c r="K167" s="181"/>
      <c r="L167" s="32"/>
      <c r="M167" s="182" t="s">
        <v>1</v>
      </c>
      <c r="N167" s="183" t="s">
        <v>43</v>
      </c>
      <c r="O167" s="60"/>
      <c r="P167" s="184">
        <f t="shared" si="6"/>
        <v>0</v>
      </c>
      <c r="Q167" s="184">
        <v>0</v>
      </c>
      <c r="R167" s="184">
        <f t="shared" si="7"/>
        <v>0</v>
      </c>
      <c r="S167" s="184">
        <v>0</v>
      </c>
      <c r="T167" s="185">
        <f t="shared" si="8"/>
        <v>0</v>
      </c>
      <c r="U167" s="31"/>
      <c r="V167" s="31"/>
      <c r="W167" s="31"/>
      <c r="X167" s="31"/>
      <c r="Y167" s="31"/>
      <c r="Z167" s="31"/>
      <c r="AA167" s="31"/>
      <c r="AB167" s="31"/>
      <c r="AC167" s="31"/>
      <c r="AD167" s="31"/>
      <c r="AE167" s="31"/>
      <c r="AR167" s="186" t="s">
        <v>238</v>
      </c>
      <c r="AT167" s="186" t="s">
        <v>234</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1405</v>
      </c>
    </row>
    <row r="168" spans="1:65" s="2" customFormat="1" ht="44.25" customHeight="1">
      <c r="A168" s="31"/>
      <c r="B168" s="142"/>
      <c r="C168" s="174" t="s">
        <v>549</v>
      </c>
      <c r="D168" s="174" t="s">
        <v>234</v>
      </c>
      <c r="E168" s="175" t="s">
        <v>1406</v>
      </c>
      <c r="F168" s="176" t="s">
        <v>1407</v>
      </c>
      <c r="G168" s="177" t="s">
        <v>287</v>
      </c>
      <c r="H168" s="178">
        <v>314.30200000000002</v>
      </c>
      <c r="I168" s="179"/>
      <c r="J168" s="180">
        <f t="shared" si="5"/>
        <v>0</v>
      </c>
      <c r="K168" s="181"/>
      <c r="L168" s="32"/>
      <c r="M168" s="182" t="s">
        <v>1</v>
      </c>
      <c r="N168" s="183" t="s">
        <v>43</v>
      </c>
      <c r="O168" s="60"/>
      <c r="P168" s="184">
        <f t="shared" si="6"/>
        <v>0</v>
      </c>
      <c r="Q168" s="184">
        <v>0</v>
      </c>
      <c r="R168" s="184">
        <f t="shared" si="7"/>
        <v>0</v>
      </c>
      <c r="S168" s="184">
        <v>0</v>
      </c>
      <c r="T168" s="185">
        <f t="shared" si="8"/>
        <v>0</v>
      </c>
      <c r="U168" s="31"/>
      <c r="V168" s="31"/>
      <c r="W168" s="31"/>
      <c r="X168" s="31"/>
      <c r="Y168" s="31"/>
      <c r="Z168" s="31"/>
      <c r="AA168" s="31"/>
      <c r="AB168" s="31"/>
      <c r="AC168" s="31"/>
      <c r="AD168" s="31"/>
      <c r="AE168" s="31"/>
      <c r="AR168" s="186" t="s">
        <v>238</v>
      </c>
      <c r="AT168" s="186" t="s">
        <v>234</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1408</v>
      </c>
    </row>
    <row r="169" spans="1:65" s="2" customFormat="1" ht="24.2" customHeight="1">
      <c r="A169" s="31"/>
      <c r="B169" s="142"/>
      <c r="C169" s="174" t="s">
        <v>557</v>
      </c>
      <c r="D169" s="174" t="s">
        <v>234</v>
      </c>
      <c r="E169" s="175" t="s">
        <v>1409</v>
      </c>
      <c r="F169" s="176" t="s">
        <v>1410</v>
      </c>
      <c r="G169" s="177" t="s">
        <v>394</v>
      </c>
      <c r="H169" s="178">
        <v>15</v>
      </c>
      <c r="I169" s="179"/>
      <c r="J169" s="180">
        <f t="shared" si="5"/>
        <v>0</v>
      </c>
      <c r="K169" s="181"/>
      <c r="L169" s="32"/>
      <c r="M169" s="182" t="s">
        <v>1</v>
      </c>
      <c r="N169" s="183" t="s">
        <v>43</v>
      </c>
      <c r="O169" s="60"/>
      <c r="P169" s="184">
        <f t="shared" si="6"/>
        <v>0</v>
      </c>
      <c r="Q169" s="184">
        <v>0</v>
      </c>
      <c r="R169" s="184">
        <f t="shared" si="7"/>
        <v>0</v>
      </c>
      <c r="S169" s="184">
        <v>0</v>
      </c>
      <c r="T169" s="185">
        <f t="shared" si="8"/>
        <v>0</v>
      </c>
      <c r="U169" s="31"/>
      <c r="V169" s="31"/>
      <c r="W169" s="31"/>
      <c r="X169" s="31"/>
      <c r="Y169" s="31"/>
      <c r="Z169" s="31"/>
      <c r="AA169" s="31"/>
      <c r="AB169" s="31"/>
      <c r="AC169" s="31"/>
      <c r="AD169" s="31"/>
      <c r="AE169" s="31"/>
      <c r="AR169" s="186" t="s">
        <v>238</v>
      </c>
      <c r="AT169" s="186" t="s">
        <v>234</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1411</v>
      </c>
    </row>
    <row r="170" spans="1:65" s="2" customFormat="1" ht="33" customHeight="1">
      <c r="A170" s="31"/>
      <c r="B170" s="142"/>
      <c r="C170" s="174" t="s">
        <v>317</v>
      </c>
      <c r="D170" s="174" t="s">
        <v>234</v>
      </c>
      <c r="E170" s="175" t="s">
        <v>333</v>
      </c>
      <c r="F170" s="176" t="s">
        <v>334</v>
      </c>
      <c r="G170" s="177" t="s">
        <v>287</v>
      </c>
      <c r="H170" s="178">
        <v>314.30200000000002</v>
      </c>
      <c r="I170" s="179"/>
      <c r="J170" s="180">
        <f t="shared" si="5"/>
        <v>0</v>
      </c>
      <c r="K170" s="181"/>
      <c r="L170" s="32"/>
      <c r="M170" s="182" t="s">
        <v>1</v>
      </c>
      <c r="N170" s="183" t="s">
        <v>43</v>
      </c>
      <c r="O170" s="60"/>
      <c r="P170" s="184">
        <f t="shared" si="6"/>
        <v>0</v>
      </c>
      <c r="Q170" s="184">
        <v>0</v>
      </c>
      <c r="R170" s="184">
        <f t="shared" si="7"/>
        <v>0</v>
      </c>
      <c r="S170" s="184">
        <v>0</v>
      </c>
      <c r="T170" s="185">
        <f t="shared" si="8"/>
        <v>0</v>
      </c>
      <c r="U170" s="31"/>
      <c r="V170" s="31"/>
      <c r="W170" s="31"/>
      <c r="X170" s="31"/>
      <c r="Y170" s="31"/>
      <c r="Z170" s="31"/>
      <c r="AA170" s="31"/>
      <c r="AB170" s="31"/>
      <c r="AC170" s="31"/>
      <c r="AD170" s="31"/>
      <c r="AE170" s="31"/>
      <c r="AR170" s="186" t="s">
        <v>238</v>
      </c>
      <c r="AT170" s="186" t="s">
        <v>234</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1412</v>
      </c>
    </row>
    <row r="171" spans="1:65" s="2" customFormat="1" ht="24.2" customHeight="1">
      <c r="A171" s="31"/>
      <c r="B171" s="142"/>
      <c r="C171" s="174" t="s">
        <v>561</v>
      </c>
      <c r="D171" s="174" t="s">
        <v>234</v>
      </c>
      <c r="E171" s="175" t="s">
        <v>1413</v>
      </c>
      <c r="F171" s="176" t="s">
        <v>1414</v>
      </c>
      <c r="G171" s="177" t="s">
        <v>394</v>
      </c>
      <c r="H171" s="178">
        <v>15</v>
      </c>
      <c r="I171" s="179"/>
      <c r="J171" s="180">
        <f t="shared" si="5"/>
        <v>0</v>
      </c>
      <c r="K171" s="181"/>
      <c r="L171" s="32"/>
      <c r="M171" s="182" t="s">
        <v>1</v>
      </c>
      <c r="N171" s="183" t="s">
        <v>43</v>
      </c>
      <c r="O171" s="60"/>
      <c r="P171" s="184">
        <f t="shared" si="6"/>
        <v>0</v>
      </c>
      <c r="Q171" s="184">
        <v>0</v>
      </c>
      <c r="R171" s="184">
        <f t="shared" si="7"/>
        <v>0</v>
      </c>
      <c r="S171" s="184">
        <v>0</v>
      </c>
      <c r="T171" s="185">
        <f t="shared" si="8"/>
        <v>0</v>
      </c>
      <c r="U171" s="31"/>
      <c r="V171" s="31"/>
      <c r="W171" s="31"/>
      <c r="X171" s="31"/>
      <c r="Y171" s="31"/>
      <c r="Z171" s="31"/>
      <c r="AA171" s="31"/>
      <c r="AB171" s="31"/>
      <c r="AC171" s="31"/>
      <c r="AD171" s="31"/>
      <c r="AE171" s="31"/>
      <c r="AR171" s="186" t="s">
        <v>238</v>
      </c>
      <c r="AT171" s="186" t="s">
        <v>234</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1415</v>
      </c>
    </row>
    <row r="172" spans="1:65" s="2" customFormat="1" ht="21.75" customHeight="1">
      <c r="A172" s="31"/>
      <c r="B172" s="142"/>
      <c r="C172" s="174" t="s">
        <v>321</v>
      </c>
      <c r="D172" s="174" t="s">
        <v>234</v>
      </c>
      <c r="E172" s="175" t="s">
        <v>337</v>
      </c>
      <c r="F172" s="176" t="s">
        <v>338</v>
      </c>
      <c r="G172" s="177" t="s">
        <v>287</v>
      </c>
      <c r="H172" s="178">
        <v>510.84500000000003</v>
      </c>
      <c r="I172" s="179"/>
      <c r="J172" s="180">
        <f t="shared" si="5"/>
        <v>0</v>
      </c>
      <c r="K172" s="181"/>
      <c r="L172" s="32"/>
      <c r="M172" s="182" t="s">
        <v>1</v>
      </c>
      <c r="N172" s="183" t="s">
        <v>43</v>
      </c>
      <c r="O172" s="60"/>
      <c r="P172" s="184">
        <f t="shared" si="6"/>
        <v>0</v>
      </c>
      <c r="Q172" s="184">
        <v>0</v>
      </c>
      <c r="R172" s="184">
        <f t="shared" si="7"/>
        <v>0</v>
      </c>
      <c r="S172" s="184">
        <v>0</v>
      </c>
      <c r="T172" s="185">
        <f t="shared" si="8"/>
        <v>0</v>
      </c>
      <c r="U172" s="31"/>
      <c r="V172" s="31"/>
      <c r="W172" s="31"/>
      <c r="X172" s="31"/>
      <c r="Y172" s="31"/>
      <c r="Z172" s="31"/>
      <c r="AA172" s="31"/>
      <c r="AB172" s="31"/>
      <c r="AC172" s="31"/>
      <c r="AD172" s="31"/>
      <c r="AE172" s="31"/>
      <c r="AR172" s="186" t="s">
        <v>238</v>
      </c>
      <c r="AT172" s="186" t="s">
        <v>234</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1416</v>
      </c>
    </row>
    <row r="173" spans="1:65" s="2" customFormat="1" ht="24.2" customHeight="1">
      <c r="A173" s="31"/>
      <c r="B173" s="142"/>
      <c r="C173" s="174" t="s">
        <v>7</v>
      </c>
      <c r="D173" s="174" t="s">
        <v>234</v>
      </c>
      <c r="E173" s="175" t="s">
        <v>1417</v>
      </c>
      <c r="F173" s="176" t="s">
        <v>1418</v>
      </c>
      <c r="G173" s="177" t="s">
        <v>287</v>
      </c>
      <c r="H173" s="178">
        <v>314.30200000000002</v>
      </c>
      <c r="I173" s="179"/>
      <c r="J173" s="180">
        <f t="shared" si="5"/>
        <v>0</v>
      </c>
      <c r="K173" s="181"/>
      <c r="L173" s="32"/>
      <c r="M173" s="182" t="s">
        <v>1</v>
      </c>
      <c r="N173" s="183" t="s">
        <v>43</v>
      </c>
      <c r="O173" s="60"/>
      <c r="P173" s="184">
        <f t="shared" si="6"/>
        <v>0</v>
      </c>
      <c r="Q173" s="184">
        <v>0</v>
      </c>
      <c r="R173" s="184">
        <f t="shared" si="7"/>
        <v>0</v>
      </c>
      <c r="S173" s="184">
        <v>0</v>
      </c>
      <c r="T173" s="185">
        <f t="shared" si="8"/>
        <v>0</v>
      </c>
      <c r="U173" s="31"/>
      <c r="V173" s="31"/>
      <c r="W173" s="31"/>
      <c r="X173" s="31"/>
      <c r="Y173" s="31"/>
      <c r="Z173" s="31"/>
      <c r="AA173" s="31"/>
      <c r="AB173" s="31"/>
      <c r="AC173" s="31"/>
      <c r="AD173" s="31"/>
      <c r="AE173" s="31"/>
      <c r="AR173" s="186" t="s">
        <v>238</v>
      </c>
      <c r="AT173" s="186" t="s">
        <v>234</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1419</v>
      </c>
    </row>
    <row r="174" spans="1:65" s="2" customFormat="1" ht="33" customHeight="1">
      <c r="A174" s="31"/>
      <c r="B174" s="142"/>
      <c r="C174" s="174" t="s">
        <v>328</v>
      </c>
      <c r="D174" s="174" t="s">
        <v>234</v>
      </c>
      <c r="E174" s="175" t="s">
        <v>345</v>
      </c>
      <c r="F174" s="176" t="s">
        <v>346</v>
      </c>
      <c r="G174" s="177" t="s">
        <v>287</v>
      </c>
      <c r="H174" s="178">
        <v>314.30200000000002</v>
      </c>
      <c r="I174" s="179"/>
      <c r="J174" s="180">
        <f t="shared" si="5"/>
        <v>0</v>
      </c>
      <c r="K174" s="181"/>
      <c r="L174" s="32"/>
      <c r="M174" s="182" t="s">
        <v>1</v>
      </c>
      <c r="N174" s="183" t="s">
        <v>43</v>
      </c>
      <c r="O174" s="60"/>
      <c r="P174" s="184">
        <f t="shared" si="6"/>
        <v>0</v>
      </c>
      <c r="Q174" s="184">
        <v>0</v>
      </c>
      <c r="R174" s="184">
        <f t="shared" si="7"/>
        <v>0</v>
      </c>
      <c r="S174" s="184">
        <v>0</v>
      </c>
      <c r="T174" s="185">
        <f t="shared" si="8"/>
        <v>0</v>
      </c>
      <c r="U174" s="31"/>
      <c r="V174" s="31"/>
      <c r="W174" s="31"/>
      <c r="X174" s="31"/>
      <c r="Y174" s="31"/>
      <c r="Z174" s="31"/>
      <c r="AA174" s="31"/>
      <c r="AB174" s="31"/>
      <c r="AC174" s="31"/>
      <c r="AD174" s="31"/>
      <c r="AE174" s="31"/>
      <c r="AR174" s="186" t="s">
        <v>238</v>
      </c>
      <c r="AT174" s="186" t="s">
        <v>234</v>
      </c>
      <c r="AU174" s="186" t="s">
        <v>88</v>
      </c>
      <c r="AY174" s="14" t="s">
        <v>232</v>
      </c>
      <c r="BE174" s="104">
        <f t="shared" si="9"/>
        <v>0</v>
      </c>
      <c r="BF174" s="104">
        <f t="shared" si="10"/>
        <v>0</v>
      </c>
      <c r="BG174" s="104">
        <f t="shared" si="11"/>
        <v>0</v>
      </c>
      <c r="BH174" s="104">
        <f t="shared" si="12"/>
        <v>0</v>
      </c>
      <c r="BI174" s="104">
        <f t="shared" si="13"/>
        <v>0</v>
      </c>
      <c r="BJ174" s="14" t="s">
        <v>88</v>
      </c>
      <c r="BK174" s="104">
        <f t="shared" si="14"/>
        <v>0</v>
      </c>
      <c r="BL174" s="14" t="s">
        <v>238</v>
      </c>
      <c r="BM174" s="186" t="s">
        <v>1420</v>
      </c>
    </row>
    <row r="175" spans="1:65" s="2" customFormat="1" ht="33" customHeight="1">
      <c r="A175" s="31"/>
      <c r="B175" s="142"/>
      <c r="C175" s="174" t="s">
        <v>332</v>
      </c>
      <c r="D175" s="174" t="s">
        <v>234</v>
      </c>
      <c r="E175" s="175" t="s">
        <v>928</v>
      </c>
      <c r="F175" s="176" t="s">
        <v>929</v>
      </c>
      <c r="G175" s="177" t="s">
        <v>287</v>
      </c>
      <c r="H175" s="178">
        <v>707.38800000000003</v>
      </c>
      <c r="I175" s="179"/>
      <c r="J175" s="180">
        <f t="shared" si="5"/>
        <v>0</v>
      </c>
      <c r="K175" s="181"/>
      <c r="L175" s="32"/>
      <c r="M175" s="182" t="s">
        <v>1</v>
      </c>
      <c r="N175" s="183" t="s">
        <v>43</v>
      </c>
      <c r="O175" s="60"/>
      <c r="P175" s="184">
        <f t="shared" si="6"/>
        <v>0</v>
      </c>
      <c r="Q175" s="184">
        <v>0</v>
      </c>
      <c r="R175" s="184">
        <f t="shared" si="7"/>
        <v>0</v>
      </c>
      <c r="S175" s="184">
        <v>0</v>
      </c>
      <c r="T175" s="185">
        <f t="shared" si="8"/>
        <v>0</v>
      </c>
      <c r="U175" s="31"/>
      <c r="V175" s="31"/>
      <c r="W175" s="31"/>
      <c r="X175" s="31"/>
      <c r="Y175" s="31"/>
      <c r="Z175" s="31"/>
      <c r="AA175" s="31"/>
      <c r="AB175" s="31"/>
      <c r="AC175" s="31"/>
      <c r="AD175" s="31"/>
      <c r="AE175" s="31"/>
      <c r="AR175" s="186" t="s">
        <v>238</v>
      </c>
      <c r="AT175" s="186" t="s">
        <v>234</v>
      </c>
      <c r="AU175" s="186" t="s">
        <v>88</v>
      </c>
      <c r="AY175" s="14" t="s">
        <v>232</v>
      </c>
      <c r="BE175" s="104">
        <f t="shared" si="9"/>
        <v>0</v>
      </c>
      <c r="BF175" s="104">
        <f t="shared" si="10"/>
        <v>0</v>
      </c>
      <c r="BG175" s="104">
        <f t="shared" si="11"/>
        <v>0</v>
      </c>
      <c r="BH175" s="104">
        <f t="shared" si="12"/>
        <v>0</v>
      </c>
      <c r="BI175" s="104">
        <f t="shared" si="13"/>
        <v>0</v>
      </c>
      <c r="BJ175" s="14" t="s">
        <v>88</v>
      </c>
      <c r="BK175" s="104">
        <f t="shared" si="14"/>
        <v>0</v>
      </c>
      <c r="BL175" s="14" t="s">
        <v>238</v>
      </c>
      <c r="BM175" s="186" t="s">
        <v>1421</v>
      </c>
    </row>
    <row r="176" spans="1:65" s="2" customFormat="1" ht="24.2" customHeight="1">
      <c r="A176" s="31"/>
      <c r="B176" s="142"/>
      <c r="C176" s="174" t="s">
        <v>336</v>
      </c>
      <c r="D176" s="174" t="s">
        <v>234</v>
      </c>
      <c r="E176" s="175" t="s">
        <v>353</v>
      </c>
      <c r="F176" s="176" t="s">
        <v>354</v>
      </c>
      <c r="G176" s="177" t="s">
        <v>287</v>
      </c>
      <c r="H176" s="178">
        <v>232.35499999999999</v>
      </c>
      <c r="I176" s="179"/>
      <c r="J176" s="180">
        <f t="shared" si="5"/>
        <v>0</v>
      </c>
      <c r="K176" s="181"/>
      <c r="L176" s="32"/>
      <c r="M176" s="182" t="s">
        <v>1</v>
      </c>
      <c r="N176" s="183" t="s">
        <v>43</v>
      </c>
      <c r="O176" s="60"/>
      <c r="P176" s="184">
        <f t="shared" si="6"/>
        <v>0</v>
      </c>
      <c r="Q176" s="184">
        <v>0</v>
      </c>
      <c r="R176" s="184">
        <f t="shared" si="7"/>
        <v>0</v>
      </c>
      <c r="S176" s="184">
        <v>0</v>
      </c>
      <c r="T176" s="185">
        <f t="shared" si="8"/>
        <v>0</v>
      </c>
      <c r="U176" s="31"/>
      <c r="V176" s="31"/>
      <c r="W176" s="31"/>
      <c r="X176" s="31"/>
      <c r="Y176" s="31"/>
      <c r="Z176" s="31"/>
      <c r="AA176" s="31"/>
      <c r="AB176" s="31"/>
      <c r="AC176" s="31"/>
      <c r="AD176" s="31"/>
      <c r="AE176" s="31"/>
      <c r="AR176" s="186" t="s">
        <v>238</v>
      </c>
      <c r="AT176" s="186" t="s">
        <v>234</v>
      </c>
      <c r="AU176" s="186" t="s">
        <v>88</v>
      </c>
      <c r="AY176" s="14" t="s">
        <v>232</v>
      </c>
      <c r="BE176" s="104">
        <f t="shared" si="9"/>
        <v>0</v>
      </c>
      <c r="BF176" s="104">
        <f t="shared" si="10"/>
        <v>0</v>
      </c>
      <c r="BG176" s="104">
        <f t="shared" si="11"/>
        <v>0</v>
      </c>
      <c r="BH176" s="104">
        <f t="shared" si="12"/>
        <v>0</v>
      </c>
      <c r="BI176" s="104">
        <f t="shared" si="13"/>
        <v>0</v>
      </c>
      <c r="BJ176" s="14" t="s">
        <v>88</v>
      </c>
      <c r="BK176" s="104">
        <f t="shared" si="14"/>
        <v>0</v>
      </c>
      <c r="BL176" s="14" t="s">
        <v>238</v>
      </c>
      <c r="BM176" s="186" t="s">
        <v>1422</v>
      </c>
    </row>
    <row r="177" spans="1:65" s="2" customFormat="1" ht="16.5" customHeight="1">
      <c r="A177" s="31"/>
      <c r="B177" s="142"/>
      <c r="C177" s="187" t="s">
        <v>340</v>
      </c>
      <c r="D177" s="187" t="s">
        <v>357</v>
      </c>
      <c r="E177" s="188" t="s">
        <v>1423</v>
      </c>
      <c r="F177" s="189" t="s">
        <v>359</v>
      </c>
      <c r="G177" s="190" t="s">
        <v>360</v>
      </c>
      <c r="H177" s="191">
        <v>439.15100000000001</v>
      </c>
      <c r="I177" s="192"/>
      <c r="J177" s="193">
        <f t="shared" si="5"/>
        <v>0</v>
      </c>
      <c r="K177" s="194"/>
      <c r="L177" s="195"/>
      <c r="M177" s="196" t="s">
        <v>1</v>
      </c>
      <c r="N177" s="197" t="s">
        <v>43</v>
      </c>
      <c r="O177" s="60"/>
      <c r="P177" s="184">
        <f t="shared" si="6"/>
        <v>0</v>
      </c>
      <c r="Q177" s="184">
        <v>1</v>
      </c>
      <c r="R177" s="184">
        <f t="shared" si="7"/>
        <v>439.15100000000001</v>
      </c>
      <c r="S177" s="184">
        <v>0</v>
      </c>
      <c r="T177" s="185">
        <f t="shared" si="8"/>
        <v>0</v>
      </c>
      <c r="U177" s="31"/>
      <c r="V177" s="31"/>
      <c r="W177" s="31"/>
      <c r="X177" s="31"/>
      <c r="Y177" s="31"/>
      <c r="Z177" s="31"/>
      <c r="AA177" s="31"/>
      <c r="AB177" s="31"/>
      <c r="AC177" s="31"/>
      <c r="AD177" s="31"/>
      <c r="AE177" s="31"/>
      <c r="AR177" s="186" t="s">
        <v>263</v>
      </c>
      <c r="AT177" s="186" t="s">
        <v>357</v>
      </c>
      <c r="AU177" s="186" t="s">
        <v>88</v>
      </c>
      <c r="AY177" s="14" t="s">
        <v>232</v>
      </c>
      <c r="BE177" s="104">
        <f t="shared" si="9"/>
        <v>0</v>
      </c>
      <c r="BF177" s="104">
        <f t="shared" si="10"/>
        <v>0</v>
      </c>
      <c r="BG177" s="104">
        <f t="shared" si="11"/>
        <v>0</v>
      </c>
      <c r="BH177" s="104">
        <f t="shared" si="12"/>
        <v>0</v>
      </c>
      <c r="BI177" s="104">
        <f t="shared" si="13"/>
        <v>0</v>
      </c>
      <c r="BJ177" s="14" t="s">
        <v>88</v>
      </c>
      <c r="BK177" s="104">
        <f t="shared" si="14"/>
        <v>0</v>
      </c>
      <c r="BL177" s="14" t="s">
        <v>238</v>
      </c>
      <c r="BM177" s="186" t="s">
        <v>1424</v>
      </c>
    </row>
    <row r="178" spans="1:65" s="2" customFormat="1" ht="21.75" customHeight="1">
      <c r="A178" s="31"/>
      <c r="B178" s="142"/>
      <c r="C178" s="174" t="s">
        <v>344</v>
      </c>
      <c r="D178" s="174" t="s">
        <v>234</v>
      </c>
      <c r="E178" s="175" t="s">
        <v>931</v>
      </c>
      <c r="F178" s="176" t="s">
        <v>932</v>
      </c>
      <c r="G178" s="177" t="s">
        <v>237</v>
      </c>
      <c r="H178" s="178">
        <v>407.65</v>
      </c>
      <c r="I178" s="179"/>
      <c r="J178" s="180">
        <f t="shared" si="5"/>
        <v>0</v>
      </c>
      <c r="K178" s="181"/>
      <c r="L178" s="32"/>
      <c r="M178" s="182" t="s">
        <v>1</v>
      </c>
      <c r="N178" s="183" t="s">
        <v>43</v>
      </c>
      <c r="O178" s="60"/>
      <c r="P178" s="184">
        <f t="shared" si="6"/>
        <v>0</v>
      </c>
      <c r="Q178" s="184">
        <v>0</v>
      </c>
      <c r="R178" s="184">
        <f t="shared" si="7"/>
        <v>0</v>
      </c>
      <c r="S178" s="184">
        <v>0</v>
      </c>
      <c r="T178" s="185">
        <f t="shared" si="8"/>
        <v>0</v>
      </c>
      <c r="U178" s="31"/>
      <c r="V178" s="31"/>
      <c r="W178" s="31"/>
      <c r="X178" s="31"/>
      <c r="Y178" s="31"/>
      <c r="Z178" s="31"/>
      <c r="AA178" s="31"/>
      <c r="AB178" s="31"/>
      <c r="AC178" s="31"/>
      <c r="AD178" s="31"/>
      <c r="AE178" s="31"/>
      <c r="AR178" s="186" t="s">
        <v>238</v>
      </c>
      <c r="AT178" s="186" t="s">
        <v>234</v>
      </c>
      <c r="AU178" s="186" t="s">
        <v>88</v>
      </c>
      <c r="AY178" s="14" t="s">
        <v>232</v>
      </c>
      <c r="BE178" s="104">
        <f t="shared" si="9"/>
        <v>0</v>
      </c>
      <c r="BF178" s="104">
        <f t="shared" si="10"/>
        <v>0</v>
      </c>
      <c r="BG178" s="104">
        <f t="shared" si="11"/>
        <v>0</v>
      </c>
      <c r="BH178" s="104">
        <f t="shared" si="12"/>
        <v>0</v>
      </c>
      <c r="BI178" s="104">
        <f t="shared" si="13"/>
        <v>0</v>
      </c>
      <c r="BJ178" s="14" t="s">
        <v>88</v>
      </c>
      <c r="BK178" s="104">
        <f t="shared" si="14"/>
        <v>0</v>
      </c>
      <c r="BL178" s="14" t="s">
        <v>238</v>
      </c>
      <c r="BM178" s="186" t="s">
        <v>1425</v>
      </c>
    </row>
    <row r="179" spans="1:65" s="2" customFormat="1" ht="21.75" customHeight="1">
      <c r="A179" s="31"/>
      <c r="B179" s="142"/>
      <c r="C179" s="174" t="s">
        <v>348</v>
      </c>
      <c r="D179" s="174" t="s">
        <v>234</v>
      </c>
      <c r="E179" s="175" t="s">
        <v>375</v>
      </c>
      <c r="F179" s="176" t="s">
        <v>376</v>
      </c>
      <c r="G179" s="177" t="s">
        <v>237</v>
      </c>
      <c r="H179" s="178">
        <v>1222.95</v>
      </c>
      <c r="I179" s="179"/>
      <c r="J179" s="180">
        <f t="shared" si="5"/>
        <v>0</v>
      </c>
      <c r="K179" s="181"/>
      <c r="L179" s="32"/>
      <c r="M179" s="182" t="s">
        <v>1</v>
      </c>
      <c r="N179" s="183" t="s">
        <v>43</v>
      </c>
      <c r="O179" s="60"/>
      <c r="P179" s="184">
        <f t="shared" si="6"/>
        <v>0</v>
      </c>
      <c r="Q179" s="184">
        <v>0</v>
      </c>
      <c r="R179" s="184">
        <f t="shared" si="7"/>
        <v>0</v>
      </c>
      <c r="S179" s="184">
        <v>0</v>
      </c>
      <c r="T179" s="185">
        <f t="shared" si="8"/>
        <v>0</v>
      </c>
      <c r="U179" s="31"/>
      <c r="V179" s="31"/>
      <c r="W179" s="31"/>
      <c r="X179" s="31"/>
      <c r="Y179" s="31"/>
      <c r="Z179" s="31"/>
      <c r="AA179" s="31"/>
      <c r="AB179" s="31"/>
      <c r="AC179" s="31"/>
      <c r="AD179" s="31"/>
      <c r="AE179" s="31"/>
      <c r="AR179" s="186" t="s">
        <v>238</v>
      </c>
      <c r="AT179" s="186" t="s">
        <v>234</v>
      </c>
      <c r="AU179" s="186" t="s">
        <v>88</v>
      </c>
      <c r="AY179" s="14" t="s">
        <v>232</v>
      </c>
      <c r="BE179" s="104">
        <f t="shared" si="9"/>
        <v>0</v>
      </c>
      <c r="BF179" s="104">
        <f t="shared" si="10"/>
        <v>0</v>
      </c>
      <c r="BG179" s="104">
        <f t="shared" si="11"/>
        <v>0</v>
      </c>
      <c r="BH179" s="104">
        <f t="shared" si="12"/>
        <v>0</v>
      </c>
      <c r="BI179" s="104">
        <f t="shared" si="13"/>
        <v>0</v>
      </c>
      <c r="BJ179" s="14" t="s">
        <v>88</v>
      </c>
      <c r="BK179" s="104">
        <f t="shared" si="14"/>
        <v>0</v>
      </c>
      <c r="BL179" s="14" t="s">
        <v>238</v>
      </c>
      <c r="BM179" s="186" t="s">
        <v>1426</v>
      </c>
    </row>
    <row r="180" spans="1:65" s="2" customFormat="1" ht="24.2" customHeight="1">
      <c r="A180" s="31"/>
      <c r="B180" s="142"/>
      <c r="C180" s="174" t="s">
        <v>352</v>
      </c>
      <c r="D180" s="174" t="s">
        <v>234</v>
      </c>
      <c r="E180" s="175" t="s">
        <v>379</v>
      </c>
      <c r="F180" s="176" t="s">
        <v>380</v>
      </c>
      <c r="G180" s="177" t="s">
        <v>237</v>
      </c>
      <c r="H180" s="178">
        <v>1965</v>
      </c>
      <c r="I180" s="179"/>
      <c r="J180" s="180">
        <f t="shared" si="5"/>
        <v>0</v>
      </c>
      <c r="K180" s="181"/>
      <c r="L180" s="32"/>
      <c r="M180" s="182" t="s">
        <v>1</v>
      </c>
      <c r="N180" s="183" t="s">
        <v>43</v>
      </c>
      <c r="O180" s="60"/>
      <c r="P180" s="184">
        <f t="shared" si="6"/>
        <v>0</v>
      </c>
      <c r="Q180" s="184">
        <v>0</v>
      </c>
      <c r="R180" s="184">
        <f t="shared" si="7"/>
        <v>0</v>
      </c>
      <c r="S180" s="184">
        <v>0</v>
      </c>
      <c r="T180" s="185">
        <f t="shared" si="8"/>
        <v>0</v>
      </c>
      <c r="U180" s="31"/>
      <c r="V180" s="31"/>
      <c r="W180" s="31"/>
      <c r="X180" s="31"/>
      <c r="Y180" s="31"/>
      <c r="Z180" s="31"/>
      <c r="AA180" s="31"/>
      <c r="AB180" s="31"/>
      <c r="AC180" s="31"/>
      <c r="AD180" s="31"/>
      <c r="AE180" s="31"/>
      <c r="AR180" s="186" t="s">
        <v>238</v>
      </c>
      <c r="AT180" s="186" t="s">
        <v>234</v>
      </c>
      <c r="AU180" s="186" t="s">
        <v>88</v>
      </c>
      <c r="AY180" s="14" t="s">
        <v>232</v>
      </c>
      <c r="BE180" s="104">
        <f t="shared" si="9"/>
        <v>0</v>
      </c>
      <c r="BF180" s="104">
        <f t="shared" si="10"/>
        <v>0</v>
      </c>
      <c r="BG180" s="104">
        <f t="shared" si="11"/>
        <v>0</v>
      </c>
      <c r="BH180" s="104">
        <f t="shared" si="12"/>
        <v>0</v>
      </c>
      <c r="BI180" s="104">
        <f t="shared" si="13"/>
        <v>0</v>
      </c>
      <c r="BJ180" s="14" t="s">
        <v>88</v>
      </c>
      <c r="BK180" s="104">
        <f t="shared" si="14"/>
        <v>0</v>
      </c>
      <c r="BL180" s="14" t="s">
        <v>238</v>
      </c>
      <c r="BM180" s="186" t="s">
        <v>1427</v>
      </c>
    </row>
    <row r="181" spans="1:65" s="12" customFormat="1" ht="22.9" customHeight="1">
      <c r="B181" s="161"/>
      <c r="D181" s="162" t="s">
        <v>76</v>
      </c>
      <c r="E181" s="172" t="s">
        <v>238</v>
      </c>
      <c r="F181" s="172" t="s">
        <v>400</v>
      </c>
      <c r="I181" s="164"/>
      <c r="J181" s="173">
        <f>BK181</f>
        <v>0</v>
      </c>
      <c r="L181" s="161"/>
      <c r="M181" s="166"/>
      <c r="N181" s="167"/>
      <c r="O181" s="167"/>
      <c r="P181" s="168">
        <f>SUM(P182:P186)</f>
        <v>0</v>
      </c>
      <c r="Q181" s="167"/>
      <c r="R181" s="168">
        <f>SUM(R182:R186)</f>
        <v>121.56390561424001</v>
      </c>
      <c r="S181" s="167"/>
      <c r="T181" s="169">
        <f>SUM(T182:T186)</f>
        <v>0</v>
      </c>
      <c r="AR181" s="162" t="s">
        <v>81</v>
      </c>
      <c r="AT181" s="170" t="s">
        <v>76</v>
      </c>
      <c r="AU181" s="170" t="s">
        <v>81</v>
      </c>
      <c r="AY181" s="162" t="s">
        <v>232</v>
      </c>
      <c r="BK181" s="171">
        <f>SUM(BK182:BK186)</f>
        <v>0</v>
      </c>
    </row>
    <row r="182" spans="1:65" s="2" customFormat="1" ht="37.9" customHeight="1">
      <c r="A182" s="31"/>
      <c r="B182" s="142"/>
      <c r="C182" s="174" t="s">
        <v>356</v>
      </c>
      <c r="D182" s="174" t="s">
        <v>234</v>
      </c>
      <c r="E182" s="175" t="s">
        <v>402</v>
      </c>
      <c r="F182" s="176" t="s">
        <v>403</v>
      </c>
      <c r="G182" s="177" t="s">
        <v>287</v>
      </c>
      <c r="H182" s="178">
        <v>61.148000000000003</v>
      </c>
      <c r="I182" s="179"/>
      <c r="J182" s="180">
        <f>ROUND(I182*H182,2)</f>
        <v>0</v>
      </c>
      <c r="K182" s="181"/>
      <c r="L182" s="32"/>
      <c r="M182" s="182" t="s">
        <v>1</v>
      </c>
      <c r="N182" s="183" t="s">
        <v>43</v>
      </c>
      <c r="O182" s="60"/>
      <c r="P182" s="184">
        <f>O182*H182</f>
        <v>0</v>
      </c>
      <c r="Q182" s="184">
        <v>1.8907700000000001</v>
      </c>
      <c r="R182" s="184">
        <f>Q182*H182</f>
        <v>115.61680396000001</v>
      </c>
      <c r="S182" s="184">
        <v>0</v>
      </c>
      <c r="T182" s="185">
        <f>S182*H182</f>
        <v>0</v>
      </c>
      <c r="U182" s="31"/>
      <c r="V182" s="31"/>
      <c r="W182" s="31"/>
      <c r="X182" s="31"/>
      <c r="Y182" s="31"/>
      <c r="Z182" s="31"/>
      <c r="AA182" s="31"/>
      <c r="AB182" s="31"/>
      <c r="AC182" s="31"/>
      <c r="AD182" s="31"/>
      <c r="AE182" s="31"/>
      <c r="AR182" s="186" t="s">
        <v>238</v>
      </c>
      <c r="AT182" s="186" t="s">
        <v>234</v>
      </c>
      <c r="AU182" s="186" t="s">
        <v>88</v>
      </c>
      <c r="AY182" s="14" t="s">
        <v>232</v>
      </c>
      <c r="BE182" s="104">
        <f>IF(N182="základná",J182,0)</f>
        <v>0</v>
      </c>
      <c r="BF182" s="104">
        <f>IF(N182="znížená",J182,0)</f>
        <v>0</v>
      </c>
      <c r="BG182" s="104">
        <f>IF(N182="zákl. prenesená",J182,0)</f>
        <v>0</v>
      </c>
      <c r="BH182" s="104">
        <f>IF(N182="zníž. prenesená",J182,0)</f>
        <v>0</v>
      </c>
      <c r="BI182" s="104">
        <f>IF(N182="nulová",J182,0)</f>
        <v>0</v>
      </c>
      <c r="BJ182" s="14" t="s">
        <v>88</v>
      </c>
      <c r="BK182" s="104">
        <f>ROUND(I182*H182,2)</f>
        <v>0</v>
      </c>
      <c r="BL182" s="14" t="s">
        <v>238</v>
      </c>
      <c r="BM182" s="186" t="s">
        <v>1428</v>
      </c>
    </row>
    <row r="183" spans="1:65" s="2" customFormat="1" ht="24.2" customHeight="1">
      <c r="A183" s="31"/>
      <c r="B183" s="142"/>
      <c r="C183" s="174" t="s">
        <v>362</v>
      </c>
      <c r="D183" s="174" t="s">
        <v>234</v>
      </c>
      <c r="E183" s="175" t="s">
        <v>414</v>
      </c>
      <c r="F183" s="176" t="s">
        <v>415</v>
      </c>
      <c r="G183" s="177" t="s">
        <v>394</v>
      </c>
      <c r="H183" s="178">
        <v>8</v>
      </c>
      <c r="I183" s="179"/>
      <c r="J183" s="180">
        <f>ROUND(I183*H183,2)</f>
        <v>0</v>
      </c>
      <c r="K183" s="181"/>
      <c r="L183" s="32"/>
      <c r="M183" s="182" t="s">
        <v>1</v>
      </c>
      <c r="N183" s="183" t="s">
        <v>43</v>
      </c>
      <c r="O183" s="60"/>
      <c r="P183" s="184">
        <f>O183*H183</f>
        <v>0</v>
      </c>
      <c r="Q183" s="184">
        <v>6.6E-3</v>
      </c>
      <c r="R183" s="184">
        <f>Q183*H183</f>
        <v>5.28E-2</v>
      </c>
      <c r="S183" s="184">
        <v>0</v>
      </c>
      <c r="T183" s="185">
        <f>S183*H183</f>
        <v>0</v>
      </c>
      <c r="U183" s="31"/>
      <c r="V183" s="31"/>
      <c r="W183" s="31"/>
      <c r="X183" s="31"/>
      <c r="Y183" s="31"/>
      <c r="Z183" s="31"/>
      <c r="AA183" s="31"/>
      <c r="AB183" s="31"/>
      <c r="AC183" s="31"/>
      <c r="AD183" s="31"/>
      <c r="AE183" s="31"/>
      <c r="AR183" s="186" t="s">
        <v>238</v>
      </c>
      <c r="AT183" s="186" t="s">
        <v>234</v>
      </c>
      <c r="AU183" s="186" t="s">
        <v>88</v>
      </c>
      <c r="AY183" s="14" t="s">
        <v>232</v>
      </c>
      <c r="BE183" s="104">
        <f>IF(N183="základná",J183,0)</f>
        <v>0</v>
      </c>
      <c r="BF183" s="104">
        <f>IF(N183="znížená",J183,0)</f>
        <v>0</v>
      </c>
      <c r="BG183" s="104">
        <f>IF(N183="zákl. prenesená",J183,0)</f>
        <v>0</v>
      </c>
      <c r="BH183" s="104">
        <f>IF(N183="zníž. prenesená",J183,0)</f>
        <v>0</v>
      </c>
      <c r="BI183" s="104">
        <f>IF(N183="nulová",J183,0)</f>
        <v>0</v>
      </c>
      <c r="BJ183" s="14" t="s">
        <v>88</v>
      </c>
      <c r="BK183" s="104">
        <f>ROUND(I183*H183,2)</f>
        <v>0</v>
      </c>
      <c r="BL183" s="14" t="s">
        <v>238</v>
      </c>
      <c r="BM183" s="186" t="s">
        <v>1429</v>
      </c>
    </row>
    <row r="184" spans="1:65" s="2" customFormat="1" ht="24.2" customHeight="1">
      <c r="A184" s="31"/>
      <c r="B184" s="142"/>
      <c r="C184" s="187" t="s">
        <v>366</v>
      </c>
      <c r="D184" s="187" t="s">
        <v>357</v>
      </c>
      <c r="E184" s="188" t="s">
        <v>1430</v>
      </c>
      <c r="F184" s="189" t="s">
        <v>1431</v>
      </c>
      <c r="G184" s="190" t="s">
        <v>394</v>
      </c>
      <c r="H184" s="191">
        <v>8</v>
      </c>
      <c r="I184" s="192"/>
      <c r="J184" s="193">
        <f>ROUND(I184*H184,2)</f>
        <v>0</v>
      </c>
      <c r="K184" s="194"/>
      <c r="L184" s="195"/>
      <c r="M184" s="196" t="s">
        <v>1</v>
      </c>
      <c r="N184" s="197" t="s">
        <v>43</v>
      </c>
      <c r="O184" s="60"/>
      <c r="P184" s="184">
        <f>O184*H184</f>
        <v>0</v>
      </c>
      <c r="Q184" s="184">
        <v>0.22500000000000001</v>
      </c>
      <c r="R184" s="184">
        <f>Q184*H184</f>
        <v>1.8</v>
      </c>
      <c r="S184" s="184">
        <v>0</v>
      </c>
      <c r="T184" s="185">
        <f>S184*H184</f>
        <v>0</v>
      </c>
      <c r="U184" s="31"/>
      <c r="V184" s="31"/>
      <c r="W184" s="31"/>
      <c r="X184" s="31"/>
      <c r="Y184" s="31"/>
      <c r="Z184" s="31"/>
      <c r="AA184" s="31"/>
      <c r="AB184" s="31"/>
      <c r="AC184" s="31"/>
      <c r="AD184" s="31"/>
      <c r="AE184" s="31"/>
      <c r="AR184" s="186" t="s">
        <v>263</v>
      </c>
      <c r="AT184" s="186" t="s">
        <v>357</v>
      </c>
      <c r="AU184" s="186" t="s">
        <v>88</v>
      </c>
      <c r="AY184" s="14" t="s">
        <v>232</v>
      </c>
      <c r="BE184" s="104">
        <f>IF(N184="základná",J184,0)</f>
        <v>0</v>
      </c>
      <c r="BF184" s="104">
        <f>IF(N184="znížená",J184,0)</f>
        <v>0</v>
      </c>
      <c r="BG184" s="104">
        <f>IF(N184="zákl. prenesená",J184,0)</f>
        <v>0</v>
      </c>
      <c r="BH184" s="104">
        <f>IF(N184="zníž. prenesená",J184,0)</f>
        <v>0</v>
      </c>
      <c r="BI184" s="104">
        <f>IF(N184="nulová",J184,0)</f>
        <v>0</v>
      </c>
      <c r="BJ184" s="14" t="s">
        <v>88</v>
      </c>
      <c r="BK184" s="104">
        <f>ROUND(I184*H184,2)</f>
        <v>0</v>
      </c>
      <c r="BL184" s="14" t="s">
        <v>238</v>
      </c>
      <c r="BM184" s="186" t="s">
        <v>1432</v>
      </c>
    </row>
    <row r="185" spans="1:65" s="2" customFormat="1" ht="24.2" customHeight="1">
      <c r="A185" s="31"/>
      <c r="B185" s="142"/>
      <c r="C185" s="174" t="s">
        <v>370</v>
      </c>
      <c r="D185" s="174" t="s">
        <v>234</v>
      </c>
      <c r="E185" s="175" t="s">
        <v>422</v>
      </c>
      <c r="F185" s="176" t="s">
        <v>423</v>
      </c>
      <c r="G185" s="177" t="s">
        <v>287</v>
      </c>
      <c r="H185" s="178">
        <v>1.8</v>
      </c>
      <c r="I185" s="179"/>
      <c r="J185" s="180">
        <f>ROUND(I185*H185,2)</f>
        <v>0</v>
      </c>
      <c r="K185" s="181"/>
      <c r="L185" s="32"/>
      <c r="M185" s="182" t="s">
        <v>1</v>
      </c>
      <c r="N185" s="183" t="s">
        <v>43</v>
      </c>
      <c r="O185" s="60"/>
      <c r="P185" s="184">
        <f>O185*H185</f>
        <v>0</v>
      </c>
      <c r="Q185" s="184">
        <v>2.1922752000000001</v>
      </c>
      <c r="R185" s="184">
        <f>Q185*H185</f>
        <v>3.9460953600000002</v>
      </c>
      <c r="S185" s="184">
        <v>0</v>
      </c>
      <c r="T185" s="185">
        <f>S185*H185</f>
        <v>0</v>
      </c>
      <c r="U185" s="31"/>
      <c r="V185" s="31"/>
      <c r="W185" s="31"/>
      <c r="X185" s="31"/>
      <c r="Y185" s="31"/>
      <c r="Z185" s="31"/>
      <c r="AA185" s="31"/>
      <c r="AB185" s="31"/>
      <c r="AC185" s="31"/>
      <c r="AD185" s="31"/>
      <c r="AE185" s="31"/>
      <c r="AR185" s="186" t="s">
        <v>238</v>
      </c>
      <c r="AT185" s="186" t="s">
        <v>234</v>
      </c>
      <c r="AU185" s="186" t="s">
        <v>88</v>
      </c>
      <c r="AY185" s="14" t="s">
        <v>232</v>
      </c>
      <c r="BE185" s="104">
        <f>IF(N185="základná",J185,0)</f>
        <v>0</v>
      </c>
      <c r="BF185" s="104">
        <f>IF(N185="znížená",J185,0)</f>
        <v>0</v>
      </c>
      <c r="BG185" s="104">
        <f>IF(N185="zákl. prenesená",J185,0)</f>
        <v>0</v>
      </c>
      <c r="BH185" s="104">
        <f>IF(N185="zníž. prenesená",J185,0)</f>
        <v>0</v>
      </c>
      <c r="BI185" s="104">
        <f>IF(N185="nulová",J185,0)</f>
        <v>0</v>
      </c>
      <c r="BJ185" s="14" t="s">
        <v>88</v>
      </c>
      <c r="BK185" s="104">
        <f>ROUND(I185*H185,2)</f>
        <v>0</v>
      </c>
      <c r="BL185" s="14" t="s">
        <v>238</v>
      </c>
      <c r="BM185" s="186" t="s">
        <v>1433</v>
      </c>
    </row>
    <row r="186" spans="1:65" s="2" customFormat="1" ht="33" customHeight="1">
      <c r="A186" s="31"/>
      <c r="B186" s="142"/>
      <c r="C186" s="174" t="s">
        <v>374</v>
      </c>
      <c r="D186" s="174" t="s">
        <v>234</v>
      </c>
      <c r="E186" s="175" t="s">
        <v>426</v>
      </c>
      <c r="F186" s="176" t="s">
        <v>427</v>
      </c>
      <c r="G186" s="177" t="s">
        <v>237</v>
      </c>
      <c r="H186" s="178">
        <v>4.8</v>
      </c>
      <c r="I186" s="179"/>
      <c r="J186" s="180">
        <f>ROUND(I186*H186,2)</f>
        <v>0</v>
      </c>
      <c r="K186" s="181"/>
      <c r="L186" s="32"/>
      <c r="M186" s="182" t="s">
        <v>1</v>
      </c>
      <c r="N186" s="183" t="s">
        <v>43</v>
      </c>
      <c r="O186" s="60"/>
      <c r="P186" s="184">
        <f>O186*H186</f>
        <v>0</v>
      </c>
      <c r="Q186" s="184">
        <v>3.0876311300000001E-2</v>
      </c>
      <c r="R186" s="184">
        <f>Q186*H186</f>
        <v>0.14820629424000001</v>
      </c>
      <c r="S186" s="184">
        <v>0</v>
      </c>
      <c r="T186" s="185">
        <f>S186*H186</f>
        <v>0</v>
      </c>
      <c r="U186" s="31"/>
      <c r="V186" s="31"/>
      <c r="W186" s="31"/>
      <c r="X186" s="31"/>
      <c r="Y186" s="31"/>
      <c r="Z186" s="31"/>
      <c r="AA186" s="31"/>
      <c r="AB186" s="31"/>
      <c r="AC186" s="31"/>
      <c r="AD186" s="31"/>
      <c r="AE186" s="31"/>
      <c r="AR186" s="186" t="s">
        <v>238</v>
      </c>
      <c r="AT186" s="186" t="s">
        <v>234</v>
      </c>
      <c r="AU186" s="186" t="s">
        <v>88</v>
      </c>
      <c r="AY186" s="14" t="s">
        <v>232</v>
      </c>
      <c r="BE186" s="104">
        <f>IF(N186="základná",J186,0)</f>
        <v>0</v>
      </c>
      <c r="BF186" s="104">
        <f>IF(N186="znížená",J186,0)</f>
        <v>0</v>
      </c>
      <c r="BG186" s="104">
        <f>IF(N186="zákl. prenesená",J186,0)</f>
        <v>0</v>
      </c>
      <c r="BH186" s="104">
        <f>IF(N186="zníž. prenesená",J186,0)</f>
        <v>0</v>
      </c>
      <c r="BI186" s="104">
        <f>IF(N186="nulová",J186,0)</f>
        <v>0</v>
      </c>
      <c r="BJ186" s="14" t="s">
        <v>88</v>
      </c>
      <c r="BK186" s="104">
        <f>ROUND(I186*H186,2)</f>
        <v>0</v>
      </c>
      <c r="BL186" s="14" t="s">
        <v>238</v>
      </c>
      <c r="BM186" s="186" t="s">
        <v>1434</v>
      </c>
    </row>
    <row r="187" spans="1:65" s="12" customFormat="1" ht="22.9" customHeight="1">
      <c r="B187" s="161"/>
      <c r="D187" s="162" t="s">
        <v>76</v>
      </c>
      <c r="E187" s="172" t="s">
        <v>263</v>
      </c>
      <c r="F187" s="172" t="s">
        <v>459</v>
      </c>
      <c r="I187" s="164"/>
      <c r="J187" s="173">
        <f>BK187</f>
        <v>0</v>
      </c>
      <c r="L187" s="161"/>
      <c r="M187" s="166"/>
      <c r="N187" s="167"/>
      <c r="O187" s="167"/>
      <c r="P187" s="168">
        <f>SUM(P188:P221)</f>
        <v>0</v>
      </c>
      <c r="Q187" s="167"/>
      <c r="R187" s="168">
        <f>SUM(R188:R221)</f>
        <v>8.5352819764000003</v>
      </c>
      <c r="S187" s="167"/>
      <c r="T187" s="169">
        <f>SUM(T188:T221)</f>
        <v>0</v>
      </c>
      <c r="AR187" s="162" t="s">
        <v>81</v>
      </c>
      <c r="AT187" s="170" t="s">
        <v>76</v>
      </c>
      <c r="AU187" s="170" t="s">
        <v>81</v>
      </c>
      <c r="AY187" s="162" t="s">
        <v>232</v>
      </c>
      <c r="BK187" s="171">
        <f>SUM(BK188:BK221)</f>
        <v>0</v>
      </c>
    </row>
    <row r="188" spans="1:65" s="2" customFormat="1" ht="24.2" customHeight="1">
      <c r="A188" s="31"/>
      <c r="B188" s="142"/>
      <c r="C188" s="174" t="s">
        <v>378</v>
      </c>
      <c r="D188" s="174" t="s">
        <v>234</v>
      </c>
      <c r="E188" s="175" t="s">
        <v>1435</v>
      </c>
      <c r="F188" s="176" t="s">
        <v>1436</v>
      </c>
      <c r="G188" s="177" t="s">
        <v>256</v>
      </c>
      <c r="H188" s="178">
        <v>79</v>
      </c>
      <c r="I188" s="179"/>
      <c r="J188" s="180">
        <f t="shared" ref="J188:J221" si="15">ROUND(I188*H188,2)</f>
        <v>0</v>
      </c>
      <c r="K188" s="181"/>
      <c r="L188" s="32"/>
      <c r="M188" s="182" t="s">
        <v>1</v>
      </c>
      <c r="N188" s="183" t="s">
        <v>43</v>
      </c>
      <c r="O188" s="60"/>
      <c r="P188" s="184">
        <f t="shared" ref="P188:P221" si="16">O188*H188</f>
        <v>0</v>
      </c>
      <c r="Q188" s="184">
        <v>8.3999999999999992E-6</v>
      </c>
      <c r="R188" s="184">
        <f t="shared" ref="R188:R221" si="17">Q188*H188</f>
        <v>6.6359999999999998E-4</v>
      </c>
      <c r="S188" s="184">
        <v>0</v>
      </c>
      <c r="T188" s="185">
        <f t="shared" ref="T188:T221" si="18">S188*H188</f>
        <v>0</v>
      </c>
      <c r="U188" s="31"/>
      <c r="V188" s="31"/>
      <c r="W188" s="31"/>
      <c r="X188" s="31"/>
      <c r="Y188" s="31"/>
      <c r="Z188" s="31"/>
      <c r="AA188" s="31"/>
      <c r="AB188" s="31"/>
      <c r="AC188" s="31"/>
      <c r="AD188" s="31"/>
      <c r="AE188" s="31"/>
      <c r="AR188" s="186" t="s">
        <v>238</v>
      </c>
      <c r="AT188" s="186" t="s">
        <v>234</v>
      </c>
      <c r="AU188" s="186" t="s">
        <v>88</v>
      </c>
      <c r="AY188" s="14" t="s">
        <v>232</v>
      </c>
      <c r="BE188" s="104">
        <f t="shared" ref="BE188:BE221" si="19">IF(N188="základná",J188,0)</f>
        <v>0</v>
      </c>
      <c r="BF188" s="104">
        <f t="shared" ref="BF188:BF221" si="20">IF(N188="znížená",J188,0)</f>
        <v>0</v>
      </c>
      <c r="BG188" s="104">
        <f t="shared" ref="BG188:BG221" si="21">IF(N188="zákl. prenesená",J188,0)</f>
        <v>0</v>
      </c>
      <c r="BH188" s="104">
        <f t="shared" ref="BH188:BH221" si="22">IF(N188="zníž. prenesená",J188,0)</f>
        <v>0</v>
      </c>
      <c r="BI188" s="104">
        <f t="shared" ref="BI188:BI221" si="23">IF(N188="nulová",J188,0)</f>
        <v>0</v>
      </c>
      <c r="BJ188" s="14" t="s">
        <v>88</v>
      </c>
      <c r="BK188" s="104">
        <f t="shared" ref="BK188:BK221" si="24">ROUND(I188*H188,2)</f>
        <v>0</v>
      </c>
      <c r="BL188" s="14" t="s">
        <v>238</v>
      </c>
      <c r="BM188" s="186" t="s">
        <v>1437</v>
      </c>
    </row>
    <row r="189" spans="1:65" s="2" customFormat="1" ht="24.2" customHeight="1">
      <c r="A189" s="31"/>
      <c r="B189" s="142"/>
      <c r="C189" s="187" t="s">
        <v>382</v>
      </c>
      <c r="D189" s="187" t="s">
        <v>357</v>
      </c>
      <c r="E189" s="188" t="s">
        <v>1438</v>
      </c>
      <c r="F189" s="189" t="s">
        <v>1439</v>
      </c>
      <c r="G189" s="190" t="s">
        <v>394</v>
      </c>
      <c r="H189" s="191">
        <v>14.391</v>
      </c>
      <c r="I189" s="192"/>
      <c r="J189" s="193">
        <f t="shared" si="15"/>
        <v>0</v>
      </c>
      <c r="K189" s="194"/>
      <c r="L189" s="195"/>
      <c r="M189" s="196" t="s">
        <v>1</v>
      </c>
      <c r="N189" s="197" t="s">
        <v>43</v>
      </c>
      <c r="O189" s="60"/>
      <c r="P189" s="184">
        <f t="shared" si="16"/>
        <v>0</v>
      </c>
      <c r="Q189" s="184">
        <v>1.7809999999999999E-2</v>
      </c>
      <c r="R189" s="184">
        <f t="shared" si="17"/>
        <v>0.25630371000000002</v>
      </c>
      <c r="S189" s="184">
        <v>0</v>
      </c>
      <c r="T189" s="185">
        <f t="shared" si="18"/>
        <v>0</v>
      </c>
      <c r="U189" s="31"/>
      <c r="V189" s="31"/>
      <c r="W189" s="31"/>
      <c r="X189" s="31"/>
      <c r="Y189" s="31"/>
      <c r="Z189" s="31"/>
      <c r="AA189" s="31"/>
      <c r="AB189" s="31"/>
      <c r="AC189" s="31"/>
      <c r="AD189" s="31"/>
      <c r="AE189" s="31"/>
      <c r="AR189" s="186" t="s">
        <v>263</v>
      </c>
      <c r="AT189" s="186" t="s">
        <v>357</v>
      </c>
      <c r="AU189" s="186" t="s">
        <v>88</v>
      </c>
      <c r="AY189" s="14" t="s">
        <v>232</v>
      </c>
      <c r="BE189" s="104">
        <f t="shared" si="19"/>
        <v>0</v>
      </c>
      <c r="BF189" s="104">
        <f t="shared" si="20"/>
        <v>0</v>
      </c>
      <c r="BG189" s="104">
        <f t="shared" si="21"/>
        <v>0</v>
      </c>
      <c r="BH189" s="104">
        <f t="shared" si="22"/>
        <v>0</v>
      </c>
      <c r="BI189" s="104">
        <f t="shared" si="23"/>
        <v>0</v>
      </c>
      <c r="BJ189" s="14" t="s">
        <v>88</v>
      </c>
      <c r="BK189" s="104">
        <f t="shared" si="24"/>
        <v>0</v>
      </c>
      <c r="BL189" s="14" t="s">
        <v>238</v>
      </c>
      <c r="BM189" s="186" t="s">
        <v>1440</v>
      </c>
    </row>
    <row r="190" spans="1:65" s="2" customFormat="1" ht="24.2" customHeight="1">
      <c r="A190" s="31"/>
      <c r="B190" s="142"/>
      <c r="C190" s="174" t="s">
        <v>386</v>
      </c>
      <c r="D190" s="174" t="s">
        <v>234</v>
      </c>
      <c r="E190" s="175" t="s">
        <v>1441</v>
      </c>
      <c r="F190" s="176" t="s">
        <v>1442</v>
      </c>
      <c r="G190" s="177" t="s">
        <v>256</v>
      </c>
      <c r="H190" s="178">
        <v>327.5</v>
      </c>
      <c r="I190" s="179"/>
      <c r="J190" s="180">
        <f t="shared" si="15"/>
        <v>0</v>
      </c>
      <c r="K190" s="181"/>
      <c r="L190" s="32"/>
      <c r="M190" s="182" t="s">
        <v>1</v>
      </c>
      <c r="N190" s="183" t="s">
        <v>43</v>
      </c>
      <c r="O190" s="60"/>
      <c r="P190" s="184">
        <f t="shared" si="16"/>
        <v>0</v>
      </c>
      <c r="Q190" s="184">
        <v>1.7E-5</v>
      </c>
      <c r="R190" s="184">
        <f t="shared" si="17"/>
        <v>5.5674999999999995E-3</v>
      </c>
      <c r="S190" s="184">
        <v>0</v>
      </c>
      <c r="T190" s="185">
        <f t="shared" si="18"/>
        <v>0</v>
      </c>
      <c r="U190" s="31"/>
      <c r="V190" s="31"/>
      <c r="W190" s="31"/>
      <c r="X190" s="31"/>
      <c r="Y190" s="31"/>
      <c r="Z190" s="31"/>
      <c r="AA190" s="31"/>
      <c r="AB190" s="31"/>
      <c r="AC190" s="31"/>
      <c r="AD190" s="31"/>
      <c r="AE190" s="31"/>
      <c r="AR190" s="186" t="s">
        <v>238</v>
      </c>
      <c r="AT190" s="186" t="s">
        <v>234</v>
      </c>
      <c r="AU190" s="186" t="s">
        <v>88</v>
      </c>
      <c r="AY190" s="14" t="s">
        <v>232</v>
      </c>
      <c r="BE190" s="104">
        <f t="shared" si="19"/>
        <v>0</v>
      </c>
      <c r="BF190" s="104">
        <f t="shared" si="20"/>
        <v>0</v>
      </c>
      <c r="BG190" s="104">
        <f t="shared" si="21"/>
        <v>0</v>
      </c>
      <c r="BH190" s="104">
        <f t="shared" si="22"/>
        <v>0</v>
      </c>
      <c r="BI190" s="104">
        <f t="shared" si="23"/>
        <v>0</v>
      </c>
      <c r="BJ190" s="14" t="s">
        <v>88</v>
      </c>
      <c r="BK190" s="104">
        <f t="shared" si="24"/>
        <v>0</v>
      </c>
      <c r="BL190" s="14" t="s">
        <v>238</v>
      </c>
      <c r="BM190" s="186" t="s">
        <v>1443</v>
      </c>
    </row>
    <row r="191" spans="1:65" s="2" customFormat="1" ht="24.2" customHeight="1">
      <c r="A191" s="31"/>
      <c r="B191" s="142"/>
      <c r="C191" s="187" t="s">
        <v>391</v>
      </c>
      <c r="D191" s="187" t="s">
        <v>357</v>
      </c>
      <c r="E191" s="188" t="s">
        <v>1444</v>
      </c>
      <c r="F191" s="189" t="s">
        <v>1445</v>
      </c>
      <c r="G191" s="190" t="s">
        <v>394</v>
      </c>
      <c r="H191" s="191">
        <v>59.66</v>
      </c>
      <c r="I191" s="192"/>
      <c r="J191" s="193">
        <f t="shared" si="15"/>
        <v>0</v>
      </c>
      <c r="K191" s="194"/>
      <c r="L191" s="195"/>
      <c r="M191" s="196" t="s">
        <v>1</v>
      </c>
      <c r="N191" s="197" t="s">
        <v>43</v>
      </c>
      <c r="O191" s="60"/>
      <c r="P191" s="184">
        <f t="shared" si="16"/>
        <v>0</v>
      </c>
      <c r="Q191" s="184">
        <v>6.9449999999999998E-2</v>
      </c>
      <c r="R191" s="184">
        <f t="shared" si="17"/>
        <v>4.1433869999999997</v>
      </c>
      <c r="S191" s="184">
        <v>0</v>
      </c>
      <c r="T191" s="185">
        <f t="shared" si="18"/>
        <v>0</v>
      </c>
      <c r="U191" s="31"/>
      <c r="V191" s="31"/>
      <c r="W191" s="31"/>
      <c r="X191" s="31"/>
      <c r="Y191" s="31"/>
      <c r="Z191" s="31"/>
      <c r="AA191" s="31"/>
      <c r="AB191" s="31"/>
      <c r="AC191" s="31"/>
      <c r="AD191" s="31"/>
      <c r="AE191" s="31"/>
      <c r="AR191" s="186" t="s">
        <v>263</v>
      </c>
      <c r="AT191" s="186" t="s">
        <v>357</v>
      </c>
      <c r="AU191" s="186" t="s">
        <v>88</v>
      </c>
      <c r="AY191" s="14" t="s">
        <v>232</v>
      </c>
      <c r="BE191" s="104">
        <f t="shared" si="19"/>
        <v>0</v>
      </c>
      <c r="BF191" s="104">
        <f t="shared" si="20"/>
        <v>0</v>
      </c>
      <c r="BG191" s="104">
        <f t="shared" si="21"/>
        <v>0</v>
      </c>
      <c r="BH191" s="104">
        <f t="shared" si="22"/>
        <v>0</v>
      </c>
      <c r="BI191" s="104">
        <f t="shared" si="23"/>
        <v>0</v>
      </c>
      <c r="BJ191" s="14" t="s">
        <v>88</v>
      </c>
      <c r="BK191" s="104">
        <f t="shared" si="24"/>
        <v>0</v>
      </c>
      <c r="BL191" s="14" t="s">
        <v>238</v>
      </c>
      <c r="BM191" s="186" t="s">
        <v>1446</v>
      </c>
    </row>
    <row r="192" spans="1:65" s="2" customFormat="1" ht="16.5" customHeight="1">
      <c r="A192" s="31"/>
      <c r="B192" s="142"/>
      <c r="C192" s="174" t="s">
        <v>396</v>
      </c>
      <c r="D192" s="174" t="s">
        <v>234</v>
      </c>
      <c r="E192" s="175" t="s">
        <v>1447</v>
      </c>
      <c r="F192" s="176" t="s">
        <v>1448</v>
      </c>
      <c r="G192" s="177" t="s">
        <v>394</v>
      </c>
      <c r="H192" s="178">
        <v>51</v>
      </c>
      <c r="I192" s="179"/>
      <c r="J192" s="180">
        <f t="shared" si="15"/>
        <v>0</v>
      </c>
      <c r="K192" s="181"/>
      <c r="L192" s="32"/>
      <c r="M192" s="182" t="s">
        <v>1</v>
      </c>
      <c r="N192" s="183" t="s">
        <v>43</v>
      </c>
      <c r="O192" s="60"/>
      <c r="P192" s="184">
        <f t="shared" si="16"/>
        <v>0</v>
      </c>
      <c r="Q192" s="184">
        <v>5.0000000000000002E-5</v>
      </c>
      <c r="R192" s="184">
        <f t="shared" si="17"/>
        <v>2.5500000000000002E-3</v>
      </c>
      <c r="S192" s="184">
        <v>0</v>
      </c>
      <c r="T192" s="185">
        <f t="shared" si="18"/>
        <v>0</v>
      </c>
      <c r="U192" s="31"/>
      <c r="V192" s="31"/>
      <c r="W192" s="31"/>
      <c r="X192" s="31"/>
      <c r="Y192" s="31"/>
      <c r="Z192" s="31"/>
      <c r="AA192" s="31"/>
      <c r="AB192" s="31"/>
      <c r="AC192" s="31"/>
      <c r="AD192" s="31"/>
      <c r="AE192" s="31"/>
      <c r="AR192" s="186" t="s">
        <v>238</v>
      </c>
      <c r="AT192" s="186" t="s">
        <v>234</v>
      </c>
      <c r="AU192" s="186" t="s">
        <v>88</v>
      </c>
      <c r="AY192" s="14" t="s">
        <v>232</v>
      </c>
      <c r="BE192" s="104">
        <f t="shared" si="19"/>
        <v>0</v>
      </c>
      <c r="BF192" s="104">
        <f t="shared" si="20"/>
        <v>0</v>
      </c>
      <c r="BG192" s="104">
        <f t="shared" si="21"/>
        <v>0</v>
      </c>
      <c r="BH192" s="104">
        <f t="shared" si="22"/>
        <v>0</v>
      </c>
      <c r="BI192" s="104">
        <f t="shared" si="23"/>
        <v>0</v>
      </c>
      <c r="BJ192" s="14" t="s">
        <v>88</v>
      </c>
      <c r="BK192" s="104">
        <f t="shared" si="24"/>
        <v>0</v>
      </c>
      <c r="BL192" s="14" t="s">
        <v>238</v>
      </c>
      <c r="BM192" s="186" t="s">
        <v>1449</v>
      </c>
    </row>
    <row r="193" spans="1:65" s="2" customFormat="1" ht="24.2" customHeight="1">
      <c r="A193" s="31"/>
      <c r="B193" s="142"/>
      <c r="C193" s="187" t="s">
        <v>401</v>
      </c>
      <c r="D193" s="187" t="s">
        <v>357</v>
      </c>
      <c r="E193" s="188" t="s">
        <v>1450</v>
      </c>
      <c r="F193" s="189" t="s">
        <v>1451</v>
      </c>
      <c r="G193" s="190" t="s">
        <v>394</v>
      </c>
      <c r="H193" s="191">
        <v>51</v>
      </c>
      <c r="I193" s="192"/>
      <c r="J193" s="193">
        <f t="shared" si="15"/>
        <v>0</v>
      </c>
      <c r="K193" s="194"/>
      <c r="L193" s="195"/>
      <c r="M193" s="196" t="s">
        <v>1</v>
      </c>
      <c r="N193" s="197" t="s">
        <v>43</v>
      </c>
      <c r="O193" s="60"/>
      <c r="P193" s="184">
        <f t="shared" si="16"/>
        <v>0</v>
      </c>
      <c r="Q193" s="184">
        <v>8.4000000000000003E-4</v>
      </c>
      <c r="R193" s="184">
        <f t="shared" si="17"/>
        <v>4.2840000000000003E-2</v>
      </c>
      <c r="S193" s="184">
        <v>0</v>
      </c>
      <c r="T193" s="185">
        <f t="shared" si="18"/>
        <v>0</v>
      </c>
      <c r="U193" s="31"/>
      <c r="V193" s="31"/>
      <c r="W193" s="31"/>
      <c r="X193" s="31"/>
      <c r="Y193" s="31"/>
      <c r="Z193" s="31"/>
      <c r="AA193" s="31"/>
      <c r="AB193" s="31"/>
      <c r="AC193" s="31"/>
      <c r="AD193" s="31"/>
      <c r="AE193" s="31"/>
      <c r="AR193" s="186" t="s">
        <v>263</v>
      </c>
      <c r="AT193" s="186" t="s">
        <v>357</v>
      </c>
      <c r="AU193" s="186" t="s">
        <v>88</v>
      </c>
      <c r="AY193" s="14" t="s">
        <v>232</v>
      </c>
      <c r="BE193" s="104">
        <f t="shared" si="19"/>
        <v>0</v>
      </c>
      <c r="BF193" s="104">
        <f t="shared" si="20"/>
        <v>0</v>
      </c>
      <c r="BG193" s="104">
        <f t="shared" si="21"/>
        <v>0</v>
      </c>
      <c r="BH193" s="104">
        <f t="shared" si="22"/>
        <v>0</v>
      </c>
      <c r="BI193" s="104">
        <f t="shared" si="23"/>
        <v>0</v>
      </c>
      <c r="BJ193" s="14" t="s">
        <v>88</v>
      </c>
      <c r="BK193" s="104">
        <f t="shared" si="24"/>
        <v>0</v>
      </c>
      <c r="BL193" s="14" t="s">
        <v>238</v>
      </c>
      <c r="BM193" s="186" t="s">
        <v>1452</v>
      </c>
    </row>
    <row r="194" spans="1:65" s="2" customFormat="1" ht="16.5" customHeight="1">
      <c r="A194" s="31"/>
      <c r="B194" s="142"/>
      <c r="C194" s="174" t="s">
        <v>405</v>
      </c>
      <c r="D194" s="174" t="s">
        <v>234</v>
      </c>
      <c r="E194" s="175" t="s">
        <v>1453</v>
      </c>
      <c r="F194" s="176" t="s">
        <v>1454</v>
      </c>
      <c r="G194" s="177" t="s">
        <v>394</v>
      </c>
      <c r="H194" s="178">
        <v>17</v>
      </c>
      <c r="I194" s="179"/>
      <c r="J194" s="180">
        <f t="shared" si="15"/>
        <v>0</v>
      </c>
      <c r="K194" s="181"/>
      <c r="L194" s="32"/>
      <c r="M194" s="182" t="s">
        <v>1</v>
      </c>
      <c r="N194" s="183" t="s">
        <v>43</v>
      </c>
      <c r="O194" s="60"/>
      <c r="P194" s="184">
        <f t="shared" si="16"/>
        <v>0</v>
      </c>
      <c r="Q194" s="184">
        <v>5.0000000000000002E-5</v>
      </c>
      <c r="R194" s="184">
        <f t="shared" si="17"/>
        <v>8.5000000000000006E-4</v>
      </c>
      <c r="S194" s="184">
        <v>0</v>
      </c>
      <c r="T194" s="185">
        <f t="shared" si="18"/>
        <v>0</v>
      </c>
      <c r="U194" s="31"/>
      <c r="V194" s="31"/>
      <c r="W194" s="31"/>
      <c r="X194" s="31"/>
      <c r="Y194" s="31"/>
      <c r="Z194" s="31"/>
      <c r="AA194" s="31"/>
      <c r="AB194" s="31"/>
      <c r="AC194" s="31"/>
      <c r="AD194" s="31"/>
      <c r="AE194" s="31"/>
      <c r="AR194" s="186" t="s">
        <v>238</v>
      </c>
      <c r="AT194" s="186" t="s">
        <v>234</v>
      </c>
      <c r="AU194" s="186" t="s">
        <v>88</v>
      </c>
      <c r="AY194" s="14" t="s">
        <v>232</v>
      </c>
      <c r="BE194" s="104">
        <f t="shared" si="19"/>
        <v>0</v>
      </c>
      <c r="BF194" s="104">
        <f t="shared" si="20"/>
        <v>0</v>
      </c>
      <c r="BG194" s="104">
        <f t="shared" si="21"/>
        <v>0</v>
      </c>
      <c r="BH194" s="104">
        <f t="shared" si="22"/>
        <v>0</v>
      </c>
      <c r="BI194" s="104">
        <f t="shared" si="23"/>
        <v>0</v>
      </c>
      <c r="BJ194" s="14" t="s">
        <v>88</v>
      </c>
      <c r="BK194" s="104">
        <f t="shared" si="24"/>
        <v>0</v>
      </c>
      <c r="BL194" s="14" t="s">
        <v>238</v>
      </c>
      <c r="BM194" s="186" t="s">
        <v>1455</v>
      </c>
    </row>
    <row r="195" spans="1:65" s="2" customFormat="1" ht="24.2" customHeight="1">
      <c r="A195" s="31"/>
      <c r="B195" s="142"/>
      <c r="C195" s="187" t="s">
        <v>409</v>
      </c>
      <c r="D195" s="187" t="s">
        <v>357</v>
      </c>
      <c r="E195" s="188" t="s">
        <v>1456</v>
      </c>
      <c r="F195" s="189" t="s">
        <v>1457</v>
      </c>
      <c r="G195" s="190" t="s">
        <v>394</v>
      </c>
      <c r="H195" s="191">
        <v>17</v>
      </c>
      <c r="I195" s="192"/>
      <c r="J195" s="193">
        <f t="shared" si="15"/>
        <v>0</v>
      </c>
      <c r="K195" s="194"/>
      <c r="L195" s="195"/>
      <c r="M195" s="196" t="s">
        <v>1</v>
      </c>
      <c r="N195" s="197" t="s">
        <v>43</v>
      </c>
      <c r="O195" s="60"/>
      <c r="P195" s="184">
        <f t="shared" si="16"/>
        <v>0</v>
      </c>
      <c r="Q195" s="184">
        <v>1E-4</v>
      </c>
      <c r="R195" s="184">
        <f t="shared" si="17"/>
        <v>1.7000000000000001E-3</v>
      </c>
      <c r="S195" s="184">
        <v>0</v>
      </c>
      <c r="T195" s="185">
        <f t="shared" si="18"/>
        <v>0</v>
      </c>
      <c r="U195" s="31"/>
      <c r="V195" s="31"/>
      <c r="W195" s="31"/>
      <c r="X195" s="31"/>
      <c r="Y195" s="31"/>
      <c r="Z195" s="31"/>
      <c r="AA195" s="31"/>
      <c r="AB195" s="31"/>
      <c r="AC195" s="31"/>
      <c r="AD195" s="31"/>
      <c r="AE195" s="31"/>
      <c r="AR195" s="186" t="s">
        <v>263</v>
      </c>
      <c r="AT195" s="186" t="s">
        <v>357</v>
      </c>
      <c r="AU195" s="186" t="s">
        <v>88</v>
      </c>
      <c r="AY195" s="14" t="s">
        <v>232</v>
      </c>
      <c r="BE195" s="104">
        <f t="shared" si="19"/>
        <v>0</v>
      </c>
      <c r="BF195" s="104">
        <f t="shared" si="20"/>
        <v>0</v>
      </c>
      <c r="BG195" s="104">
        <f t="shared" si="21"/>
        <v>0</v>
      </c>
      <c r="BH195" s="104">
        <f t="shared" si="22"/>
        <v>0</v>
      </c>
      <c r="BI195" s="104">
        <f t="shared" si="23"/>
        <v>0</v>
      </c>
      <c r="BJ195" s="14" t="s">
        <v>88</v>
      </c>
      <c r="BK195" s="104">
        <f t="shared" si="24"/>
        <v>0</v>
      </c>
      <c r="BL195" s="14" t="s">
        <v>238</v>
      </c>
      <c r="BM195" s="186" t="s">
        <v>1458</v>
      </c>
    </row>
    <row r="196" spans="1:65" s="2" customFormat="1" ht="16.5" customHeight="1">
      <c r="A196" s="31"/>
      <c r="B196" s="142"/>
      <c r="C196" s="174" t="s">
        <v>413</v>
      </c>
      <c r="D196" s="174" t="s">
        <v>234</v>
      </c>
      <c r="E196" s="175" t="s">
        <v>1459</v>
      </c>
      <c r="F196" s="176" t="s">
        <v>1460</v>
      </c>
      <c r="G196" s="177" t="s">
        <v>394</v>
      </c>
      <c r="H196" s="178">
        <v>17</v>
      </c>
      <c r="I196" s="179"/>
      <c r="J196" s="180">
        <f t="shared" si="15"/>
        <v>0</v>
      </c>
      <c r="K196" s="181"/>
      <c r="L196" s="32"/>
      <c r="M196" s="182" t="s">
        <v>1</v>
      </c>
      <c r="N196" s="183" t="s">
        <v>43</v>
      </c>
      <c r="O196" s="60"/>
      <c r="P196" s="184">
        <f t="shared" si="16"/>
        <v>0</v>
      </c>
      <c r="Q196" s="184">
        <v>5.0000000000000002E-5</v>
      </c>
      <c r="R196" s="184">
        <f t="shared" si="17"/>
        <v>8.5000000000000006E-4</v>
      </c>
      <c r="S196" s="184">
        <v>0</v>
      </c>
      <c r="T196" s="185">
        <f t="shared" si="18"/>
        <v>0</v>
      </c>
      <c r="U196" s="31"/>
      <c r="V196" s="31"/>
      <c r="W196" s="31"/>
      <c r="X196" s="31"/>
      <c r="Y196" s="31"/>
      <c r="Z196" s="31"/>
      <c r="AA196" s="31"/>
      <c r="AB196" s="31"/>
      <c r="AC196" s="31"/>
      <c r="AD196" s="31"/>
      <c r="AE196" s="31"/>
      <c r="AR196" s="186" t="s">
        <v>238</v>
      </c>
      <c r="AT196" s="186" t="s">
        <v>234</v>
      </c>
      <c r="AU196" s="186" t="s">
        <v>88</v>
      </c>
      <c r="AY196" s="14" t="s">
        <v>232</v>
      </c>
      <c r="BE196" s="104">
        <f t="shared" si="19"/>
        <v>0</v>
      </c>
      <c r="BF196" s="104">
        <f t="shared" si="20"/>
        <v>0</v>
      </c>
      <c r="BG196" s="104">
        <f t="shared" si="21"/>
        <v>0</v>
      </c>
      <c r="BH196" s="104">
        <f t="shared" si="22"/>
        <v>0</v>
      </c>
      <c r="BI196" s="104">
        <f t="shared" si="23"/>
        <v>0</v>
      </c>
      <c r="BJ196" s="14" t="s">
        <v>88</v>
      </c>
      <c r="BK196" s="104">
        <f t="shared" si="24"/>
        <v>0</v>
      </c>
      <c r="BL196" s="14" t="s">
        <v>238</v>
      </c>
      <c r="BM196" s="186" t="s">
        <v>1461</v>
      </c>
    </row>
    <row r="197" spans="1:65" s="2" customFormat="1" ht="24.2" customHeight="1">
      <c r="A197" s="31"/>
      <c r="B197" s="142"/>
      <c r="C197" s="187" t="s">
        <v>417</v>
      </c>
      <c r="D197" s="187" t="s">
        <v>357</v>
      </c>
      <c r="E197" s="188" t="s">
        <v>1462</v>
      </c>
      <c r="F197" s="189" t="s">
        <v>1463</v>
      </c>
      <c r="G197" s="190" t="s">
        <v>394</v>
      </c>
      <c r="H197" s="191">
        <v>17</v>
      </c>
      <c r="I197" s="192"/>
      <c r="J197" s="193">
        <f t="shared" si="15"/>
        <v>0</v>
      </c>
      <c r="K197" s="194"/>
      <c r="L197" s="195"/>
      <c r="M197" s="196" t="s">
        <v>1</v>
      </c>
      <c r="N197" s="197" t="s">
        <v>43</v>
      </c>
      <c r="O197" s="60"/>
      <c r="P197" s="184">
        <f t="shared" si="16"/>
        <v>0</v>
      </c>
      <c r="Q197" s="184">
        <v>6.9999999999999999E-4</v>
      </c>
      <c r="R197" s="184">
        <f t="shared" si="17"/>
        <v>1.1899999999999999E-2</v>
      </c>
      <c r="S197" s="184">
        <v>0</v>
      </c>
      <c r="T197" s="185">
        <f t="shared" si="18"/>
        <v>0</v>
      </c>
      <c r="U197" s="31"/>
      <c r="V197" s="31"/>
      <c r="W197" s="31"/>
      <c r="X197" s="31"/>
      <c r="Y197" s="31"/>
      <c r="Z197" s="31"/>
      <c r="AA197" s="31"/>
      <c r="AB197" s="31"/>
      <c r="AC197" s="31"/>
      <c r="AD197" s="31"/>
      <c r="AE197" s="31"/>
      <c r="AR197" s="186" t="s">
        <v>263</v>
      </c>
      <c r="AT197" s="186" t="s">
        <v>357</v>
      </c>
      <c r="AU197" s="186" t="s">
        <v>88</v>
      </c>
      <c r="AY197" s="14" t="s">
        <v>232</v>
      </c>
      <c r="BE197" s="104">
        <f t="shared" si="19"/>
        <v>0</v>
      </c>
      <c r="BF197" s="104">
        <f t="shared" si="20"/>
        <v>0</v>
      </c>
      <c r="BG197" s="104">
        <f t="shared" si="21"/>
        <v>0</v>
      </c>
      <c r="BH197" s="104">
        <f t="shared" si="22"/>
        <v>0</v>
      </c>
      <c r="BI197" s="104">
        <f t="shared" si="23"/>
        <v>0</v>
      </c>
      <c r="BJ197" s="14" t="s">
        <v>88</v>
      </c>
      <c r="BK197" s="104">
        <f t="shared" si="24"/>
        <v>0</v>
      </c>
      <c r="BL197" s="14" t="s">
        <v>238</v>
      </c>
      <c r="BM197" s="186" t="s">
        <v>1464</v>
      </c>
    </row>
    <row r="198" spans="1:65" s="2" customFormat="1" ht="16.5" customHeight="1">
      <c r="A198" s="31"/>
      <c r="B198" s="142"/>
      <c r="C198" s="174" t="s">
        <v>421</v>
      </c>
      <c r="D198" s="174" t="s">
        <v>234</v>
      </c>
      <c r="E198" s="175" t="s">
        <v>1465</v>
      </c>
      <c r="F198" s="176" t="s">
        <v>1466</v>
      </c>
      <c r="G198" s="177" t="s">
        <v>394</v>
      </c>
      <c r="H198" s="178">
        <v>2</v>
      </c>
      <c r="I198" s="179"/>
      <c r="J198" s="180">
        <f t="shared" si="15"/>
        <v>0</v>
      </c>
      <c r="K198" s="181"/>
      <c r="L198" s="32"/>
      <c r="M198" s="182" t="s">
        <v>1</v>
      </c>
      <c r="N198" s="183" t="s">
        <v>43</v>
      </c>
      <c r="O198" s="60"/>
      <c r="P198" s="184">
        <f t="shared" si="16"/>
        <v>0</v>
      </c>
      <c r="Q198" s="184">
        <v>1.02E-4</v>
      </c>
      <c r="R198" s="184">
        <f t="shared" si="17"/>
        <v>2.04E-4</v>
      </c>
      <c r="S198" s="184">
        <v>0</v>
      </c>
      <c r="T198" s="185">
        <f t="shared" si="18"/>
        <v>0</v>
      </c>
      <c r="U198" s="31"/>
      <c r="V198" s="31"/>
      <c r="W198" s="31"/>
      <c r="X198" s="31"/>
      <c r="Y198" s="31"/>
      <c r="Z198" s="31"/>
      <c r="AA198" s="31"/>
      <c r="AB198" s="31"/>
      <c r="AC198" s="31"/>
      <c r="AD198" s="31"/>
      <c r="AE198" s="31"/>
      <c r="AR198" s="186" t="s">
        <v>238</v>
      </c>
      <c r="AT198" s="186" t="s">
        <v>234</v>
      </c>
      <c r="AU198" s="186" t="s">
        <v>88</v>
      </c>
      <c r="AY198" s="14" t="s">
        <v>232</v>
      </c>
      <c r="BE198" s="104">
        <f t="shared" si="19"/>
        <v>0</v>
      </c>
      <c r="BF198" s="104">
        <f t="shared" si="20"/>
        <v>0</v>
      </c>
      <c r="BG198" s="104">
        <f t="shared" si="21"/>
        <v>0</v>
      </c>
      <c r="BH198" s="104">
        <f t="shared" si="22"/>
        <v>0</v>
      </c>
      <c r="BI198" s="104">
        <f t="shared" si="23"/>
        <v>0</v>
      </c>
      <c r="BJ198" s="14" t="s">
        <v>88</v>
      </c>
      <c r="BK198" s="104">
        <f t="shared" si="24"/>
        <v>0</v>
      </c>
      <c r="BL198" s="14" t="s">
        <v>238</v>
      </c>
      <c r="BM198" s="186" t="s">
        <v>1467</v>
      </c>
    </row>
    <row r="199" spans="1:65" s="2" customFormat="1" ht="24.2" customHeight="1">
      <c r="A199" s="31"/>
      <c r="B199" s="142"/>
      <c r="C199" s="187" t="s">
        <v>425</v>
      </c>
      <c r="D199" s="187" t="s">
        <v>357</v>
      </c>
      <c r="E199" s="188" t="s">
        <v>1468</v>
      </c>
      <c r="F199" s="189" t="s">
        <v>1469</v>
      </c>
      <c r="G199" s="190" t="s">
        <v>394</v>
      </c>
      <c r="H199" s="191">
        <v>2</v>
      </c>
      <c r="I199" s="192"/>
      <c r="J199" s="193">
        <f t="shared" si="15"/>
        <v>0</v>
      </c>
      <c r="K199" s="194"/>
      <c r="L199" s="195"/>
      <c r="M199" s="196" t="s">
        <v>1</v>
      </c>
      <c r="N199" s="197" t="s">
        <v>43</v>
      </c>
      <c r="O199" s="60"/>
      <c r="P199" s="184">
        <f t="shared" si="16"/>
        <v>0</v>
      </c>
      <c r="Q199" s="184">
        <v>4.7000000000000002E-3</v>
      </c>
      <c r="R199" s="184">
        <f t="shared" si="17"/>
        <v>9.4000000000000004E-3</v>
      </c>
      <c r="S199" s="184">
        <v>0</v>
      </c>
      <c r="T199" s="185">
        <f t="shared" si="18"/>
        <v>0</v>
      </c>
      <c r="U199" s="31"/>
      <c r="V199" s="31"/>
      <c r="W199" s="31"/>
      <c r="X199" s="31"/>
      <c r="Y199" s="31"/>
      <c r="Z199" s="31"/>
      <c r="AA199" s="31"/>
      <c r="AB199" s="31"/>
      <c r="AC199" s="31"/>
      <c r="AD199" s="31"/>
      <c r="AE199" s="31"/>
      <c r="AR199" s="186" t="s">
        <v>263</v>
      </c>
      <c r="AT199" s="186" t="s">
        <v>357</v>
      </c>
      <c r="AU199" s="186" t="s">
        <v>88</v>
      </c>
      <c r="AY199" s="14" t="s">
        <v>232</v>
      </c>
      <c r="BE199" s="104">
        <f t="shared" si="19"/>
        <v>0</v>
      </c>
      <c r="BF199" s="104">
        <f t="shared" si="20"/>
        <v>0</v>
      </c>
      <c r="BG199" s="104">
        <f t="shared" si="21"/>
        <v>0</v>
      </c>
      <c r="BH199" s="104">
        <f t="shared" si="22"/>
        <v>0</v>
      </c>
      <c r="BI199" s="104">
        <f t="shared" si="23"/>
        <v>0</v>
      </c>
      <c r="BJ199" s="14" t="s">
        <v>88</v>
      </c>
      <c r="BK199" s="104">
        <f t="shared" si="24"/>
        <v>0</v>
      </c>
      <c r="BL199" s="14" t="s">
        <v>238</v>
      </c>
      <c r="BM199" s="186" t="s">
        <v>1470</v>
      </c>
    </row>
    <row r="200" spans="1:65" s="2" customFormat="1" ht="16.5" customHeight="1">
      <c r="A200" s="31"/>
      <c r="B200" s="142"/>
      <c r="C200" s="174" t="s">
        <v>429</v>
      </c>
      <c r="D200" s="174" t="s">
        <v>234</v>
      </c>
      <c r="E200" s="175" t="s">
        <v>1471</v>
      </c>
      <c r="F200" s="176" t="s">
        <v>1472</v>
      </c>
      <c r="G200" s="177" t="s">
        <v>394</v>
      </c>
      <c r="H200" s="178">
        <v>17</v>
      </c>
      <c r="I200" s="179"/>
      <c r="J200" s="180">
        <f t="shared" si="15"/>
        <v>0</v>
      </c>
      <c r="K200" s="181"/>
      <c r="L200" s="32"/>
      <c r="M200" s="182" t="s">
        <v>1</v>
      </c>
      <c r="N200" s="183" t="s">
        <v>43</v>
      </c>
      <c r="O200" s="60"/>
      <c r="P200" s="184">
        <f t="shared" si="16"/>
        <v>0</v>
      </c>
      <c r="Q200" s="184">
        <v>1.02E-4</v>
      </c>
      <c r="R200" s="184">
        <f t="shared" si="17"/>
        <v>1.7340000000000001E-3</v>
      </c>
      <c r="S200" s="184">
        <v>0</v>
      </c>
      <c r="T200" s="185">
        <f t="shared" si="18"/>
        <v>0</v>
      </c>
      <c r="U200" s="31"/>
      <c r="V200" s="31"/>
      <c r="W200" s="31"/>
      <c r="X200" s="31"/>
      <c r="Y200" s="31"/>
      <c r="Z200" s="31"/>
      <c r="AA200" s="31"/>
      <c r="AB200" s="31"/>
      <c r="AC200" s="31"/>
      <c r="AD200" s="31"/>
      <c r="AE200" s="31"/>
      <c r="AR200" s="186" t="s">
        <v>238</v>
      </c>
      <c r="AT200" s="186" t="s">
        <v>234</v>
      </c>
      <c r="AU200" s="186" t="s">
        <v>88</v>
      </c>
      <c r="AY200" s="14" t="s">
        <v>232</v>
      </c>
      <c r="BE200" s="104">
        <f t="shared" si="19"/>
        <v>0</v>
      </c>
      <c r="BF200" s="104">
        <f t="shared" si="20"/>
        <v>0</v>
      </c>
      <c r="BG200" s="104">
        <f t="shared" si="21"/>
        <v>0</v>
      </c>
      <c r="BH200" s="104">
        <f t="shared" si="22"/>
        <v>0</v>
      </c>
      <c r="BI200" s="104">
        <f t="shared" si="23"/>
        <v>0</v>
      </c>
      <c r="BJ200" s="14" t="s">
        <v>88</v>
      </c>
      <c r="BK200" s="104">
        <f t="shared" si="24"/>
        <v>0</v>
      </c>
      <c r="BL200" s="14" t="s">
        <v>238</v>
      </c>
      <c r="BM200" s="186" t="s">
        <v>1473</v>
      </c>
    </row>
    <row r="201" spans="1:65" s="2" customFormat="1" ht="24.2" customHeight="1">
      <c r="A201" s="31"/>
      <c r="B201" s="142"/>
      <c r="C201" s="187" t="s">
        <v>434</v>
      </c>
      <c r="D201" s="187" t="s">
        <v>357</v>
      </c>
      <c r="E201" s="188" t="s">
        <v>1474</v>
      </c>
      <c r="F201" s="189" t="s">
        <v>1475</v>
      </c>
      <c r="G201" s="190" t="s">
        <v>394</v>
      </c>
      <c r="H201" s="191">
        <v>17</v>
      </c>
      <c r="I201" s="192"/>
      <c r="J201" s="193">
        <f t="shared" si="15"/>
        <v>0</v>
      </c>
      <c r="K201" s="194"/>
      <c r="L201" s="195"/>
      <c r="M201" s="196" t="s">
        <v>1</v>
      </c>
      <c r="N201" s="197" t="s">
        <v>43</v>
      </c>
      <c r="O201" s="60"/>
      <c r="P201" s="184">
        <f t="shared" si="16"/>
        <v>0</v>
      </c>
      <c r="Q201" s="184">
        <v>7.3699999999999998E-3</v>
      </c>
      <c r="R201" s="184">
        <f t="shared" si="17"/>
        <v>0.12528999999999998</v>
      </c>
      <c r="S201" s="184">
        <v>0</v>
      </c>
      <c r="T201" s="185">
        <f t="shared" si="18"/>
        <v>0</v>
      </c>
      <c r="U201" s="31"/>
      <c r="V201" s="31"/>
      <c r="W201" s="31"/>
      <c r="X201" s="31"/>
      <c r="Y201" s="31"/>
      <c r="Z201" s="31"/>
      <c r="AA201" s="31"/>
      <c r="AB201" s="31"/>
      <c r="AC201" s="31"/>
      <c r="AD201" s="31"/>
      <c r="AE201" s="31"/>
      <c r="AR201" s="186" t="s">
        <v>263</v>
      </c>
      <c r="AT201" s="186" t="s">
        <v>357</v>
      </c>
      <c r="AU201" s="186" t="s">
        <v>88</v>
      </c>
      <c r="AY201" s="14" t="s">
        <v>232</v>
      </c>
      <c r="BE201" s="104">
        <f t="shared" si="19"/>
        <v>0</v>
      </c>
      <c r="BF201" s="104">
        <f t="shared" si="20"/>
        <v>0</v>
      </c>
      <c r="BG201" s="104">
        <f t="shared" si="21"/>
        <v>0</v>
      </c>
      <c r="BH201" s="104">
        <f t="shared" si="22"/>
        <v>0</v>
      </c>
      <c r="BI201" s="104">
        <f t="shared" si="23"/>
        <v>0</v>
      </c>
      <c r="BJ201" s="14" t="s">
        <v>88</v>
      </c>
      <c r="BK201" s="104">
        <f t="shared" si="24"/>
        <v>0</v>
      </c>
      <c r="BL201" s="14" t="s">
        <v>238</v>
      </c>
      <c r="BM201" s="186" t="s">
        <v>1476</v>
      </c>
    </row>
    <row r="202" spans="1:65" s="2" customFormat="1" ht="16.5" customHeight="1">
      <c r="A202" s="31"/>
      <c r="B202" s="142"/>
      <c r="C202" s="174" t="s">
        <v>438</v>
      </c>
      <c r="D202" s="174" t="s">
        <v>234</v>
      </c>
      <c r="E202" s="175" t="s">
        <v>1477</v>
      </c>
      <c r="F202" s="176" t="s">
        <v>1478</v>
      </c>
      <c r="G202" s="177" t="s">
        <v>394</v>
      </c>
      <c r="H202" s="178">
        <v>8</v>
      </c>
      <c r="I202" s="179"/>
      <c r="J202" s="180">
        <f t="shared" si="15"/>
        <v>0</v>
      </c>
      <c r="K202" s="181"/>
      <c r="L202" s="32"/>
      <c r="M202" s="182" t="s">
        <v>1</v>
      </c>
      <c r="N202" s="183" t="s">
        <v>43</v>
      </c>
      <c r="O202" s="60"/>
      <c r="P202" s="184">
        <f t="shared" si="16"/>
        <v>0</v>
      </c>
      <c r="Q202" s="184">
        <v>1.02E-4</v>
      </c>
      <c r="R202" s="184">
        <f t="shared" si="17"/>
        <v>8.1599999999999999E-4</v>
      </c>
      <c r="S202" s="184">
        <v>0</v>
      </c>
      <c r="T202" s="185">
        <f t="shared" si="18"/>
        <v>0</v>
      </c>
      <c r="U202" s="31"/>
      <c r="V202" s="31"/>
      <c r="W202" s="31"/>
      <c r="X202" s="31"/>
      <c r="Y202" s="31"/>
      <c r="Z202" s="31"/>
      <c r="AA202" s="31"/>
      <c r="AB202" s="31"/>
      <c r="AC202" s="31"/>
      <c r="AD202" s="31"/>
      <c r="AE202" s="31"/>
      <c r="AR202" s="186" t="s">
        <v>238</v>
      </c>
      <c r="AT202" s="186" t="s">
        <v>234</v>
      </c>
      <c r="AU202" s="186" t="s">
        <v>88</v>
      </c>
      <c r="AY202" s="14" t="s">
        <v>232</v>
      </c>
      <c r="BE202" s="104">
        <f t="shared" si="19"/>
        <v>0</v>
      </c>
      <c r="BF202" s="104">
        <f t="shared" si="20"/>
        <v>0</v>
      </c>
      <c r="BG202" s="104">
        <f t="shared" si="21"/>
        <v>0</v>
      </c>
      <c r="BH202" s="104">
        <f t="shared" si="22"/>
        <v>0</v>
      </c>
      <c r="BI202" s="104">
        <f t="shared" si="23"/>
        <v>0</v>
      </c>
      <c r="BJ202" s="14" t="s">
        <v>88</v>
      </c>
      <c r="BK202" s="104">
        <f t="shared" si="24"/>
        <v>0</v>
      </c>
      <c r="BL202" s="14" t="s">
        <v>238</v>
      </c>
      <c r="BM202" s="186" t="s">
        <v>1479</v>
      </c>
    </row>
    <row r="203" spans="1:65" s="2" customFormat="1" ht="24.2" customHeight="1">
      <c r="A203" s="31"/>
      <c r="B203" s="142"/>
      <c r="C203" s="187" t="s">
        <v>442</v>
      </c>
      <c r="D203" s="187" t="s">
        <v>357</v>
      </c>
      <c r="E203" s="188" t="s">
        <v>1480</v>
      </c>
      <c r="F203" s="189" t="s">
        <v>1481</v>
      </c>
      <c r="G203" s="190" t="s">
        <v>394</v>
      </c>
      <c r="H203" s="191">
        <v>8</v>
      </c>
      <c r="I203" s="192"/>
      <c r="J203" s="193">
        <f t="shared" si="15"/>
        <v>0</v>
      </c>
      <c r="K203" s="194"/>
      <c r="L203" s="195"/>
      <c r="M203" s="196" t="s">
        <v>1</v>
      </c>
      <c r="N203" s="197" t="s">
        <v>43</v>
      </c>
      <c r="O203" s="60"/>
      <c r="P203" s="184">
        <f t="shared" si="16"/>
        <v>0</v>
      </c>
      <c r="Q203" s="184">
        <v>4.3E-3</v>
      </c>
      <c r="R203" s="184">
        <f t="shared" si="17"/>
        <v>3.44E-2</v>
      </c>
      <c r="S203" s="184">
        <v>0</v>
      </c>
      <c r="T203" s="185">
        <f t="shared" si="18"/>
        <v>0</v>
      </c>
      <c r="U203" s="31"/>
      <c r="V203" s="31"/>
      <c r="W203" s="31"/>
      <c r="X203" s="31"/>
      <c r="Y203" s="31"/>
      <c r="Z203" s="31"/>
      <c r="AA203" s="31"/>
      <c r="AB203" s="31"/>
      <c r="AC203" s="31"/>
      <c r="AD203" s="31"/>
      <c r="AE203" s="31"/>
      <c r="AR203" s="186" t="s">
        <v>263</v>
      </c>
      <c r="AT203" s="186" t="s">
        <v>357</v>
      </c>
      <c r="AU203" s="186" t="s">
        <v>88</v>
      </c>
      <c r="AY203" s="14" t="s">
        <v>232</v>
      </c>
      <c r="BE203" s="104">
        <f t="shared" si="19"/>
        <v>0</v>
      </c>
      <c r="BF203" s="104">
        <f t="shared" si="20"/>
        <v>0</v>
      </c>
      <c r="BG203" s="104">
        <f t="shared" si="21"/>
        <v>0</v>
      </c>
      <c r="BH203" s="104">
        <f t="shared" si="22"/>
        <v>0</v>
      </c>
      <c r="BI203" s="104">
        <f t="shared" si="23"/>
        <v>0</v>
      </c>
      <c r="BJ203" s="14" t="s">
        <v>88</v>
      </c>
      <c r="BK203" s="104">
        <f t="shared" si="24"/>
        <v>0</v>
      </c>
      <c r="BL203" s="14" t="s">
        <v>238</v>
      </c>
      <c r="BM203" s="186" t="s">
        <v>1482</v>
      </c>
    </row>
    <row r="204" spans="1:65" s="2" customFormat="1" ht="16.5" customHeight="1">
      <c r="A204" s="31"/>
      <c r="B204" s="142"/>
      <c r="C204" s="174" t="s">
        <v>446</v>
      </c>
      <c r="D204" s="174" t="s">
        <v>234</v>
      </c>
      <c r="E204" s="175" t="s">
        <v>1483</v>
      </c>
      <c r="F204" s="176" t="s">
        <v>1484</v>
      </c>
      <c r="G204" s="177" t="s">
        <v>256</v>
      </c>
      <c r="H204" s="178">
        <v>79</v>
      </c>
      <c r="I204" s="179"/>
      <c r="J204" s="180">
        <f t="shared" si="15"/>
        <v>0</v>
      </c>
      <c r="K204" s="181"/>
      <c r="L204" s="32"/>
      <c r="M204" s="182" t="s">
        <v>1</v>
      </c>
      <c r="N204" s="183" t="s">
        <v>43</v>
      </c>
      <c r="O204" s="60"/>
      <c r="P204" s="184">
        <f t="shared" si="16"/>
        <v>0</v>
      </c>
      <c r="Q204" s="184">
        <v>0</v>
      </c>
      <c r="R204" s="184">
        <f t="shared" si="17"/>
        <v>0</v>
      </c>
      <c r="S204" s="184">
        <v>0</v>
      </c>
      <c r="T204" s="185">
        <f t="shared" si="18"/>
        <v>0</v>
      </c>
      <c r="U204" s="31"/>
      <c r="V204" s="31"/>
      <c r="W204" s="31"/>
      <c r="X204" s="31"/>
      <c r="Y204" s="31"/>
      <c r="Z204" s="31"/>
      <c r="AA204" s="31"/>
      <c r="AB204" s="31"/>
      <c r="AC204" s="31"/>
      <c r="AD204" s="31"/>
      <c r="AE204" s="31"/>
      <c r="AR204" s="186" t="s">
        <v>238</v>
      </c>
      <c r="AT204" s="186" t="s">
        <v>234</v>
      </c>
      <c r="AU204" s="186" t="s">
        <v>88</v>
      </c>
      <c r="AY204" s="14" t="s">
        <v>232</v>
      </c>
      <c r="BE204" s="104">
        <f t="shared" si="19"/>
        <v>0</v>
      </c>
      <c r="BF204" s="104">
        <f t="shared" si="20"/>
        <v>0</v>
      </c>
      <c r="BG204" s="104">
        <f t="shared" si="21"/>
        <v>0</v>
      </c>
      <c r="BH204" s="104">
        <f t="shared" si="22"/>
        <v>0</v>
      </c>
      <c r="BI204" s="104">
        <f t="shared" si="23"/>
        <v>0</v>
      </c>
      <c r="BJ204" s="14" t="s">
        <v>88</v>
      </c>
      <c r="BK204" s="104">
        <f t="shared" si="24"/>
        <v>0</v>
      </c>
      <c r="BL204" s="14" t="s">
        <v>238</v>
      </c>
      <c r="BM204" s="186" t="s">
        <v>1485</v>
      </c>
    </row>
    <row r="205" spans="1:65" s="2" customFormat="1" ht="16.5" customHeight="1">
      <c r="A205" s="31"/>
      <c r="B205" s="142"/>
      <c r="C205" s="174" t="s">
        <v>450</v>
      </c>
      <c r="D205" s="174" t="s">
        <v>234</v>
      </c>
      <c r="E205" s="175" t="s">
        <v>1486</v>
      </c>
      <c r="F205" s="176" t="s">
        <v>1487</v>
      </c>
      <c r="G205" s="177" t="s">
        <v>256</v>
      </c>
      <c r="H205" s="178">
        <v>327.5</v>
      </c>
      <c r="I205" s="179"/>
      <c r="J205" s="180">
        <f t="shared" si="15"/>
        <v>0</v>
      </c>
      <c r="K205" s="181"/>
      <c r="L205" s="32"/>
      <c r="M205" s="182" t="s">
        <v>1</v>
      </c>
      <c r="N205" s="183" t="s">
        <v>43</v>
      </c>
      <c r="O205" s="60"/>
      <c r="P205" s="184">
        <f t="shared" si="16"/>
        <v>0</v>
      </c>
      <c r="Q205" s="184">
        <v>0</v>
      </c>
      <c r="R205" s="184">
        <f t="shared" si="17"/>
        <v>0</v>
      </c>
      <c r="S205" s="184">
        <v>0</v>
      </c>
      <c r="T205" s="185">
        <f t="shared" si="18"/>
        <v>0</v>
      </c>
      <c r="U205" s="31"/>
      <c r="V205" s="31"/>
      <c r="W205" s="31"/>
      <c r="X205" s="31"/>
      <c r="Y205" s="31"/>
      <c r="Z205" s="31"/>
      <c r="AA205" s="31"/>
      <c r="AB205" s="31"/>
      <c r="AC205" s="31"/>
      <c r="AD205" s="31"/>
      <c r="AE205" s="31"/>
      <c r="AR205" s="186" t="s">
        <v>238</v>
      </c>
      <c r="AT205" s="186" t="s">
        <v>234</v>
      </c>
      <c r="AU205" s="186" t="s">
        <v>88</v>
      </c>
      <c r="AY205" s="14" t="s">
        <v>232</v>
      </c>
      <c r="BE205" s="104">
        <f t="shared" si="19"/>
        <v>0</v>
      </c>
      <c r="BF205" s="104">
        <f t="shared" si="20"/>
        <v>0</v>
      </c>
      <c r="BG205" s="104">
        <f t="shared" si="21"/>
        <v>0</v>
      </c>
      <c r="BH205" s="104">
        <f t="shared" si="22"/>
        <v>0</v>
      </c>
      <c r="BI205" s="104">
        <f t="shared" si="23"/>
        <v>0</v>
      </c>
      <c r="BJ205" s="14" t="s">
        <v>88</v>
      </c>
      <c r="BK205" s="104">
        <f t="shared" si="24"/>
        <v>0</v>
      </c>
      <c r="BL205" s="14" t="s">
        <v>238</v>
      </c>
      <c r="BM205" s="186" t="s">
        <v>1488</v>
      </c>
    </row>
    <row r="206" spans="1:65" s="2" customFormat="1" ht="24.2" customHeight="1">
      <c r="A206" s="31"/>
      <c r="B206" s="142"/>
      <c r="C206" s="174" t="s">
        <v>455</v>
      </c>
      <c r="D206" s="174" t="s">
        <v>234</v>
      </c>
      <c r="E206" s="175" t="s">
        <v>630</v>
      </c>
      <c r="F206" s="176" t="s">
        <v>1489</v>
      </c>
      <c r="G206" s="177" t="s">
        <v>394</v>
      </c>
      <c r="H206" s="178">
        <v>2</v>
      </c>
      <c r="I206" s="179"/>
      <c r="J206" s="180">
        <f t="shared" si="15"/>
        <v>0</v>
      </c>
      <c r="K206" s="181"/>
      <c r="L206" s="32"/>
      <c r="M206" s="182" t="s">
        <v>1</v>
      </c>
      <c r="N206" s="183" t="s">
        <v>43</v>
      </c>
      <c r="O206" s="60"/>
      <c r="P206" s="184">
        <f t="shared" si="16"/>
        <v>0</v>
      </c>
      <c r="Q206" s="184">
        <v>1.5817264000000001E-2</v>
      </c>
      <c r="R206" s="184">
        <f t="shared" si="17"/>
        <v>3.1634528000000002E-2</v>
      </c>
      <c r="S206" s="184">
        <v>0</v>
      </c>
      <c r="T206" s="185">
        <f t="shared" si="18"/>
        <v>0</v>
      </c>
      <c r="U206" s="31"/>
      <c r="V206" s="31"/>
      <c r="W206" s="31"/>
      <c r="X206" s="31"/>
      <c r="Y206" s="31"/>
      <c r="Z206" s="31"/>
      <c r="AA206" s="31"/>
      <c r="AB206" s="31"/>
      <c r="AC206" s="31"/>
      <c r="AD206" s="31"/>
      <c r="AE206" s="31"/>
      <c r="AR206" s="186" t="s">
        <v>238</v>
      </c>
      <c r="AT206" s="186" t="s">
        <v>234</v>
      </c>
      <c r="AU206" s="186" t="s">
        <v>88</v>
      </c>
      <c r="AY206" s="14" t="s">
        <v>232</v>
      </c>
      <c r="BE206" s="104">
        <f t="shared" si="19"/>
        <v>0</v>
      </c>
      <c r="BF206" s="104">
        <f t="shared" si="20"/>
        <v>0</v>
      </c>
      <c r="BG206" s="104">
        <f t="shared" si="21"/>
        <v>0</v>
      </c>
      <c r="BH206" s="104">
        <f t="shared" si="22"/>
        <v>0</v>
      </c>
      <c r="BI206" s="104">
        <f t="shared" si="23"/>
        <v>0</v>
      </c>
      <c r="BJ206" s="14" t="s">
        <v>88</v>
      </c>
      <c r="BK206" s="104">
        <f t="shared" si="24"/>
        <v>0</v>
      </c>
      <c r="BL206" s="14" t="s">
        <v>238</v>
      </c>
      <c r="BM206" s="186" t="s">
        <v>1490</v>
      </c>
    </row>
    <row r="207" spans="1:65" s="2" customFormat="1" ht="24.2" customHeight="1">
      <c r="A207" s="31"/>
      <c r="B207" s="142"/>
      <c r="C207" s="174" t="s">
        <v>460</v>
      </c>
      <c r="D207" s="174" t="s">
        <v>234</v>
      </c>
      <c r="E207" s="175" t="s">
        <v>1491</v>
      </c>
      <c r="F207" s="176" t="s">
        <v>1492</v>
      </c>
      <c r="G207" s="177" t="s">
        <v>394</v>
      </c>
      <c r="H207" s="178">
        <v>8</v>
      </c>
      <c r="I207" s="179"/>
      <c r="J207" s="180">
        <f t="shared" si="15"/>
        <v>0</v>
      </c>
      <c r="K207" s="181"/>
      <c r="L207" s="32"/>
      <c r="M207" s="182" t="s">
        <v>1</v>
      </c>
      <c r="N207" s="183" t="s">
        <v>43</v>
      </c>
      <c r="O207" s="60"/>
      <c r="P207" s="184">
        <f t="shared" si="16"/>
        <v>0</v>
      </c>
      <c r="Q207" s="184">
        <v>4.2680000000000003E-2</v>
      </c>
      <c r="R207" s="184">
        <f t="shared" si="17"/>
        <v>0.34144000000000002</v>
      </c>
      <c r="S207" s="184">
        <v>0</v>
      </c>
      <c r="T207" s="185">
        <f t="shared" si="18"/>
        <v>0</v>
      </c>
      <c r="U207" s="31"/>
      <c r="V207" s="31"/>
      <c r="W207" s="31"/>
      <c r="X207" s="31"/>
      <c r="Y207" s="31"/>
      <c r="Z207" s="31"/>
      <c r="AA207" s="31"/>
      <c r="AB207" s="31"/>
      <c r="AC207" s="31"/>
      <c r="AD207" s="31"/>
      <c r="AE207" s="31"/>
      <c r="AR207" s="186" t="s">
        <v>238</v>
      </c>
      <c r="AT207" s="186" t="s">
        <v>234</v>
      </c>
      <c r="AU207" s="186" t="s">
        <v>88</v>
      </c>
      <c r="AY207" s="14" t="s">
        <v>232</v>
      </c>
      <c r="BE207" s="104">
        <f t="shared" si="19"/>
        <v>0</v>
      </c>
      <c r="BF207" s="104">
        <f t="shared" si="20"/>
        <v>0</v>
      </c>
      <c r="BG207" s="104">
        <f t="shared" si="21"/>
        <v>0</v>
      </c>
      <c r="BH207" s="104">
        <f t="shared" si="22"/>
        <v>0</v>
      </c>
      <c r="BI207" s="104">
        <f t="shared" si="23"/>
        <v>0</v>
      </c>
      <c r="BJ207" s="14" t="s">
        <v>88</v>
      </c>
      <c r="BK207" s="104">
        <f t="shared" si="24"/>
        <v>0</v>
      </c>
      <c r="BL207" s="14" t="s">
        <v>238</v>
      </c>
      <c r="BM207" s="186" t="s">
        <v>1493</v>
      </c>
    </row>
    <row r="208" spans="1:65" s="2" customFormat="1" ht="33" customHeight="1">
      <c r="A208" s="31"/>
      <c r="B208" s="142"/>
      <c r="C208" s="174" t="s">
        <v>465</v>
      </c>
      <c r="D208" s="174" t="s">
        <v>234</v>
      </c>
      <c r="E208" s="175" t="s">
        <v>1494</v>
      </c>
      <c r="F208" s="176" t="s">
        <v>1495</v>
      </c>
      <c r="G208" s="177" t="s">
        <v>394</v>
      </c>
      <c r="H208" s="178">
        <v>17</v>
      </c>
      <c r="I208" s="179"/>
      <c r="J208" s="180">
        <f t="shared" si="15"/>
        <v>0</v>
      </c>
      <c r="K208" s="181"/>
      <c r="L208" s="32"/>
      <c r="M208" s="182" t="s">
        <v>1</v>
      </c>
      <c r="N208" s="183" t="s">
        <v>43</v>
      </c>
      <c r="O208" s="60"/>
      <c r="P208" s="184">
        <f t="shared" si="16"/>
        <v>0</v>
      </c>
      <c r="Q208" s="184">
        <v>2.5999999999999998E-5</v>
      </c>
      <c r="R208" s="184">
        <f t="shared" si="17"/>
        <v>4.4199999999999996E-4</v>
      </c>
      <c r="S208" s="184">
        <v>0</v>
      </c>
      <c r="T208" s="185">
        <f t="shared" si="18"/>
        <v>0</v>
      </c>
      <c r="U208" s="31"/>
      <c r="V208" s="31"/>
      <c r="W208" s="31"/>
      <c r="X208" s="31"/>
      <c r="Y208" s="31"/>
      <c r="Z208" s="31"/>
      <c r="AA208" s="31"/>
      <c r="AB208" s="31"/>
      <c r="AC208" s="31"/>
      <c r="AD208" s="31"/>
      <c r="AE208" s="31"/>
      <c r="AR208" s="186" t="s">
        <v>238</v>
      </c>
      <c r="AT208" s="186" t="s">
        <v>234</v>
      </c>
      <c r="AU208" s="186" t="s">
        <v>88</v>
      </c>
      <c r="AY208" s="14" t="s">
        <v>232</v>
      </c>
      <c r="BE208" s="104">
        <f t="shared" si="19"/>
        <v>0</v>
      </c>
      <c r="BF208" s="104">
        <f t="shared" si="20"/>
        <v>0</v>
      </c>
      <c r="BG208" s="104">
        <f t="shared" si="21"/>
        <v>0</v>
      </c>
      <c r="BH208" s="104">
        <f t="shared" si="22"/>
        <v>0</v>
      </c>
      <c r="BI208" s="104">
        <f t="shared" si="23"/>
        <v>0</v>
      </c>
      <c r="BJ208" s="14" t="s">
        <v>88</v>
      </c>
      <c r="BK208" s="104">
        <f t="shared" si="24"/>
        <v>0</v>
      </c>
      <c r="BL208" s="14" t="s">
        <v>238</v>
      </c>
      <c r="BM208" s="186" t="s">
        <v>1496</v>
      </c>
    </row>
    <row r="209" spans="1:65" s="2" customFormat="1" ht="33" customHeight="1">
      <c r="A209" s="31"/>
      <c r="B209" s="142"/>
      <c r="C209" s="187" t="s">
        <v>470</v>
      </c>
      <c r="D209" s="187" t="s">
        <v>357</v>
      </c>
      <c r="E209" s="188" t="s">
        <v>1497</v>
      </c>
      <c r="F209" s="189" t="s">
        <v>1498</v>
      </c>
      <c r="G209" s="190" t="s">
        <v>394</v>
      </c>
      <c r="H209" s="191">
        <v>17</v>
      </c>
      <c r="I209" s="192"/>
      <c r="J209" s="193">
        <f t="shared" si="15"/>
        <v>0</v>
      </c>
      <c r="K209" s="194"/>
      <c r="L209" s="195"/>
      <c r="M209" s="196" t="s">
        <v>1</v>
      </c>
      <c r="N209" s="197" t="s">
        <v>43</v>
      </c>
      <c r="O209" s="60"/>
      <c r="P209" s="184">
        <f t="shared" si="16"/>
        <v>0</v>
      </c>
      <c r="Q209" s="184">
        <v>5.5300000000000002E-3</v>
      </c>
      <c r="R209" s="184">
        <f t="shared" si="17"/>
        <v>9.401000000000001E-2</v>
      </c>
      <c r="S209" s="184">
        <v>0</v>
      </c>
      <c r="T209" s="185">
        <f t="shared" si="18"/>
        <v>0</v>
      </c>
      <c r="U209" s="31"/>
      <c r="V209" s="31"/>
      <c r="W209" s="31"/>
      <c r="X209" s="31"/>
      <c r="Y209" s="31"/>
      <c r="Z209" s="31"/>
      <c r="AA209" s="31"/>
      <c r="AB209" s="31"/>
      <c r="AC209" s="31"/>
      <c r="AD209" s="31"/>
      <c r="AE209" s="31"/>
      <c r="AR209" s="186" t="s">
        <v>263</v>
      </c>
      <c r="AT209" s="186" t="s">
        <v>357</v>
      </c>
      <c r="AU209" s="186" t="s">
        <v>88</v>
      </c>
      <c r="AY209" s="14" t="s">
        <v>232</v>
      </c>
      <c r="BE209" s="104">
        <f t="shared" si="19"/>
        <v>0</v>
      </c>
      <c r="BF209" s="104">
        <f t="shared" si="20"/>
        <v>0</v>
      </c>
      <c r="BG209" s="104">
        <f t="shared" si="21"/>
        <v>0</v>
      </c>
      <c r="BH209" s="104">
        <f t="shared" si="22"/>
        <v>0</v>
      </c>
      <c r="BI209" s="104">
        <f t="shared" si="23"/>
        <v>0</v>
      </c>
      <c r="BJ209" s="14" t="s">
        <v>88</v>
      </c>
      <c r="BK209" s="104">
        <f t="shared" si="24"/>
        <v>0</v>
      </c>
      <c r="BL209" s="14" t="s">
        <v>238</v>
      </c>
      <c r="BM209" s="186" t="s">
        <v>1499</v>
      </c>
    </row>
    <row r="210" spans="1:65" s="2" customFormat="1" ht="24.2" customHeight="1">
      <c r="A210" s="31"/>
      <c r="B210" s="142"/>
      <c r="C210" s="187" t="s">
        <v>474</v>
      </c>
      <c r="D210" s="187" t="s">
        <v>357</v>
      </c>
      <c r="E210" s="188" t="s">
        <v>1500</v>
      </c>
      <c r="F210" s="189" t="s">
        <v>1501</v>
      </c>
      <c r="G210" s="190" t="s">
        <v>394</v>
      </c>
      <c r="H210" s="191">
        <v>17</v>
      </c>
      <c r="I210" s="192"/>
      <c r="J210" s="193">
        <f t="shared" si="15"/>
        <v>0</v>
      </c>
      <c r="K210" s="194"/>
      <c r="L210" s="195"/>
      <c r="M210" s="196" t="s">
        <v>1</v>
      </c>
      <c r="N210" s="197" t="s">
        <v>43</v>
      </c>
      <c r="O210" s="60"/>
      <c r="P210" s="184">
        <f t="shared" si="16"/>
        <v>0</v>
      </c>
      <c r="Q210" s="184">
        <v>1.553E-2</v>
      </c>
      <c r="R210" s="184">
        <f t="shared" si="17"/>
        <v>0.26401000000000002</v>
      </c>
      <c r="S210" s="184">
        <v>0</v>
      </c>
      <c r="T210" s="185">
        <f t="shared" si="18"/>
        <v>0</v>
      </c>
      <c r="U210" s="31"/>
      <c r="V210" s="31"/>
      <c r="W210" s="31"/>
      <c r="X210" s="31"/>
      <c r="Y210" s="31"/>
      <c r="Z210" s="31"/>
      <c r="AA210" s="31"/>
      <c r="AB210" s="31"/>
      <c r="AC210" s="31"/>
      <c r="AD210" s="31"/>
      <c r="AE210" s="31"/>
      <c r="AR210" s="186" t="s">
        <v>263</v>
      </c>
      <c r="AT210" s="186" t="s">
        <v>357</v>
      </c>
      <c r="AU210" s="186" t="s">
        <v>88</v>
      </c>
      <c r="AY210" s="14" t="s">
        <v>232</v>
      </c>
      <c r="BE210" s="104">
        <f t="shared" si="19"/>
        <v>0</v>
      </c>
      <c r="BF210" s="104">
        <f t="shared" si="20"/>
        <v>0</v>
      </c>
      <c r="BG210" s="104">
        <f t="shared" si="21"/>
        <v>0</v>
      </c>
      <c r="BH210" s="104">
        <f t="shared" si="22"/>
        <v>0</v>
      </c>
      <c r="BI210" s="104">
        <f t="shared" si="23"/>
        <v>0</v>
      </c>
      <c r="BJ210" s="14" t="s">
        <v>88</v>
      </c>
      <c r="BK210" s="104">
        <f t="shared" si="24"/>
        <v>0</v>
      </c>
      <c r="BL210" s="14" t="s">
        <v>238</v>
      </c>
      <c r="BM210" s="186" t="s">
        <v>1502</v>
      </c>
    </row>
    <row r="211" spans="1:65" s="2" customFormat="1" ht="21.75" customHeight="1">
      <c r="A211" s="31"/>
      <c r="B211" s="142"/>
      <c r="C211" s="187" t="s">
        <v>478</v>
      </c>
      <c r="D211" s="187" t="s">
        <v>357</v>
      </c>
      <c r="E211" s="188" t="s">
        <v>1503</v>
      </c>
      <c r="F211" s="189" t="s">
        <v>1504</v>
      </c>
      <c r="G211" s="190" t="s">
        <v>394</v>
      </c>
      <c r="H211" s="191">
        <v>17</v>
      </c>
      <c r="I211" s="192"/>
      <c r="J211" s="193">
        <f t="shared" si="15"/>
        <v>0</v>
      </c>
      <c r="K211" s="194"/>
      <c r="L211" s="195"/>
      <c r="M211" s="196" t="s">
        <v>1</v>
      </c>
      <c r="N211" s="197" t="s">
        <v>43</v>
      </c>
      <c r="O211" s="60"/>
      <c r="P211" s="184">
        <f t="shared" si="16"/>
        <v>0</v>
      </c>
      <c r="Q211" s="184">
        <v>2.65E-3</v>
      </c>
      <c r="R211" s="184">
        <f t="shared" si="17"/>
        <v>4.505E-2</v>
      </c>
      <c r="S211" s="184">
        <v>0</v>
      </c>
      <c r="T211" s="185">
        <f t="shared" si="18"/>
        <v>0</v>
      </c>
      <c r="U211" s="31"/>
      <c r="V211" s="31"/>
      <c r="W211" s="31"/>
      <c r="X211" s="31"/>
      <c r="Y211" s="31"/>
      <c r="Z211" s="31"/>
      <c r="AA211" s="31"/>
      <c r="AB211" s="31"/>
      <c r="AC211" s="31"/>
      <c r="AD211" s="31"/>
      <c r="AE211" s="31"/>
      <c r="AR211" s="186" t="s">
        <v>263</v>
      </c>
      <c r="AT211" s="186" t="s">
        <v>357</v>
      </c>
      <c r="AU211" s="186" t="s">
        <v>88</v>
      </c>
      <c r="AY211" s="14" t="s">
        <v>232</v>
      </c>
      <c r="BE211" s="104">
        <f t="shared" si="19"/>
        <v>0</v>
      </c>
      <c r="BF211" s="104">
        <f t="shared" si="20"/>
        <v>0</v>
      </c>
      <c r="BG211" s="104">
        <f t="shared" si="21"/>
        <v>0</v>
      </c>
      <c r="BH211" s="104">
        <f t="shared" si="22"/>
        <v>0</v>
      </c>
      <c r="BI211" s="104">
        <f t="shared" si="23"/>
        <v>0</v>
      </c>
      <c r="BJ211" s="14" t="s">
        <v>88</v>
      </c>
      <c r="BK211" s="104">
        <f t="shared" si="24"/>
        <v>0</v>
      </c>
      <c r="BL211" s="14" t="s">
        <v>238</v>
      </c>
      <c r="BM211" s="186" t="s">
        <v>1505</v>
      </c>
    </row>
    <row r="212" spans="1:65" s="2" customFormat="1" ht="37.9" customHeight="1">
      <c r="A212" s="31"/>
      <c r="B212" s="142"/>
      <c r="C212" s="174" t="s">
        <v>482</v>
      </c>
      <c r="D212" s="174" t="s">
        <v>234</v>
      </c>
      <c r="E212" s="175" t="s">
        <v>1506</v>
      </c>
      <c r="F212" s="176" t="s">
        <v>1507</v>
      </c>
      <c r="G212" s="177" t="s">
        <v>394</v>
      </c>
      <c r="H212" s="178">
        <v>8</v>
      </c>
      <c r="I212" s="179"/>
      <c r="J212" s="180">
        <f t="shared" si="15"/>
        <v>0</v>
      </c>
      <c r="K212" s="181"/>
      <c r="L212" s="32"/>
      <c r="M212" s="182" t="s">
        <v>1</v>
      </c>
      <c r="N212" s="183" t="s">
        <v>43</v>
      </c>
      <c r="O212" s="60"/>
      <c r="P212" s="184">
        <f t="shared" si="16"/>
        <v>0</v>
      </c>
      <c r="Q212" s="184">
        <v>0</v>
      </c>
      <c r="R212" s="184">
        <f t="shared" si="17"/>
        <v>0</v>
      </c>
      <c r="S212" s="184">
        <v>0</v>
      </c>
      <c r="T212" s="185">
        <f t="shared" si="18"/>
        <v>0</v>
      </c>
      <c r="U212" s="31"/>
      <c r="V212" s="31"/>
      <c r="W212" s="31"/>
      <c r="X212" s="31"/>
      <c r="Y212" s="31"/>
      <c r="Z212" s="31"/>
      <c r="AA212" s="31"/>
      <c r="AB212" s="31"/>
      <c r="AC212" s="31"/>
      <c r="AD212" s="31"/>
      <c r="AE212" s="31"/>
      <c r="AR212" s="186" t="s">
        <v>238</v>
      </c>
      <c r="AT212" s="186" t="s">
        <v>234</v>
      </c>
      <c r="AU212" s="186" t="s">
        <v>88</v>
      </c>
      <c r="AY212" s="14" t="s">
        <v>232</v>
      </c>
      <c r="BE212" s="104">
        <f t="shared" si="19"/>
        <v>0</v>
      </c>
      <c r="BF212" s="104">
        <f t="shared" si="20"/>
        <v>0</v>
      </c>
      <c r="BG212" s="104">
        <f t="shared" si="21"/>
        <v>0</v>
      </c>
      <c r="BH212" s="104">
        <f t="shared" si="22"/>
        <v>0</v>
      </c>
      <c r="BI212" s="104">
        <f t="shared" si="23"/>
        <v>0</v>
      </c>
      <c r="BJ212" s="14" t="s">
        <v>88</v>
      </c>
      <c r="BK212" s="104">
        <f t="shared" si="24"/>
        <v>0</v>
      </c>
      <c r="BL212" s="14" t="s">
        <v>238</v>
      </c>
      <c r="BM212" s="186" t="s">
        <v>1508</v>
      </c>
    </row>
    <row r="213" spans="1:65" s="2" customFormat="1" ht="37.9" customHeight="1">
      <c r="A213" s="31"/>
      <c r="B213" s="142"/>
      <c r="C213" s="187" t="s">
        <v>486</v>
      </c>
      <c r="D213" s="187" t="s">
        <v>357</v>
      </c>
      <c r="E213" s="188" t="s">
        <v>1509</v>
      </c>
      <c r="F213" s="189" t="s">
        <v>1510</v>
      </c>
      <c r="G213" s="190" t="s">
        <v>394</v>
      </c>
      <c r="H213" s="191">
        <v>8</v>
      </c>
      <c r="I213" s="192"/>
      <c r="J213" s="193">
        <f t="shared" si="15"/>
        <v>0</v>
      </c>
      <c r="K213" s="194"/>
      <c r="L213" s="195"/>
      <c r="M213" s="196" t="s">
        <v>1</v>
      </c>
      <c r="N213" s="197" t="s">
        <v>43</v>
      </c>
      <c r="O213" s="60"/>
      <c r="P213" s="184">
        <f t="shared" si="16"/>
        <v>0</v>
      </c>
      <c r="Q213" s="184">
        <v>6.3299999999999995E-2</v>
      </c>
      <c r="R213" s="184">
        <f t="shared" si="17"/>
        <v>0.50639999999999996</v>
      </c>
      <c r="S213" s="184">
        <v>0</v>
      </c>
      <c r="T213" s="185">
        <f t="shared" si="18"/>
        <v>0</v>
      </c>
      <c r="U213" s="31"/>
      <c r="V213" s="31"/>
      <c r="W213" s="31"/>
      <c r="X213" s="31"/>
      <c r="Y213" s="31"/>
      <c r="Z213" s="31"/>
      <c r="AA213" s="31"/>
      <c r="AB213" s="31"/>
      <c r="AC213" s="31"/>
      <c r="AD213" s="31"/>
      <c r="AE213" s="31"/>
      <c r="AR213" s="186" t="s">
        <v>263</v>
      </c>
      <c r="AT213" s="186" t="s">
        <v>357</v>
      </c>
      <c r="AU213" s="186" t="s">
        <v>88</v>
      </c>
      <c r="AY213" s="14" t="s">
        <v>232</v>
      </c>
      <c r="BE213" s="104">
        <f t="shared" si="19"/>
        <v>0</v>
      </c>
      <c r="BF213" s="104">
        <f t="shared" si="20"/>
        <v>0</v>
      </c>
      <c r="BG213" s="104">
        <f t="shared" si="21"/>
        <v>0</v>
      </c>
      <c r="BH213" s="104">
        <f t="shared" si="22"/>
        <v>0</v>
      </c>
      <c r="BI213" s="104">
        <f t="shared" si="23"/>
        <v>0</v>
      </c>
      <c r="BJ213" s="14" t="s">
        <v>88</v>
      </c>
      <c r="BK213" s="104">
        <f t="shared" si="24"/>
        <v>0</v>
      </c>
      <c r="BL213" s="14" t="s">
        <v>238</v>
      </c>
      <c r="BM213" s="186" t="s">
        <v>1511</v>
      </c>
    </row>
    <row r="214" spans="1:65" s="2" customFormat="1" ht="24.2" customHeight="1">
      <c r="A214" s="31"/>
      <c r="B214" s="142"/>
      <c r="C214" s="187" t="s">
        <v>490</v>
      </c>
      <c r="D214" s="187" t="s">
        <v>357</v>
      </c>
      <c r="E214" s="188" t="s">
        <v>1512</v>
      </c>
      <c r="F214" s="189" t="s">
        <v>1513</v>
      </c>
      <c r="G214" s="190" t="s">
        <v>394</v>
      </c>
      <c r="H214" s="191">
        <v>10</v>
      </c>
      <c r="I214" s="192"/>
      <c r="J214" s="193">
        <f t="shared" si="15"/>
        <v>0</v>
      </c>
      <c r="K214" s="194"/>
      <c r="L214" s="195"/>
      <c r="M214" s="196" t="s">
        <v>1</v>
      </c>
      <c r="N214" s="197" t="s">
        <v>43</v>
      </c>
      <c r="O214" s="60"/>
      <c r="P214" s="184">
        <f t="shared" si="16"/>
        <v>0</v>
      </c>
      <c r="Q214" s="184">
        <v>3.6400000000000002E-2</v>
      </c>
      <c r="R214" s="184">
        <f t="shared" si="17"/>
        <v>0.36399999999999999</v>
      </c>
      <c r="S214" s="184">
        <v>0</v>
      </c>
      <c r="T214" s="185">
        <f t="shared" si="18"/>
        <v>0</v>
      </c>
      <c r="U214" s="31"/>
      <c r="V214" s="31"/>
      <c r="W214" s="31"/>
      <c r="X214" s="31"/>
      <c r="Y214" s="31"/>
      <c r="Z214" s="31"/>
      <c r="AA214" s="31"/>
      <c r="AB214" s="31"/>
      <c r="AC214" s="31"/>
      <c r="AD214" s="31"/>
      <c r="AE214" s="31"/>
      <c r="AR214" s="186" t="s">
        <v>263</v>
      </c>
      <c r="AT214" s="186" t="s">
        <v>357</v>
      </c>
      <c r="AU214" s="186" t="s">
        <v>88</v>
      </c>
      <c r="AY214" s="14" t="s">
        <v>232</v>
      </c>
      <c r="BE214" s="104">
        <f t="shared" si="19"/>
        <v>0</v>
      </c>
      <c r="BF214" s="104">
        <f t="shared" si="20"/>
        <v>0</v>
      </c>
      <c r="BG214" s="104">
        <f t="shared" si="21"/>
        <v>0</v>
      </c>
      <c r="BH214" s="104">
        <f t="shared" si="22"/>
        <v>0</v>
      </c>
      <c r="BI214" s="104">
        <f t="shared" si="23"/>
        <v>0</v>
      </c>
      <c r="BJ214" s="14" t="s">
        <v>88</v>
      </c>
      <c r="BK214" s="104">
        <f t="shared" si="24"/>
        <v>0</v>
      </c>
      <c r="BL214" s="14" t="s">
        <v>238</v>
      </c>
      <c r="BM214" s="186" t="s">
        <v>1514</v>
      </c>
    </row>
    <row r="215" spans="1:65" s="2" customFormat="1" ht="24.2" customHeight="1">
      <c r="A215" s="31"/>
      <c r="B215" s="142"/>
      <c r="C215" s="187" t="s">
        <v>494</v>
      </c>
      <c r="D215" s="187" t="s">
        <v>357</v>
      </c>
      <c r="E215" s="188" t="s">
        <v>1515</v>
      </c>
      <c r="F215" s="189" t="s">
        <v>1516</v>
      </c>
      <c r="G215" s="190" t="s">
        <v>394</v>
      </c>
      <c r="H215" s="191">
        <v>5</v>
      </c>
      <c r="I215" s="192"/>
      <c r="J215" s="193">
        <f t="shared" si="15"/>
        <v>0</v>
      </c>
      <c r="K215" s="194"/>
      <c r="L215" s="195"/>
      <c r="M215" s="196" t="s">
        <v>1</v>
      </c>
      <c r="N215" s="197" t="s">
        <v>43</v>
      </c>
      <c r="O215" s="60"/>
      <c r="P215" s="184">
        <f t="shared" si="16"/>
        <v>0</v>
      </c>
      <c r="Q215" s="184">
        <v>3.6400000000000002E-2</v>
      </c>
      <c r="R215" s="184">
        <f t="shared" si="17"/>
        <v>0.182</v>
      </c>
      <c r="S215" s="184">
        <v>0</v>
      </c>
      <c r="T215" s="185">
        <f t="shared" si="18"/>
        <v>0</v>
      </c>
      <c r="U215" s="31"/>
      <c r="V215" s="31"/>
      <c r="W215" s="31"/>
      <c r="X215" s="31"/>
      <c r="Y215" s="31"/>
      <c r="Z215" s="31"/>
      <c r="AA215" s="31"/>
      <c r="AB215" s="31"/>
      <c r="AC215" s="31"/>
      <c r="AD215" s="31"/>
      <c r="AE215" s="31"/>
      <c r="AR215" s="186" t="s">
        <v>263</v>
      </c>
      <c r="AT215" s="186" t="s">
        <v>357</v>
      </c>
      <c r="AU215" s="186" t="s">
        <v>88</v>
      </c>
      <c r="AY215" s="14" t="s">
        <v>232</v>
      </c>
      <c r="BE215" s="104">
        <f t="shared" si="19"/>
        <v>0</v>
      </c>
      <c r="BF215" s="104">
        <f t="shared" si="20"/>
        <v>0</v>
      </c>
      <c r="BG215" s="104">
        <f t="shared" si="21"/>
        <v>0</v>
      </c>
      <c r="BH215" s="104">
        <f t="shared" si="22"/>
        <v>0</v>
      </c>
      <c r="BI215" s="104">
        <f t="shared" si="23"/>
        <v>0</v>
      </c>
      <c r="BJ215" s="14" t="s">
        <v>88</v>
      </c>
      <c r="BK215" s="104">
        <f t="shared" si="24"/>
        <v>0</v>
      </c>
      <c r="BL215" s="14" t="s">
        <v>238</v>
      </c>
      <c r="BM215" s="186" t="s">
        <v>1517</v>
      </c>
    </row>
    <row r="216" spans="1:65" s="2" customFormat="1" ht="24.2" customHeight="1">
      <c r="A216" s="31"/>
      <c r="B216" s="142"/>
      <c r="C216" s="187" t="s">
        <v>463</v>
      </c>
      <c r="D216" s="187" t="s">
        <v>357</v>
      </c>
      <c r="E216" s="188" t="s">
        <v>1518</v>
      </c>
      <c r="F216" s="189" t="s">
        <v>1519</v>
      </c>
      <c r="G216" s="190" t="s">
        <v>394</v>
      </c>
      <c r="H216" s="191">
        <v>8</v>
      </c>
      <c r="I216" s="192"/>
      <c r="J216" s="193">
        <f t="shared" si="15"/>
        <v>0</v>
      </c>
      <c r="K216" s="194"/>
      <c r="L216" s="195"/>
      <c r="M216" s="196" t="s">
        <v>1</v>
      </c>
      <c r="N216" s="197" t="s">
        <v>43</v>
      </c>
      <c r="O216" s="60"/>
      <c r="P216" s="184">
        <f t="shared" si="16"/>
        <v>0</v>
      </c>
      <c r="Q216" s="184">
        <v>2.5999999999999999E-2</v>
      </c>
      <c r="R216" s="184">
        <f t="shared" si="17"/>
        <v>0.20799999999999999</v>
      </c>
      <c r="S216" s="184">
        <v>0</v>
      </c>
      <c r="T216" s="185">
        <f t="shared" si="18"/>
        <v>0</v>
      </c>
      <c r="U216" s="31"/>
      <c r="V216" s="31"/>
      <c r="W216" s="31"/>
      <c r="X216" s="31"/>
      <c r="Y216" s="31"/>
      <c r="Z216" s="31"/>
      <c r="AA216" s="31"/>
      <c r="AB216" s="31"/>
      <c r="AC216" s="31"/>
      <c r="AD216" s="31"/>
      <c r="AE216" s="31"/>
      <c r="AR216" s="186" t="s">
        <v>263</v>
      </c>
      <c r="AT216" s="186" t="s">
        <v>357</v>
      </c>
      <c r="AU216" s="186" t="s">
        <v>88</v>
      </c>
      <c r="AY216" s="14" t="s">
        <v>232</v>
      </c>
      <c r="BE216" s="104">
        <f t="shared" si="19"/>
        <v>0</v>
      </c>
      <c r="BF216" s="104">
        <f t="shared" si="20"/>
        <v>0</v>
      </c>
      <c r="BG216" s="104">
        <f t="shared" si="21"/>
        <v>0</v>
      </c>
      <c r="BH216" s="104">
        <f t="shared" si="22"/>
        <v>0</v>
      </c>
      <c r="BI216" s="104">
        <f t="shared" si="23"/>
        <v>0</v>
      </c>
      <c r="BJ216" s="14" t="s">
        <v>88</v>
      </c>
      <c r="BK216" s="104">
        <f t="shared" si="24"/>
        <v>0</v>
      </c>
      <c r="BL216" s="14" t="s">
        <v>238</v>
      </c>
      <c r="BM216" s="186" t="s">
        <v>1520</v>
      </c>
    </row>
    <row r="217" spans="1:65" s="2" customFormat="1" ht="24.2" customHeight="1">
      <c r="A217" s="31"/>
      <c r="B217" s="142"/>
      <c r="C217" s="187" t="s">
        <v>501</v>
      </c>
      <c r="D217" s="187" t="s">
        <v>357</v>
      </c>
      <c r="E217" s="188" t="s">
        <v>1521</v>
      </c>
      <c r="F217" s="189" t="s">
        <v>1522</v>
      </c>
      <c r="G217" s="190" t="s">
        <v>394</v>
      </c>
      <c r="H217" s="191">
        <v>32</v>
      </c>
      <c r="I217" s="192"/>
      <c r="J217" s="193">
        <f t="shared" si="15"/>
        <v>0</v>
      </c>
      <c r="K217" s="194"/>
      <c r="L217" s="195"/>
      <c r="M217" s="196" t="s">
        <v>1</v>
      </c>
      <c r="N217" s="197" t="s">
        <v>43</v>
      </c>
      <c r="O217" s="60"/>
      <c r="P217" s="184">
        <f t="shared" si="16"/>
        <v>0</v>
      </c>
      <c r="Q217" s="184">
        <v>3.2000000000000002E-3</v>
      </c>
      <c r="R217" s="184">
        <f t="shared" si="17"/>
        <v>0.1024</v>
      </c>
      <c r="S217" s="184">
        <v>0</v>
      </c>
      <c r="T217" s="185">
        <f t="shared" si="18"/>
        <v>0</v>
      </c>
      <c r="U217" s="31"/>
      <c r="V217" s="31"/>
      <c r="W217" s="31"/>
      <c r="X217" s="31"/>
      <c r="Y217" s="31"/>
      <c r="Z217" s="31"/>
      <c r="AA217" s="31"/>
      <c r="AB217" s="31"/>
      <c r="AC217" s="31"/>
      <c r="AD217" s="31"/>
      <c r="AE217" s="31"/>
      <c r="AR217" s="186" t="s">
        <v>263</v>
      </c>
      <c r="AT217" s="186" t="s">
        <v>357</v>
      </c>
      <c r="AU217" s="186" t="s">
        <v>88</v>
      </c>
      <c r="AY217" s="14" t="s">
        <v>232</v>
      </c>
      <c r="BE217" s="104">
        <f t="shared" si="19"/>
        <v>0</v>
      </c>
      <c r="BF217" s="104">
        <f t="shared" si="20"/>
        <v>0</v>
      </c>
      <c r="BG217" s="104">
        <f t="shared" si="21"/>
        <v>0</v>
      </c>
      <c r="BH217" s="104">
        <f t="shared" si="22"/>
        <v>0</v>
      </c>
      <c r="BI217" s="104">
        <f t="shared" si="23"/>
        <v>0</v>
      </c>
      <c r="BJ217" s="14" t="s">
        <v>88</v>
      </c>
      <c r="BK217" s="104">
        <f t="shared" si="24"/>
        <v>0</v>
      </c>
      <c r="BL217" s="14" t="s">
        <v>238</v>
      </c>
      <c r="BM217" s="186" t="s">
        <v>1523</v>
      </c>
    </row>
    <row r="218" spans="1:65" s="2" customFormat="1" ht="24.2" customHeight="1">
      <c r="A218" s="31"/>
      <c r="B218" s="142"/>
      <c r="C218" s="174" t="s">
        <v>505</v>
      </c>
      <c r="D218" s="174" t="s">
        <v>234</v>
      </c>
      <c r="E218" s="175" t="s">
        <v>670</v>
      </c>
      <c r="F218" s="176" t="s">
        <v>671</v>
      </c>
      <c r="G218" s="177" t="s">
        <v>394</v>
      </c>
      <c r="H218" s="178">
        <v>8</v>
      </c>
      <c r="I218" s="179"/>
      <c r="J218" s="180">
        <f t="shared" si="15"/>
        <v>0</v>
      </c>
      <c r="K218" s="181"/>
      <c r="L218" s="32"/>
      <c r="M218" s="182" t="s">
        <v>1</v>
      </c>
      <c r="N218" s="183" t="s">
        <v>43</v>
      </c>
      <c r="O218" s="60"/>
      <c r="P218" s="184">
        <f t="shared" si="16"/>
        <v>0</v>
      </c>
      <c r="Q218" s="184">
        <v>6.3E-3</v>
      </c>
      <c r="R218" s="184">
        <f t="shared" si="17"/>
        <v>5.04E-2</v>
      </c>
      <c r="S218" s="184">
        <v>0</v>
      </c>
      <c r="T218" s="185">
        <f t="shared" si="18"/>
        <v>0</v>
      </c>
      <c r="U218" s="31"/>
      <c r="V218" s="31"/>
      <c r="W218" s="31"/>
      <c r="X218" s="31"/>
      <c r="Y218" s="31"/>
      <c r="Z218" s="31"/>
      <c r="AA218" s="31"/>
      <c r="AB218" s="31"/>
      <c r="AC218" s="31"/>
      <c r="AD218" s="31"/>
      <c r="AE218" s="31"/>
      <c r="AR218" s="186" t="s">
        <v>238</v>
      </c>
      <c r="AT218" s="186" t="s">
        <v>234</v>
      </c>
      <c r="AU218" s="186" t="s">
        <v>88</v>
      </c>
      <c r="AY218" s="14" t="s">
        <v>232</v>
      </c>
      <c r="BE218" s="104">
        <f t="shared" si="19"/>
        <v>0</v>
      </c>
      <c r="BF218" s="104">
        <f t="shared" si="20"/>
        <v>0</v>
      </c>
      <c r="BG218" s="104">
        <f t="shared" si="21"/>
        <v>0</v>
      </c>
      <c r="BH218" s="104">
        <f t="shared" si="22"/>
        <v>0</v>
      </c>
      <c r="BI218" s="104">
        <f t="shared" si="23"/>
        <v>0</v>
      </c>
      <c r="BJ218" s="14" t="s">
        <v>88</v>
      </c>
      <c r="BK218" s="104">
        <f t="shared" si="24"/>
        <v>0</v>
      </c>
      <c r="BL218" s="14" t="s">
        <v>238</v>
      </c>
      <c r="BM218" s="186" t="s">
        <v>1524</v>
      </c>
    </row>
    <row r="219" spans="1:65" s="2" customFormat="1" ht="16.5" customHeight="1">
      <c r="A219" s="31"/>
      <c r="B219" s="142"/>
      <c r="C219" s="187" t="s">
        <v>509</v>
      </c>
      <c r="D219" s="187" t="s">
        <v>357</v>
      </c>
      <c r="E219" s="188" t="s">
        <v>1525</v>
      </c>
      <c r="F219" s="189" t="s">
        <v>1526</v>
      </c>
      <c r="G219" s="190" t="s">
        <v>394</v>
      </c>
      <c r="H219" s="191">
        <v>8</v>
      </c>
      <c r="I219" s="192"/>
      <c r="J219" s="193">
        <f t="shared" si="15"/>
        <v>0</v>
      </c>
      <c r="K219" s="194"/>
      <c r="L219" s="195"/>
      <c r="M219" s="196" t="s">
        <v>1</v>
      </c>
      <c r="N219" s="197" t="s">
        <v>43</v>
      </c>
      <c r="O219" s="60"/>
      <c r="P219" s="184">
        <f t="shared" si="16"/>
        <v>0</v>
      </c>
      <c r="Q219" s="184">
        <v>8.6400000000000005E-2</v>
      </c>
      <c r="R219" s="184">
        <f t="shared" si="17"/>
        <v>0.69120000000000004</v>
      </c>
      <c r="S219" s="184">
        <v>0</v>
      </c>
      <c r="T219" s="185">
        <f t="shared" si="18"/>
        <v>0</v>
      </c>
      <c r="U219" s="31"/>
      <c r="V219" s="31"/>
      <c r="W219" s="31"/>
      <c r="X219" s="31"/>
      <c r="Y219" s="31"/>
      <c r="Z219" s="31"/>
      <c r="AA219" s="31"/>
      <c r="AB219" s="31"/>
      <c r="AC219" s="31"/>
      <c r="AD219" s="31"/>
      <c r="AE219" s="31"/>
      <c r="AR219" s="186" t="s">
        <v>263</v>
      </c>
      <c r="AT219" s="186" t="s">
        <v>357</v>
      </c>
      <c r="AU219" s="186" t="s">
        <v>88</v>
      </c>
      <c r="AY219" s="14" t="s">
        <v>232</v>
      </c>
      <c r="BE219" s="104">
        <f t="shared" si="19"/>
        <v>0</v>
      </c>
      <c r="BF219" s="104">
        <f t="shared" si="20"/>
        <v>0</v>
      </c>
      <c r="BG219" s="104">
        <f t="shared" si="21"/>
        <v>0</v>
      </c>
      <c r="BH219" s="104">
        <f t="shared" si="22"/>
        <v>0</v>
      </c>
      <c r="BI219" s="104">
        <f t="shared" si="23"/>
        <v>0</v>
      </c>
      <c r="BJ219" s="14" t="s">
        <v>88</v>
      </c>
      <c r="BK219" s="104">
        <f t="shared" si="24"/>
        <v>0</v>
      </c>
      <c r="BL219" s="14" t="s">
        <v>238</v>
      </c>
      <c r="BM219" s="186" t="s">
        <v>1527</v>
      </c>
    </row>
    <row r="220" spans="1:65" s="2" customFormat="1" ht="16.5" customHeight="1">
      <c r="A220" s="31"/>
      <c r="B220" s="142"/>
      <c r="C220" s="174" t="s">
        <v>513</v>
      </c>
      <c r="D220" s="174" t="s">
        <v>234</v>
      </c>
      <c r="E220" s="175" t="s">
        <v>1528</v>
      </c>
      <c r="F220" s="176" t="s">
        <v>1529</v>
      </c>
      <c r="G220" s="177" t="s">
        <v>256</v>
      </c>
      <c r="H220" s="178">
        <v>12</v>
      </c>
      <c r="I220" s="179"/>
      <c r="J220" s="180">
        <f t="shared" si="15"/>
        <v>0</v>
      </c>
      <c r="K220" s="181"/>
      <c r="L220" s="32"/>
      <c r="M220" s="182" t="s">
        <v>1</v>
      </c>
      <c r="N220" s="183" t="s">
        <v>43</v>
      </c>
      <c r="O220" s="60"/>
      <c r="P220" s="184">
        <f t="shared" si="16"/>
        <v>0</v>
      </c>
      <c r="Q220" s="184">
        <v>6.533032E-4</v>
      </c>
      <c r="R220" s="184">
        <f t="shared" si="17"/>
        <v>7.8396383999999996E-3</v>
      </c>
      <c r="S220" s="184">
        <v>0</v>
      </c>
      <c r="T220" s="185">
        <f t="shared" si="18"/>
        <v>0</v>
      </c>
      <c r="U220" s="31"/>
      <c r="V220" s="31"/>
      <c r="W220" s="31"/>
      <c r="X220" s="31"/>
      <c r="Y220" s="31"/>
      <c r="Z220" s="31"/>
      <c r="AA220" s="31"/>
      <c r="AB220" s="31"/>
      <c r="AC220" s="31"/>
      <c r="AD220" s="31"/>
      <c r="AE220" s="31"/>
      <c r="AR220" s="186" t="s">
        <v>238</v>
      </c>
      <c r="AT220" s="186" t="s">
        <v>234</v>
      </c>
      <c r="AU220" s="186" t="s">
        <v>88</v>
      </c>
      <c r="AY220" s="14" t="s">
        <v>232</v>
      </c>
      <c r="BE220" s="104">
        <f t="shared" si="19"/>
        <v>0</v>
      </c>
      <c r="BF220" s="104">
        <f t="shared" si="20"/>
        <v>0</v>
      </c>
      <c r="BG220" s="104">
        <f t="shared" si="21"/>
        <v>0</v>
      </c>
      <c r="BH220" s="104">
        <f t="shared" si="22"/>
        <v>0</v>
      </c>
      <c r="BI220" s="104">
        <f t="shared" si="23"/>
        <v>0</v>
      </c>
      <c r="BJ220" s="14" t="s">
        <v>88</v>
      </c>
      <c r="BK220" s="104">
        <f t="shared" si="24"/>
        <v>0</v>
      </c>
      <c r="BL220" s="14" t="s">
        <v>238</v>
      </c>
      <c r="BM220" s="186" t="s">
        <v>1530</v>
      </c>
    </row>
    <row r="221" spans="1:65" s="2" customFormat="1" ht="33" customHeight="1">
      <c r="A221" s="31"/>
      <c r="B221" s="142"/>
      <c r="C221" s="187" t="s">
        <v>517</v>
      </c>
      <c r="D221" s="187" t="s">
        <v>357</v>
      </c>
      <c r="E221" s="188" t="s">
        <v>1531</v>
      </c>
      <c r="F221" s="189" t="s">
        <v>1532</v>
      </c>
      <c r="G221" s="190" t="s">
        <v>256</v>
      </c>
      <c r="H221" s="191">
        <v>12</v>
      </c>
      <c r="I221" s="192"/>
      <c r="J221" s="193">
        <f t="shared" si="15"/>
        <v>0</v>
      </c>
      <c r="K221" s="194"/>
      <c r="L221" s="195"/>
      <c r="M221" s="196" t="s">
        <v>1</v>
      </c>
      <c r="N221" s="197" t="s">
        <v>43</v>
      </c>
      <c r="O221" s="60"/>
      <c r="P221" s="184">
        <f t="shared" si="16"/>
        <v>0</v>
      </c>
      <c r="Q221" s="184">
        <v>8.4000000000000005E-2</v>
      </c>
      <c r="R221" s="184">
        <f t="shared" si="17"/>
        <v>1.008</v>
      </c>
      <c r="S221" s="184">
        <v>0</v>
      </c>
      <c r="T221" s="185">
        <f t="shared" si="18"/>
        <v>0</v>
      </c>
      <c r="U221" s="31"/>
      <c r="V221" s="31"/>
      <c r="W221" s="31"/>
      <c r="X221" s="31"/>
      <c r="Y221" s="31"/>
      <c r="Z221" s="31"/>
      <c r="AA221" s="31"/>
      <c r="AB221" s="31"/>
      <c r="AC221" s="31"/>
      <c r="AD221" s="31"/>
      <c r="AE221" s="31"/>
      <c r="AR221" s="186" t="s">
        <v>468</v>
      </c>
      <c r="AT221" s="186" t="s">
        <v>357</v>
      </c>
      <c r="AU221" s="186" t="s">
        <v>88</v>
      </c>
      <c r="AY221" s="14" t="s">
        <v>232</v>
      </c>
      <c r="BE221" s="104">
        <f t="shared" si="19"/>
        <v>0</v>
      </c>
      <c r="BF221" s="104">
        <f t="shared" si="20"/>
        <v>0</v>
      </c>
      <c r="BG221" s="104">
        <f t="shared" si="21"/>
        <v>0</v>
      </c>
      <c r="BH221" s="104">
        <f t="shared" si="22"/>
        <v>0</v>
      </c>
      <c r="BI221" s="104">
        <f t="shared" si="23"/>
        <v>0</v>
      </c>
      <c r="BJ221" s="14" t="s">
        <v>88</v>
      </c>
      <c r="BK221" s="104">
        <f t="shared" si="24"/>
        <v>0</v>
      </c>
      <c r="BL221" s="14" t="s">
        <v>468</v>
      </c>
      <c r="BM221" s="186" t="s">
        <v>1533</v>
      </c>
    </row>
    <row r="222" spans="1:65" s="12" customFormat="1" ht="22.9" customHeight="1">
      <c r="B222" s="161"/>
      <c r="D222" s="162" t="s">
        <v>76</v>
      </c>
      <c r="E222" s="172" t="s">
        <v>629</v>
      </c>
      <c r="F222" s="172" t="s">
        <v>757</v>
      </c>
      <c r="I222" s="164"/>
      <c r="J222" s="173">
        <f>BK222</f>
        <v>0</v>
      </c>
      <c r="L222" s="161"/>
      <c r="M222" s="166"/>
      <c r="N222" s="167"/>
      <c r="O222" s="167"/>
      <c r="P222" s="168">
        <f>P223</f>
        <v>0</v>
      </c>
      <c r="Q222" s="167"/>
      <c r="R222" s="168">
        <f>R223</f>
        <v>0</v>
      </c>
      <c r="S222" s="167"/>
      <c r="T222" s="169">
        <f>T223</f>
        <v>0</v>
      </c>
      <c r="AR222" s="162" t="s">
        <v>81</v>
      </c>
      <c r="AT222" s="170" t="s">
        <v>76</v>
      </c>
      <c r="AU222" s="170" t="s">
        <v>81</v>
      </c>
      <c r="AY222" s="162" t="s">
        <v>232</v>
      </c>
      <c r="BK222" s="171">
        <f>BK223</f>
        <v>0</v>
      </c>
    </row>
    <row r="223" spans="1:65" s="2" customFormat="1" ht="33" customHeight="1">
      <c r="A223" s="31"/>
      <c r="B223" s="142"/>
      <c r="C223" s="174" t="s">
        <v>883</v>
      </c>
      <c r="D223" s="174" t="s">
        <v>234</v>
      </c>
      <c r="E223" s="175" t="s">
        <v>759</v>
      </c>
      <c r="F223" s="176" t="s">
        <v>760</v>
      </c>
      <c r="G223" s="177" t="s">
        <v>360</v>
      </c>
      <c r="H223" s="178">
        <v>617.67200000000003</v>
      </c>
      <c r="I223" s="179"/>
      <c r="J223" s="180">
        <f>ROUND(I223*H223,2)</f>
        <v>0</v>
      </c>
      <c r="K223" s="181"/>
      <c r="L223" s="32"/>
      <c r="M223" s="182" t="s">
        <v>1</v>
      </c>
      <c r="N223" s="183" t="s">
        <v>43</v>
      </c>
      <c r="O223" s="60"/>
      <c r="P223" s="184">
        <f>O223*H223</f>
        <v>0</v>
      </c>
      <c r="Q223" s="184">
        <v>0</v>
      </c>
      <c r="R223" s="184">
        <f>Q223*H223</f>
        <v>0</v>
      </c>
      <c r="S223" s="184">
        <v>0</v>
      </c>
      <c r="T223" s="185">
        <f>S223*H223</f>
        <v>0</v>
      </c>
      <c r="U223" s="31"/>
      <c r="V223" s="31"/>
      <c r="W223" s="31"/>
      <c r="X223" s="31"/>
      <c r="Y223" s="31"/>
      <c r="Z223" s="31"/>
      <c r="AA223" s="31"/>
      <c r="AB223" s="31"/>
      <c r="AC223" s="31"/>
      <c r="AD223" s="31"/>
      <c r="AE223" s="31"/>
      <c r="AR223" s="186" t="s">
        <v>238</v>
      </c>
      <c r="AT223" s="186" t="s">
        <v>234</v>
      </c>
      <c r="AU223" s="186" t="s">
        <v>88</v>
      </c>
      <c r="AY223" s="14" t="s">
        <v>232</v>
      </c>
      <c r="BE223" s="104">
        <f>IF(N223="základná",J223,0)</f>
        <v>0</v>
      </c>
      <c r="BF223" s="104">
        <f>IF(N223="znížená",J223,0)</f>
        <v>0</v>
      </c>
      <c r="BG223" s="104">
        <f>IF(N223="zákl. prenesená",J223,0)</f>
        <v>0</v>
      </c>
      <c r="BH223" s="104">
        <f>IF(N223="zníž. prenesená",J223,0)</f>
        <v>0</v>
      </c>
      <c r="BI223" s="104">
        <f>IF(N223="nulová",J223,0)</f>
        <v>0</v>
      </c>
      <c r="BJ223" s="14" t="s">
        <v>88</v>
      </c>
      <c r="BK223" s="104">
        <f>ROUND(I223*H223,2)</f>
        <v>0</v>
      </c>
      <c r="BL223" s="14" t="s">
        <v>238</v>
      </c>
      <c r="BM223" s="186" t="s">
        <v>1534</v>
      </c>
    </row>
    <row r="224" spans="1:65" s="12" customFormat="1" ht="25.9" customHeight="1">
      <c r="B224" s="161"/>
      <c r="D224" s="162" t="s">
        <v>76</v>
      </c>
      <c r="E224" s="163" t="s">
        <v>766</v>
      </c>
      <c r="F224" s="163" t="s">
        <v>767</v>
      </c>
      <c r="I224" s="164"/>
      <c r="J224" s="165">
        <f>BK224</f>
        <v>0</v>
      </c>
      <c r="L224" s="161"/>
      <c r="M224" s="166"/>
      <c r="N224" s="167"/>
      <c r="O224" s="167"/>
      <c r="P224" s="168">
        <f>P225</f>
        <v>0</v>
      </c>
      <c r="Q224" s="167"/>
      <c r="R224" s="168">
        <f>R225</f>
        <v>0</v>
      </c>
      <c r="S224" s="167"/>
      <c r="T224" s="169">
        <f>T225</f>
        <v>0.91799999999999993</v>
      </c>
      <c r="AR224" s="162" t="s">
        <v>88</v>
      </c>
      <c r="AT224" s="170" t="s">
        <v>76</v>
      </c>
      <c r="AU224" s="170" t="s">
        <v>77</v>
      </c>
      <c r="AY224" s="162" t="s">
        <v>232</v>
      </c>
      <c r="BK224" s="171">
        <f>BK225</f>
        <v>0</v>
      </c>
    </row>
    <row r="225" spans="1:65" s="12" customFormat="1" ht="22.9" customHeight="1">
      <c r="B225" s="161"/>
      <c r="D225" s="162" t="s">
        <v>76</v>
      </c>
      <c r="E225" s="172" t="s">
        <v>1094</v>
      </c>
      <c r="F225" s="172" t="s">
        <v>1095</v>
      </c>
      <c r="I225" s="164"/>
      <c r="J225" s="173">
        <f>BK225</f>
        <v>0</v>
      </c>
      <c r="L225" s="161"/>
      <c r="M225" s="166"/>
      <c r="N225" s="167"/>
      <c r="O225" s="167"/>
      <c r="P225" s="168">
        <f>SUM(P226:P227)</f>
        <v>0</v>
      </c>
      <c r="Q225" s="167"/>
      <c r="R225" s="168">
        <f>SUM(R226:R227)</f>
        <v>0</v>
      </c>
      <c r="S225" s="167"/>
      <c r="T225" s="169">
        <f>SUM(T226:T227)</f>
        <v>0.91799999999999993</v>
      </c>
      <c r="AR225" s="162" t="s">
        <v>88</v>
      </c>
      <c r="AT225" s="170" t="s">
        <v>76</v>
      </c>
      <c r="AU225" s="170" t="s">
        <v>81</v>
      </c>
      <c r="AY225" s="162" t="s">
        <v>232</v>
      </c>
      <c r="BK225" s="171">
        <f>SUM(BK226:BK227)</f>
        <v>0</v>
      </c>
    </row>
    <row r="226" spans="1:65" s="2" customFormat="1" ht="24.2" customHeight="1">
      <c r="A226" s="31"/>
      <c r="B226" s="142"/>
      <c r="C226" s="174" t="s">
        <v>565</v>
      </c>
      <c r="D226" s="174" t="s">
        <v>234</v>
      </c>
      <c r="E226" s="175" t="s">
        <v>1535</v>
      </c>
      <c r="F226" s="176" t="s">
        <v>1536</v>
      </c>
      <c r="G226" s="177" t="s">
        <v>256</v>
      </c>
      <c r="H226" s="178">
        <v>102</v>
      </c>
      <c r="I226" s="179"/>
      <c r="J226" s="180">
        <f>ROUND(I226*H226,2)</f>
        <v>0</v>
      </c>
      <c r="K226" s="181"/>
      <c r="L226" s="32"/>
      <c r="M226" s="182" t="s">
        <v>1</v>
      </c>
      <c r="N226" s="183" t="s">
        <v>43</v>
      </c>
      <c r="O226" s="60"/>
      <c r="P226" s="184">
        <f>O226*H226</f>
        <v>0</v>
      </c>
      <c r="Q226" s="184">
        <v>0</v>
      </c>
      <c r="R226" s="184">
        <f>Q226*H226</f>
        <v>0</v>
      </c>
      <c r="S226" s="184">
        <v>0</v>
      </c>
      <c r="T226" s="185">
        <f>S226*H226</f>
        <v>0</v>
      </c>
      <c r="U226" s="31"/>
      <c r="V226" s="31"/>
      <c r="W226" s="31"/>
      <c r="X226" s="31"/>
      <c r="Y226" s="31"/>
      <c r="Z226" s="31"/>
      <c r="AA226" s="31"/>
      <c r="AB226" s="31"/>
      <c r="AC226" s="31"/>
      <c r="AD226" s="31"/>
      <c r="AE226" s="31"/>
      <c r="AR226" s="186" t="s">
        <v>297</v>
      </c>
      <c r="AT226" s="186" t="s">
        <v>234</v>
      </c>
      <c r="AU226" s="186" t="s">
        <v>88</v>
      </c>
      <c r="AY226" s="14" t="s">
        <v>232</v>
      </c>
      <c r="BE226" s="104">
        <f>IF(N226="základná",J226,0)</f>
        <v>0</v>
      </c>
      <c r="BF226" s="104">
        <f>IF(N226="znížená",J226,0)</f>
        <v>0</v>
      </c>
      <c r="BG226" s="104">
        <f>IF(N226="zákl. prenesená",J226,0)</f>
        <v>0</v>
      </c>
      <c r="BH226" s="104">
        <f>IF(N226="zníž. prenesená",J226,0)</f>
        <v>0</v>
      </c>
      <c r="BI226" s="104">
        <f>IF(N226="nulová",J226,0)</f>
        <v>0</v>
      </c>
      <c r="BJ226" s="14" t="s">
        <v>88</v>
      </c>
      <c r="BK226" s="104">
        <f>ROUND(I226*H226,2)</f>
        <v>0</v>
      </c>
      <c r="BL226" s="14" t="s">
        <v>297</v>
      </c>
      <c r="BM226" s="186" t="s">
        <v>1537</v>
      </c>
    </row>
    <row r="227" spans="1:65" s="2" customFormat="1" ht="24.2" customHeight="1">
      <c r="A227" s="31"/>
      <c r="B227" s="142"/>
      <c r="C227" s="174" t="s">
        <v>1130</v>
      </c>
      <c r="D227" s="174" t="s">
        <v>234</v>
      </c>
      <c r="E227" s="175" t="s">
        <v>1538</v>
      </c>
      <c r="F227" s="176" t="s">
        <v>1539</v>
      </c>
      <c r="G227" s="177" t="s">
        <v>256</v>
      </c>
      <c r="H227" s="178">
        <v>102</v>
      </c>
      <c r="I227" s="179"/>
      <c r="J227" s="180">
        <f>ROUND(I227*H227,2)</f>
        <v>0</v>
      </c>
      <c r="K227" s="181"/>
      <c r="L227" s="32"/>
      <c r="M227" s="182" t="s">
        <v>1</v>
      </c>
      <c r="N227" s="183" t="s">
        <v>43</v>
      </c>
      <c r="O227" s="60"/>
      <c r="P227" s="184">
        <f>O227*H227</f>
        <v>0</v>
      </c>
      <c r="Q227" s="184">
        <v>0</v>
      </c>
      <c r="R227" s="184">
        <f>Q227*H227</f>
        <v>0</v>
      </c>
      <c r="S227" s="184">
        <v>8.9999999999999993E-3</v>
      </c>
      <c r="T227" s="185">
        <f>S227*H227</f>
        <v>0.91799999999999993</v>
      </c>
      <c r="U227" s="31"/>
      <c r="V227" s="31"/>
      <c r="W227" s="31"/>
      <c r="X227" s="31"/>
      <c r="Y227" s="31"/>
      <c r="Z227" s="31"/>
      <c r="AA227" s="31"/>
      <c r="AB227" s="31"/>
      <c r="AC227" s="31"/>
      <c r="AD227" s="31"/>
      <c r="AE227" s="31"/>
      <c r="AR227" s="186" t="s">
        <v>297</v>
      </c>
      <c r="AT227" s="186" t="s">
        <v>234</v>
      </c>
      <c r="AU227" s="186" t="s">
        <v>88</v>
      </c>
      <c r="AY227" s="14" t="s">
        <v>232</v>
      </c>
      <c r="BE227" s="104">
        <f>IF(N227="základná",J227,0)</f>
        <v>0</v>
      </c>
      <c r="BF227" s="104">
        <f>IF(N227="znížená",J227,0)</f>
        <v>0</v>
      </c>
      <c r="BG227" s="104">
        <f>IF(N227="zákl. prenesená",J227,0)</f>
        <v>0</v>
      </c>
      <c r="BH227" s="104">
        <f>IF(N227="zníž. prenesená",J227,0)</f>
        <v>0</v>
      </c>
      <c r="BI227" s="104">
        <f>IF(N227="nulová",J227,0)</f>
        <v>0</v>
      </c>
      <c r="BJ227" s="14" t="s">
        <v>88</v>
      </c>
      <c r="BK227" s="104">
        <f>ROUND(I227*H227,2)</f>
        <v>0</v>
      </c>
      <c r="BL227" s="14" t="s">
        <v>297</v>
      </c>
      <c r="BM227" s="186" t="s">
        <v>1540</v>
      </c>
    </row>
    <row r="228" spans="1:65" s="12" customFormat="1" ht="25.9" customHeight="1">
      <c r="B228" s="161"/>
      <c r="D228" s="162" t="s">
        <v>76</v>
      </c>
      <c r="E228" s="163" t="s">
        <v>357</v>
      </c>
      <c r="F228" s="163" t="s">
        <v>782</v>
      </c>
      <c r="I228" s="164"/>
      <c r="J228" s="165">
        <f>BK228</f>
        <v>0</v>
      </c>
      <c r="L228" s="161"/>
      <c r="M228" s="166"/>
      <c r="N228" s="167"/>
      <c r="O228" s="167"/>
      <c r="P228" s="168">
        <f>P229</f>
        <v>0</v>
      </c>
      <c r="Q228" s="167"/>
      <c r="R228" s="168">
        <f>R229</f>
        <v>0.33000743999999999</v>
      </c>
      <c r="S228" s="167"/>
      <c r="T228" s="169">
        <f>T229</f>
        <v>0</v>
      </c>
      <c r="AR228" s="162" t="s">
        <v>93</v>
      </c>
      <c r="AT228" s="170" t="s">
        <v>76</v>
      </c>
      <c r="AU228" s="170" t="s">
        <v>77</v>
      </c>
      <c r="AY228" s="162" t="s">
        <v>232</v>
      </c>
      <c r="BK228" s="171">
        <f>BK229</f>
        <v>0</v>
      </c>
    </row>
    <row r="229" spans="1:65" s="12" customFormat="1" ht="22.9" customHeight="1">
      <c r="B229" s="161"/>
      <c r="D229" s="162" t="s">
        <v>76</v>
      </c>
      <c r="E229" s="172" t="s">
        <v>783</v>
      </c>
      <c r="F229" s="172" t="s">
        <v>784</v>
      </c>
      <c r="I229" s="164"/>
      <c r="J229" s="173">
        <f>BK229</f>
        <v>0</v>
      </c>
      <c r="L229" s="161"/>
      <c r="M229" s="166"/>
      <c r="N229" s="167"/>
      <c r="O229" s="167"/>
      <c r="P229" s="168">
        <f>SUM(P230:P234)</f>
        <v>0</v>
      </c>
      <c r="Q229" s="167"/>
      <c r="R229" s="168">
        <f>SUM(R230:R234)</f>
        <v>0.33000743999999999</v>
      </c>
      <c r="S229" s="167"/>
      <c r="T229" s="169">
        <f>SUM(T230:T234)</f>
        <v>0</v>
      </c>
      <c r="AR229" s="162" t="s">
        <v>93</v>
      </c>
      <c r="AT229" s="170" t="s">
        <v>76</v>
      </c>
      <c r="AU229" s="170" t="s">
        <v>81</v>
      </c>
      <c r="AY229" s="162" t="s">
        <v>232</v>
      </c>
      <c r="BK229" s="171">
        <f>SUM(BK230:BK234)</f>
        <v>0</v>
      </c>
    </row>
    <row r="230" spans="1:65" s="2" customFormat="1" ht="24.2" customHeight="1">
      <c r="A230" s="31"/>
      <c r="B230" s="142"/>
      <c r="C230" s="174" t="s">
        <v>525</v>
      </c>
      <c r="D230" s="174" t="s">
        <v>234</v>
      </c>
      <c r="E230" s="175" t="s">
        <v>1541</v>
      </c>
      <c r="F230" s="176" t="s">
        <v>1542</v>
      </c>
      <c r="G230" s="177" t="s">
        <v>256</v>
      </c>
      <c r="H230" s="178">
        <v>12</v>
      </c>
      <c r="I230" s="179"/>
      <c r="J230" s="180">
        <f>ROUND(I230*H230,2)</f>
        <v>0</v>
      </c>
      <c r="K230" s="181"/>
      <c r="L230" s="32"/>
      <c r="M230" s="182" t="s">
        <v>1</v>
      </c>
      <c r="N230" s="183" t="s">
        <v>43</v>
      </c>
      <c r="O230" s="60"/>
      <c r="P230" s="184">
        <f>O230*H230</f>
        <v>0</v>
      </c>
      <c r="Q230" s="184">
        <v>2.6500619999999999E-2</v>
      </c>
      <c r="R230" s="184">
        <f>Q230*H230</f>
        <v>0.31800743999999997</v>
      </c>
      <c r="S230" s="184">
        <v>0</v>
      </c>
      <c r="T230" s="185">
        <f>S230*H230</f>
        <v>0</v>
      </c>
      <c r="U230" s="31"/>
      <c r="V230" s="31"/>
      <c r="W230" s="31"/>
      <c r="X230" s="31"/>
      <c r="Y230" s="31"/>
      <c r="Z230" s="31"/>
      <c r="AA230" s="31"/>
      <c r="AB230" s="31"/>
      <c r="AC230" s="31"/>
      <c r="AD230" s="31"/>
      <c r="AE230" s="31"/>
      <c r="AR230" s="186" t="s">
        <v>463</v>
      </c>
      <c r="AT230" s="186" t="s">
        <v>234</v>
      </c>
      <c r="AU230" s="186" t="s">
        <v>88</v>
      </c>
      <c r="AY230" s="14" t="s">
        <v>232</v>
      </c>
      <c r="BE230" s="104">
        <f>IF(N230="základná",J230,0)</f>
        <v>0</v>
      </c>
      <c r="BF230" s="104">
        <f>IF(N230="znížená",J230,0)</f>
        <v>0</v>
      </c>
      <c r="BG230" s="104">
        <f>IF(N230="zákl. prenesená",J230,0)</f>
        <v>0</v>
      </c>
      <c r="BH230" s="104">
        <f>IF(N230="zníž. prenesená",J230,0)</f>
        <v>0</v>
      </c>
      <c r="BI230" s="104">
        <f>IF(N230="nulová",J230,0)</f>
        <v>0</v>
      </c>
      <c r="BJ230" s="14" t="s">
        <v>88</v>
      </c>
      <c r="BK230" s="104">
        <f>ROUND(I230*H230,2)</f>
        <v>0</v>
      </c>
      <c r="BL230" s="14" t="s">
        <v>463</v>
      </c>
      <c r="BM230" s="186" t="s">
        <v>1543</v>
      </c>
    </row>
    <row r="231" spans="1:65" s="2" customFormat="1" ht="24.2" customHeight="1">
      <c r="A231" s="31"/>
      <c r="B231" s="142"/>
      <c r="C231" s="174" t="s">
        <v>529</v>
      </c>
      <c r="D231" s="174" t="s">
        <v>234</v>
      </c>
      <c r="E231" s="175" t="s">
        <v>1544</v>
      </c>
      <c r="F231" s="176" t="s">
        <v>1545</v>
      </c>
      <c r="G231" s="177" t="s">
        <v>394</v>
      </c>
      <c r="H231" s="178">
        <v>2</v>
      </c>
      <c r="I231" s="179"/>
      <c r="J231" s="180">
        <f>ROUND(I231*H231,2)</f>
        <v>0</v>
      </c>
      <c r="K231" s="181"/>
      <c r="L231" s="32"/>
      <c r="M231" s="182" t="s">
        <v>1</v>
      </c>
      <c r="N231" s="183" t="s">
        <v>43</v>
      </c>
      <c r="O231" s="60"/>
      <c r="P231" s="184">
        <f>O231*H231</f>
        <v>0</v>
      </c>
      <c r="Q231" s="184">
        <v>0</v>
      </c>
      <c r="R231" s="184">
        <f>Q231*H231</f>
        <v>0</v>
      </c>
      <c r="S231" s="184">
        <v>0</v>
      </c>
      <c r="T231" s="185">
        <f>S231*H231</f>
        <v>0</v>
      </c>
      <c r="U231" s="31"/>
      <c r="V231" s="31"/>
      <c r="W231" s="31"/>
      <c r="X231" s="31"/>
      <c r="Y231" s="31"/>
      <c r="Z231" s="31"/>
      <c r="AA231" s="31"/>
      <c r="AB231" s="31"/>
      <c r="AC231" s="31"/>
      <c r="AD231" s="31"/>
      <c r="AE231" s="31"/>
      <c r="AR231" s="186" t="s">
        <v>463</v>
      </c>
      <c r="AT231" s="186" t="s">
        <v>234</v>
      </c>
      <c r="AU231" s="186" t="s">
        <v>88</v>
      </c>
      <c r="AY231" s="14" t="s">
        <v>232</v>
      </c>
      <c r="BE231" s="104">
        <f>IF(N231="základná",J231,0)</f>
        <v>0</v>
      </c>
      <c r="BF231" s="104">
        <f>IF(N231="znížená",J231,0)</f>
        <v>0</v>
      </c>
      <c r="BG231" s="104">
        <f>IF(N231="zákl. prenesená",J231,0)</f>
        <v>0</v>
      </c>
      <c r="BH231" s="104">
        <f>IF(N231="zníž. prenesená",J231,0)</f>
        <v>0</v>
      </c>
      <c r="BI231" s="104">
        <f>IF(N231="nulová",J231,0)</f>
        <v>0</v>
      </c>
      <c r="BJ231" s="14" t="s">
        <v>88</v>
      </c>
      <c r="BK231" s="104">
        <f>ROUND(I231*H231,2)</f>
        <v>0</v>
      </c>
      <c r="BL231" s="14" t="s">
        <v>463</v>
      </c>
      <c r="BM231" s="186" t="s">
        <v>1546</v>
      </c>
    </row>
    <row r="232" spans="1:65" s="2" customFormat="1" ht="16.5" customHeight="1">
      <c r="A232" s="31"/>
      <c r="B232" s="142"/>
      <c r="C232" s="187" t="s">
        <v>533</v>
      </c>
      <c r="D232" s="187" t="s">
        <v>357</v>
      </c>
      <c r="E232" s="188" t="s">
        <v>1547</v>
      </c>
      <c r="F232" s="189" t="s">
        <v>1548</v>
      </c>
      <c r="G232" s="190" t="s">
        <v>394</v>
      </c>
      <c r="H232" s="191">
        <v>2</v>
      </c>
      <c r="I232" s="192"/>
      <c r="J232" s="193">
        <f>ROUND(I232*H232,2)</f>
        <v>0</v>
      </c>
      <c r="K232" s="194"/>
      <c r="L232" s="195"/>
      <c r="M232" s="196" t="s">
        <v>1</v>
      </c>
      <c r="N232" s="197" t="s">
        <v>43</v>
      </c>
      <c r="O232" s="60"/>
      <c r="P232" s="184">
        <f>O232*H232</f>
        <v>0</v>
      </c>
      <c r="Q232" s="184">
        <v>6.0000000000000001E-3</v>
      </c>
      <c r="R232" s="184">
        <f>Q232*H232</f>
        <v>1.2E-2</v>
      </c>
      <c r="S232" s="184">
        <v>0</v>
      </c>
      <c r="T232" s="185">
        <f>S232*H232</f>
        <v>0</v>
      </c>
      <c r="U232" s="31"/>
      <c r="V232" s="31"/>
      <c r="W232" s="31"/>
      <c r="X232" s="31"/>
      <c r="Y232" s="31"/>
      <c r="Z232" s="31"/>
      <c r="AA232" s="31"/>
      <c r="AB232" s="31"/>
      <c r="AC232" s="31"/>
      <c r="AD232" s="31"/>
      <c r="AE232" s="31"/>
      <c r="AR232" s="186" t="s">
        <v>1292</v>
      </c>
      <c r="AT232" s="186" t="s">
        <v>357</v>
      </c>
      <c r="AU232" s="186" t="s">
        <v>88</v>
      </c>
      <c r="AY232" s="14" t="s">
        <v>232</v>
      </c>
      <c r="BE232" s="104">
        <f>IF(N232="základná",J232,0)</f>
        <v>0</v>
      </c>
      <c r="BF232" s="104">
        <f>IF(N232="znížená",J232,0)</f>
        <v>0</v>
      </c>
      <c r="BG232" s="104">
        <f>IF(N232="zákl. prenesená",J232,0)</f>
        <v>0</v>
      </c>
      <c r="BH232" s="104">
        <f>IF(N232="zníž. prenesená",J232,0)</f>
        <v>0</v>
      </c>
      <c r="BI232" s="104">
        <f>IF(N232="nulová",J232,0)</f>
        <v>0</v>
      </c>
      <c r="BJ232" s="14" t="s">
        <v>88</v>
      </c>
      <c r="BK232" s="104">
        <f>ROUND(I232*H232,2)</f>
        <v>0</v>
      </c>
      <c r="BL232" s="14" t="s">
        <v>463</v>
      </c>
      <c r="BM232" s="186" t="s">
        <v>1549</v>
      </c>
    </row>
    <row r="233" spans="1:65" s="2" customFormat="1" ht="24.2" customHeight="1">
      <c r="A233" s="31"/>
      <c r="B233" s="142"/>
      <c r="C233" s="174" t="s">
        <v>1102</v>
      </c>
      <c r="D233" s="174" t="s">
        <v>234</v>
      </c>
      <c r="E233" s="175" t="s">
        <v>1550</v>
      </c>
      <c r="F233" s="176" t="s">
        <v>1551</v>
      </c>
      <c r="G233" s="177" t="s">
        <v>394</v>
      </c>
      <c r="H233" s="178">
        <v>12</v>
      </c>
      <c r="I233" s="179"/>
      <c r="J233" s="180">
        <f>ROUND(I233*H233,2)</f>
        <v>0</v>
      </c>
      <c r="K233" s="181"/>
      <c r="L233" s="32"/>
      <c r="M233" s="182" t="s">
        <v>1</v>
      </c>
      <c r="N233" s="183" t="s">
        <v>43</v>
      </c>
      <c r="O233" s="60"/>
      <c r="P233" s="184">
        <f>O233*H233</f>
        <v>0</v>
      </c>
      <c r="Q233" s="184">
        <v>0</v>
      </c>
      <c r="R233" s="184">
        <f>Q233*H233</f>
        <v>0</v>
      </c>
      <c r="S233" s="184">
        <v>0</v>
      </c>
      <c r="T233" s="185">
        <f>S233*H233</f>
        <v>0</v>
      </c>
      <c r="U233" s="31"/>
      <c r="V233" s="31"/>
      <c r="W233" s="31"/>
      <c r="X233" s="31"/>
      <c r="Y233" s="31"/>
      <c r="Z233" s="31"/>
      <c r="AA233" s="31"/>
      <c r="AB233" s="31"/>
      <c r="AC233" s="31"/>
      <c r="AD233" s="31"/>
      <c r="AE233" s="31"/>
      <c r="AR233" s="186" t="s">
        <v>463</v>
      </c>
      <c r="AT233" s="186" t="s">
        <v>234</v>
      </c>
      <c r="AU233" s="186" t="s">
        <v>88</v>
      </c>
      <c r="AY233" s="14" t="s">
        <v>232</v>
      </c>
      <c r="BE233" s="104">
        <f>IF(N233="základná",J233,0)</f>
        <v>0</v>
      </c>
      <c r="BF233" s="104">
        <f>IF(N233="znížená",J233,0)</f>
        <v>0</v>
      </c>
      <c r="BG233" s="104">
        <f>IF(N233="zákl. prenesená",J233,0)</f>
        <v>0</v>
      </c>
      <c r="BH233" s="104">
        <f>IF(N233="zníž. prenesená",J233,0)</f>
        <v>0</v>
      </c>
      <c r="BI233" s="104">
        <f>IF(N233="nulová",J233,0)</f>
        <v>0</v>
      </c>
      <c r="BJ233" s="14" t="s">
        <v>88</v>
      </c>
      <c r="BK233" s="104">
        <f>ROUND(I233*H233,2)</f>
        <v>0</v>
      </c>
      <c r="BL233" s="14" t="s">
        <v>463</v>
      </c>
      <c r="BM233" s="186" t="s">
        <v>1552</v>
      </c>
    </row>
    <row r="234" spans="1:65" s="2" customFormat="1" ht="24.2" customHeight="1">
      <c r="A234" s="31"/>
      <c r="B234" s="142"/>
      <c r="C234" s="187" t="s">
        <v>537</v>
      </c>
      <c r="D234" s="187" t="s">
        <v>357</v>
      </c>
      <c r="E234" s="188" t="s">
        <v>1553</v>
      </c>
      <c r="F234" s="189" t="s">
        <v>1554</v>
      </c>
      <c r="G234" s="190" t="s">
        <v>394</v>
      </c>
      <c r="H234" s="191">
        <v>12</v>
      </c>
      <c r="I234" s="192"/>
      <c r="J234" s="193">
        <f>ROUND(I234*H234,2)</f>
        <v>0</v>
      </c>
      <c r="K234" s="194"/>
      <c r="L234" s="195"/>
      <c r="M234" s="203" t="s">
        <v>1</v>
      </c>
      <c r="N234" s="204" t="s">
        <v>43</v>
      </c>
      <c r="O234" s="200"/>
      <c r="P234" s="201">
        <f>O234*H234</f>
        <v>0</v>
      </c>
      <c r="Q234" s="201">
        <v>0</v>
      </c>
      <c r="R234" s="201">
        <f>Q234*H234</f>
        <v>0</v>
      </c>
      <c r="S234" s="201">
        <v>0</v>
      </c>
      <c r="T234" s="202">
        <f>S234*H234</f>
        <v>0</v>
      </c>
      <c r="U234" s="31"/>
      <c r="V234" s="31"/>
      <c r="W234" s="31"/>
      <c r="X234" s="31"/>
      <c r="Y234" s="31"/>
      <c r="Z234" s="31"/>
      <c r="AA234" s="31"/>
      <c r="AB234" s="31"/>
      <c r="AC234" s="31"/>
      <c r="AD234" s="31"/>
      <c r="AE234" s="31"/>
      <c r="AR234" s="186" t="s">
        <v>1292</v>
      </c>
      <c r="AT234" s="186" t="s">
        <v>357</v>
      </c>
      <c r="AU234" s="186" t="s">
        <v>88</v>
      </c>
      <c r="AY234" s="14" t="s">
        <v>232</v>
      </c>
      <c r="BE234" s="104">
        <f>IF(N234="základná",J234,0)</f>
        <v>0</v>
      </c>
      <c r="BF234" s="104">
        <f>IF(N234="znížená",J234,0)</f>
        <v>0</v>
      </c>
      <c r="BG234" s="104">
        <f>IF(N234="zákl. prenesená",J234,0)</f>
        <v>0</v>
      </c>
      <c r="BH234" s="104">
        <f>IF(N234="zníž. prenesená",J234,0)</f>
        <v>0</v>
      </c>
      <c r="BI234" s="104">
        <f>IF(N234="nulová",J234,0)</f>
        <v>0</v>
      </c>
      <c r="BJ234" s="14" t="s">
        <v>88</v>
      </c>
      <c r="BK234" s="104">
        <f>ROUND(I234*H234,2)</f>
        <v>0</v>
      </c>
      <c r="BL234" s="14" t="s">
        <v>463</v>
      </c>
      <c r="BM234" s="186" t="s">
        <v>1555</v>
      </c>
    </row>
    <row r="235" spans="1:65" s="2" customFormat="1" ht="6.95" customHeight="1">
      <c r="A235" s="31"/>
      <c r="B235" s="49"/>
      <c r="C235" s="50"/>
      <c r="D235" s="50"/>
      <c r="E235" s="50"/>
      <c r="F235" s="50"/>
      <c r="G235" s="50"/>
      <c r="H235" s="50"/>
      <c r="I235" s="50"/>
      <c r="J235" s="50"/>
      <c r="K235" s="50"/>
      <c r="L235" s="32"/>
      <c r="M235" s="31"/>
      <c r="O235" s="31"/>
      <c r="P235" s="31"/>
      <c r="Q235" s="31"/>
      <c r="R235" s="31"/>
      <c r="S235" s="31"/>
      <c r="T235" s="31"/>
      <c r="U235" s="31"/>
      <c r="V235" s="31"/>
      <c r="W235" s="31"/>
      <c r="X235" s="31"/>
      <c r="Y235" s="31"/>
      <c r="Z235" s="31"/>
      <c r="AA235" s="31"/>
      <c r="AB235" s="31"/>
      <c r="AC235" s="31"/>
      <c r="AD235" s="31"/>
      <c r="AE235" s="31"/>
    </row>
  </sheetData>
  <autoFilter ref="C142:K234"/>
  <mergeCells count="20">
    <mergeCell ref="E129:H129"/>
    <mergeCell ref="E133:H133"/>
    <mergeCell ref="E131:H131"/>
    <mergeCell ref="E135:H135"/>
    <mergeCell ref="L2:V2"/>
    <mergeCell ref="D113:F113"/>
    <mergeCell ref="D114:F114"/>
    <mergeCell ref="D115:F115"/>
    <mergeCell ref="D116:F116"/>
    <mergeCell ref="D117:F117"/>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9.xml><?xml version="1.0" encoding="utf-8"?>
<worksheet xmlns="http://schemas.openxmlformats.org/spreadsheetml/2006/main" xmlns:r="http://schemas.openxmlformats.org/officeDocument/2006/relationships">
  <sheetPr>
    <pageSetUpPr fitToPage="1"/>
  </sheetPr>
  <dimension ref="A2:BM33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9" t="s">
        <v>5</v>
      </c>
      <c r="M2" s="210"/>
      <c r="N2" s="210"/>
      <c r="O2" s="210"/>
      <c r="P2" s="210"/>
      <c r="Q2" s="210"/>
      <c r="R2" s="210"/>
      <c r="S2" s="210"/>
      <c r="T2" s="210"/>
      <c r="U2" s="210"/>
      <c r="V2" s="210"/>
      <c r="AT2" s="14" t="s">
        <v>127</v>
      </c>
    </row>
    <row r="3" spans="1:46" s="1" customFormat="1" ht="6.95" customHeight="1">
      <c r="B3" s="15"/>
      <c r="C3" s="16"/>
      <c r="D3" s="16"/>
      <c r="E3" s="16"/>
      <c r="F3" s="16"/>
      <c r="G3" s="16"/>
      <c r="H3" s="16"/>
      <c r="I3" s="16"/>
      <c r="J3" s="16"/>
      <c r="K3" s="16"/>
      <c r="L3" s="17"/>
      <c r="AT3" s="14" t="s">
        <v>77</v>
      </c>
    </row>
    <row r="4" spans="1:46" s="1" customFormat="1" ht="24.95" customHeight="1">
      <c r="B4" s="17"/>
      <c r="D4" s="18" t="s">
        <v>183</v>
      </c>
      <c r="L4" s="17"/>
      <c r="M4" s="111" t="s">
        <v>9</v>
      </c>
      <c r="AT4" s="14" t="s">
        <v>3</v>
      </c>
    </row>
    <row r="5" spans="1:46" s="1" customFormat="1" ht="6.95" customHeight="1">
      <c r="B5" s="17"/>
      <c r="L5" s="17"/>
    </row>
    <row r="6" spans="1:46" s="1" customFormat="1" ht="12" customHeight="1">
      <c r="B6" s="17"/>
      <c r="D6" s="24" t="s">
        <v>15</v>
      </c>
      <c r="L6" s="17"/>
    </row>
    <row r="7" spans="1:46" s="1" customFormat="1" ht="16.5" customHeight="1">
      <c r="B7" s="17"/>
      <c r="E7" s="258" t="str">
        <f>'Rekapitulácia stavby'!K6</f>
        <v>Kanalizácia a ČOV Nacina Ves</v>
      </c>
      <c r="F7" s="259"/>
      <c r="G7" s="259"/>
      <c r="H7" s="259"/>
      <c r="L7" s="17"/>
    </row>
    <row r="8" spans="1:46" ht="12.75">
      <c r="B8" s="17"/>
      <c r="D8" s="24" t="s">
        <v>184</v>
      </c>
      <c r="L8" s="17"/>
    </row>
    <row r="9" spans="1:46" s="1" customFormat="1" ht="16.5" customHeight="1">
      <c r="B9" s="17"/>
      <c r="E9" s="258" t="s">
        <v>185</v>
      </c>
      <c r="F9" s="210"/>
      <c r="G9" s="210"/>
      <c r="H9" s="210"/>
      <c r="L9" s="17"/>
    </row>
    <row r="10" spans="1:46" s="1" customFormat="1" ht="12" customHeight="1">
      <c r="B10" s="17"/>
      <c r="D10" s="24" t="s">
        <v>186</v>
      </c>
      <c r="L10" s="17"/>
    </row>
    <row r="11" spans="1:46" s="2" customFormat="1" ht="16.5" customHeight="1">
      <c r="A11" s="31"/>
      <c r="B11" s="32"/>
      <c r="C11" s="31"/>
      <c r="D11" s="31"/>
      <c r="E11" s="260" t="s">
        <v>1556</v>
      </c>
      <c r="F11" s="261"/>
      <c r="G11" s="261"/>
      <c r="H11" s="261"/>
      <c r="I11" s="31"/>
      <c r="J11" s="31"/>
      <c r="K11" s="31"/>
      <c r="L11" s="44"/>
      <c r="S11" s="31"/>
      <c r="T11" s="31"/>
      <c r="U11" s="31"/>
      <c r="V11" s="31"/>
      <c r="W11" s="31"/>
      <c r="X11" s="31"/>
      <c r="Y11" s="31"/>
      <c r="Z11" s="31"/>
      <c r="AA11" s="31"/>
      <c r="AB11" s="31"/>
      <c r="AC11" s="31"/>
      <c r="AD11" s="31"/>
      <c r="AE11" s="31"/>
    </row>
    <row r="12" spans="1:46" s="2" customFormat="1" ht="12" customHeight="1">
      <c r="A12" s="31"/>
      <c r="B12" s="32"/>
      <c r="C12" s="31"/>
      <c r="D12" s="24" t="s">
        <v>188</v>
      </c>
      <c r="E12" s="31"/>
      <c r="F12" s="31"/>
      <c r="G12" s="31"/>
      <c r="H12" s="31"/>
      <c r="I12" s="31"/>
      <c r="J12" s="31"/>
      <c r="K12" s="31"/>
      <c r="L12" s="44"/>
      <c r="S12" s="31"/>
      <c r="T12" s="31"/>
      <c r="U12" s="31"/>
      <c r="V12" s="31"/>
      <c r="W12" s="31"/>
      <c r="X12" s="31"/>
      <c r="Y12" s="31"/>
      <c r="Z12" s="31"/>
      <c r="AA12" s="31"/>
      <c r="AB12" s="31"/>
      <c r="AC12" s="31"/>
      <c r="AD12" s="31"/>
      <c r="AE12" s="31"/>
    </row>
    <row r="13" spans="1:46" s="2" customFormat="1" ht="30" customHeight="1">
      <c r="A13" s="31"/>
      <c r="B13" s="32"/>
      <c r="C13" s="31"/>
      <c r="D13" s="31"/>
      <c r="E13" s="239" t="s">
        <v>1557</v>
      </c>
      <c r="F13" s="261"/>
      <c r="G13" s="261"/>
      <c r="H13" s="261"/>
      <c r="I13" s="31"/>
      <c r="J13" s="31"/>
      <c r="K13" s="31"/>
      <c r="L13" s="44"/>
      <c r="S13" s="31"/>
      <c r="T13" s="31"/>
      <c r="U13" s="31"/>
      <c r="V13" s="31"/>
      <c r="W13" s="31"/>
      <c r="X13" s="31"/>
      <c r="Y13" s="31"/>
      <c r="Z13" s="31"/>
      <c r="AA13" s="31"/>
      <c r="AB13" s="31"/>
      <c r="AC13" s="31"/>
      <c r="AD13" s="31"/>
      <c r="AE13" s="31"/>
    </row>
    <row r="14" spans="1:46" s="2" customFormat="1" ht="11.25">
      <c r="A14" s="31"/>
      <c r="B14" s="32"/>
      <c r="C14" s="31"/>
      <c r="D14" s="31"/>
      <c r="E14" s="31"/>
      <c r="F14" s="31"/>
      <c r="G14" s="31"/>
      <c r="H14" s="31"/>
      <c r="I14" s="31"/>
      <c r="J14" s="31"/>
      <c r="K14" s="31"/>
      <c r="L14" s="44"/>
      <c r="S14" s="31"/>
      <c r="T14" s="31"/>
      <c r="U14" s="31"/>
      <c r="V14" s="31"/>
      <c r="W14" s="31"/>
      <c r="X14" s="31"/>
      <c r="Y14" s="31"/>
      <c r="Z14" s="31"/>
      <c r="AA14" s="31"/>
      <c r="AB14" s="31"/>
      <c r="AC14" s="31"/>
      <c r="AD14" s="31"/>
      <c r="AE14" s="31"/>
    </row>
    <row r="15" spans="1:46" s="2" customFormat="1" ht="12" customHeight="1">
      <c r="A15" s="31"/>
      <c r="B15" s="32"/>
      <c r="C15" s="31"/>
      <c r="D15" s="24" t="s">
        <v>17</v>
      </c>
      <c r="E15" s="31"/>
      <c r="F15" s="22" t="s">
        <v>1</v>
      </c>
      <c r="G15" s="31"/>
      <c r="H15" s="31"/>
      <c r="I15" s="24" t="s">
        <v>18</v>
      </c>
      <c r="J15" s="22" t="s">
        <v>1</v>
      </c>
      <c r="K15" s="31"/>
      <c r="L15" s="44"/>
      <c r="S15" s="31"/>
      <c r="T15" s="31"/>
      <c r="U15" s="31"/>
      <c r="V15" s="31"/>
      <c r="W15" s="31"/>
      <c r="X15" s="31"/>
      <c r="Y15" s="31"/>
      <c r="Z15" s="31"/>
      <c r="AA15" s="31"/>
      <c r="AB15" s="31"/>
      <c r="AC15" s="31"/>
      <c r="AD15" s="31"/>
      <c r="AE15" s="31"/>
    </row>
    <row r="16" spans="1:46" s="2" customFormat="1" ht="12" customHeight="1">
      <c r="A16" s="31"/>
      <c r="B16" s="32"/>
      <c r="C16" s="31"/>
      <c r="D16" s="24" t="s">
        <v>19</v>
      </c>
      <c r="E16" s="31"/>
      <c r="F16" s="22" t="s">
        <v>20</v>
      </c>
      <c r="G16" s="31"/>
      <c r="H16" s="31"/>
      <c r="I16" s="24" t="s">
        <v>21</v>
      </c>
      <c r="J16" s="57" t="str">
        <f>'Rekapitulácia stavby'!AN8</f>
        <v>7. 4. 2025</v>
      </c>
      <c r="K16" s="31"/>
      <c r="L16" s="44"/>
      <c r="S16" s="31"/>
      <c r="T16" s="31"/>
      <c r="U16" s="31"/>
      <c r="V16" s="31"/>
      <c r="W16" s="31"/>
      <c r="X16" s="31"/>
      <c r="Y16" s="31"/>
      <c r="Z16" s="31"/>
      <c r="AA16" s="31"/>
      <c r="AB16" s="31"/>
      <c r="AC16" s="31"/>
      <c r="AD16" s="31"/>
      <c r="AE16" s="31"/>
    </row>
    <row r="17" spans="1:31" s="2" customFormat="1" ht="10.9" customHeight="1">
      <c r="A17" s="31"/>
      <c r="B17" s="32"/>
      <c r="C17" s="31"/>
      <c r="D17" s="31"/>
      <c r="E17" s="31"/>
      <c r="F17" s="31"/>
      <c r="G17" s="31"/>
      <c r="H17" s="31"/>
      <c r="I17" s="31"/>
      <c r="J17" s="31"/>
      <c r="K17" s="31"/>
      <c r="L17" s="44"/>
      <c r="S17" s="31"/>
      <c r="T17" s="31"/>
      <c r="U17" s="31"/>
      <c r="V17" s="31"/>
      <c r="W17" s="31"/>
      <c r="X17" s="31"/>
      <c r="Y17" s="31"/>
      <c r="Z17" s="31"/>
      <c r="AA17" s="31"/>
      <c r="AB17" s="31"/>
      <c r="AC17" s="31"/>
      <c r="AD17" s="31"/>
      <c r="AE17" s="31"/>
    </row>
    <row r="18" spans="1:31" s="2" customFormat="1" ht="12" customHeight="1">
      <c r="A18" s="31"/>
      <c r="B18" s="32"/>
      <c r="C18" s="31"/>
      <c r="D18" s="24" t="s">
        <v>23</v>
      </c>
      <c r="E18" s="31"/>
      <c r="F18" s="31"/>
      <c r="G18" s="31"/>
      <c r="H18" s="31"/>
      <c r="I18" s="24" t="s">
        <v>24</v>
      </c>
      <c r="J18" s="22" t="s">
        <v>1</v>
      </c>
      <c r="K18" s="31"/>
      <c r="L18" s="44"/>
      <c r="S18" s="31"/>
      <c r="T18" s="31"/>
      <c r="U18" s="31"/>
      <c r="V18" s="31"/>
      <c r="W18" s="31"/>
      <c r="X18" s="31"/>
      <c r="Y18" s="31"/>
      <c r="Z18" s="31"/>
      <c r="AA18" s="31"/>
      <c r="AB18" s="31"/>
      <c r="AC18" s="31"/>
      <c r="AD18" s="31"/>
      <c r="AE18" s="31"/>
    </row>
    <row r="19" spans="1:31" s="2" customFormat="1" ht="18" customHeight="1">
      <c r="A19" s="31"/>
      <c r="B19" s="32"/>
      <c r="C19" s="31"/>
      <c r="D19" s="31"/>
      <c r="E19" s="22" t="s">
        <v>25</v>
      </c>
      <c r="F19" s="31"/>
      <c r="G19" s="31"/>
      <c r="H19" s="31"/>
      <c r="I19" s="24" t="s">
        <v>26</v>
      </c>
      <c r="J19" s="22" t="s">
        <v>1</v>
      </c>
      <c r="K19" s="31"/>
      <c r="L19" s="44"/>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4"/>
      <c r="S20" s="31"/>
      <c r="T20" s="31"/>
      <c r="U20" s="31"/>
      <c r="V20" s="31"/>
      <c r="W20" s="31"/>
      <c r="X20" s="31"/>
      <c r="Y20" s="31"/>
      <c r="Z20" s="31"/>
      <c r="AA20" s="31"/>
      <c r="AB20" s="31"/>
      <c r="AC20" s="31"/>
      <c r="AD20" s="31"/>
      <c r="AE20" s="31"/>
    </row>
    <row r="21" spans="1:31" s="2" customFormat="1" ht="12" customHeight="1">
      <c r="A21" s="31"/>
      <c r="B21" s="32"/>
      <c r="C21" s="31"/>
      <c r="D21" s="24" t="s">
        <v>27</v>
      </c>
      <c r="E21" s="31"/>
      <c r="F21" s="31"/>
      <c r="G21" s="31"/>
      <c r="H21" s="31"/>
      <c r="I21" s="24" t="s">
        <v>24</v>
      </c>
      <c r="J21" s="25" t="str">
        <f>'Rekapitulácia stavby'!AN13</f>
        <v>Vyplň údaj</v>
      </c>
      <c r="K21" s="31"/>
      <c r="L21" s="44"/>
      <c r="S21" s="31"/>
      <c r="T21" s="31"/>
      <c r="U21" s="31"/>
      <c r="V21" s="31"/>
      <c r="W21" s="31"/>
      <c r="X21" s="31"/>
      <c r="Y21" s="31"/>
      <c r="Z21" s="31"/>
      <c r="AA21" s="31"/>
      <c r="AB21" s="31"/>
      <c r="AC21" s="31"/>
      <c r="AD21" s="31"/>
      <c r="AE21" s="31"/>
    </row>
    <row r="22" spans="1:31" s="2" customFormat="1" ht="18" customHeight="1">
      <c r="A22" s="31"/>
      <c r="B22" s="32"/>
      <c r="C22" s="31"/>
      <c r="D22" s="31"/>
      <c r="E22" s="262" t="str">
        <f>'Rekapitulácia stavby'!E14</f>
        <v>Vyplň údaj</v>
      </c>
      <c r="F22" s="209"/>
      <c r="G22" s="209"/>
      <c r="H22" s="209"/>
      <c r="I22" s="24" t="s">
        <v>26</v>
      </c>
      <c r="J22" s="25" t="str">
        <f>'Rekapitulácia stavby'!AN14</f>
        <v>Vyplň údaj</v>
      </c>
      <c r="K22" s="31"/>
      <c r="L22" s="44"/>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4"/>
      <c r="S23" s="31"/>
      <c r="T23" s="31"/>
      <c r="U23" s="31"/>
      <c r="V23" s="31"/>
      <c r="W23" s="31"/>
      <c r="X23" s="31"/>
      <c r="Y23" s="31"/>
      <c r="Z23" s="31"/>
      <c r="AA23" s="31"/>
      <c r="AB23" s="31"/>
      <c r="AC23" s="31"/>
      <c r="AD23" s="31"/>
      <c r="AE23" s="31"/>
    </row>
    <row r="24" spans="1:31" s="2" customFormat="1" ht="12" customHeight="1">
      <c r="A24" s="31"/>
      <c r="B24" s="32"/>
      <c r="C24" s="31"/>
      <c r="D24" s="24" t="s">
        <v>29</v>
      </c>
      <c r="E24" s="31"/>
      <c r="F24" s="31"/>
      <c r="G24" s="31"/>
      <c r="H24" s="31"/>
      <c r="I24" s="24" t="s">
        <v>24</v>
      </c>
      <c r="J24" s="22" t="s">
        <v>1</v>
      </c>
      <c r="K24" s="31"/>
      <c r="L24" s="44"/>
      <c r="S24" s="31"/>
      <c r="T24" s="31"/>
      <c r="U24" s="31"/>
      <c r="V24" s="31"/>
      <c r="W24" s="31"/>
      <c r="X24" s="31"/>
      <c r="Y24" s="31"/>
      <c r="Z24" s="31"/>
      <c r="AA24" s="31"/>
      <c r="AB24" s="31"/>
      <c r="AC24" s="31"/>
      <c r="AD24" s="31"/>
      <c r="AE24" s="31"/>
    </row>
    <row r="25" spans="1:31" s="2" customFormat="1" ht="18" customHeight="1">
      <c r="A25" s="31"/>
      <c r="B25" s="32"/>
      <c r="C25" s="31"/>
      <c r="D25" s="31"/>
      <c r="E25" s="22" t="s">
        <v>30</v>
      </c>
      <c r="F25" s="31"/>
      <c r="G25" s="31"/>
      <c r="H25" s="31"/>
      <c r="I25" s="24" t="s">
        <v>26</v>
      </c>
      <c r="J25" s="22" t="s">
        <v>1</v>
      </c>
      <c r="K25" s="31"/>
      <c r="L25" s="44"/>
      <c r="S25" s="31"/>
      <c r="T25" s="31"/>
      <c r="U25" s="31"/>
      <c r="V25" s="31"/>
      <c r="W25" s="31"/>
      <c r="X25" s="31"/>
      <c r="Y25" s="31"/>
      <c r="Z25" s="31"/>
      <c r="AA25" s="31"/>
      <c r="AB25" s="31"/>
      <c r="AC25" s="31"/>
      <c r="AD25" s="31"/>
      <c r="AE25" s="31"/>
    </row>
    <row r="26" spans="1:31" s="2" customFormat="1" ht="6.95" customHeight="1">
      <c r="A26" s="31"/>
      <c r="B26" s="32"/>
      <c r="C26" s="31"/>
      <c r="D26" s="31"/>
      <c r="E26" s="31"/>
      <c r="F26" s="31"/>
      <c r="G26" s="31"/>
      <c r="H26" s="31"/>
      <c r="I26" s="31"/>
      <c r="J26" s="31"/>
      <c r="K26" s="31"/>
      <c r="L26" s="44"/>
      <c r="S26" s="31"/>
      <c r="T26" s="31"/>
      <c r="U26" s="31"/>
      <c r="V26" s="31"/>
      <c r="W26" s="31"/>
      <c r="X26" s="31"/>
      <c r="Y26" s="31"/>
      <c r="Z26" s="31"/>
      <c r="AA26" s="31"/>
      <c r="AB26" s="31"/>
      <c r="AC26" s="31"/>
      <c r="AD26" s="31"/>
      <c r="AE26" s="31"/>
    </row>
    <row r="27" spans="1:31" s="2" customFormat="1" ht="12" customHeight="1">
      <c r="A27" s="31"/>
      <c r="B27" s="32"/>
      <c r="C27" s="31"/>
      <c r="D27" s="24" t="s">
        <v>32</v>
      </c>
      <c r="E27" s="31"/>
      <c r="F27" s="31"/>
      <c r="G27" s="31"/>
      <c r="H27" s="31"/>
      <c r="I27" s="24" t="s">
        <v>24</v>
      </c>
      <c r="J27" s="22" t="str">
        <f>IF('Rekapitulácia stavby'!AN19="","",'Rekapitulácia stavby'!AN19)</f>
        <v/>
      </c>
      <c r="K27" s="31"/>
      <c r="L27" s="44"/>
      <c r="S27" s="31"/>
      <c r="T27" s="31"/>
      <c r="U27" s="31"/>
      <c r="V27" s="31"/>
      <c r="W27" s="31"/>
      <c r="X27" s="31"/>
      <c r="Y27" s="31"/>
      <c r="Z27" s="31"/>
      <c r="AA27" s="31"/>
      <c r="AB27" s="31"/>
      <c r="AC27" s="31"/>
      <c r="AD27" s="31"/>
      <c r="AE27" s="31"/>
    </row>
    <row r="28" spans="1:31" s="2" customFormat="1" ht="18" customHeight="1">
      <c r="A28" s="31"/>
      <c r="B28" s="32"/>
      <c r="C28" s="31"/>
      <c r="D28" s="31"/>
      <c r="E28" s="22" t="str">
        <f>IF('Rekapitulácia stavby'!E20="","",'Rekapitulácia stavby'!E20)</f>
        <v xml:space="preserve"> </v>
      </c>
      <c r="F28" s="31"/>
      <c r="G28" s="31"/>
      <c r="H28" s="31"/>
      <c r="I28" s="24" t="s">
        <v>26</v>
      </c>
      <c r="J28" s="22" t="str">
        <f>IF('Rekapitulácia stavby'!AN20="","",'Rekapitulácia stavby'!AN20)</f>
        <v/>
      </c>
      <c r="K28" s="31"/>
      <c r="L28" s="44"/>
      <c r="S28" s="31"/>
      <c r="T28" s="31"/>
      <c r="U28" s="31"/>
      <c r="V28" s="31"/>
      <c r="W28" s="31"/>
      <c r="X28" s="31"/>
      <c r="Y28" s="31"/>
      <c r="Z28" s="31"/>
      <c r="AA28" s="31"/>
      <c r="AB28" s="31"/>
      <c r="AC28" s="31"/>
      <c r="AD28" s="31"/>
      <c r="AE28" s="31"/>
    </row>
    <row r="29" spans="1:31" s="2" customFormat="1" ht="6.95" customHeight="1">
      <c r="A29" s="31"/>
      <c r="B29" s="32"/>
      <c r="C29" s="31"/>
      <c r="D29" s="31"/>
      <c r="E29" s="31"/>
      <c r="F29" s="31"/>
      <c r="G29" s="31"/>
      <c r="H29" s="31"/>
      <c r="I29" s="31"/>
      <c r="J29" s="31"/>
      <c r="K29" s="31"/>
      <c r="L29" s="44"/>
      <c r="S29" s="31"/>
      <c r="T29" s="31"/>
      <c r="U29" s="31"/>
      <c r="V29" s="31"/>
      <c r="W29" s="31"/>
      <c r="X29" s="31"/>
      <c r="Y29" s="31"/>
      <c r="Z29" s="31"/>
      <c r="AA29" s="31"/>
      <c r="AB29" s="31"/>
      <c r="AC29" s="31"/>
      <c r="AD29" s="31"/>
      <c r="AE29" s="31"/>
    </row>
    <row r="30" spans="1:31" s="2" customFormat="1" ht="12" customHeight="1">
      <c r="A30" s="31"/>
      <c r="B30" s="32"/>
      <c r="C30" s="31"/>
      <c r="D30" s="24" t="s">
        <v>34</v>
      </c>
      <c r="E30" s="31"/>
      <c r="F30" s="31"/>
      <c r="G30" s="31"/>
      <c r="H30" s="31"/>
      <c r="I30" s="31"/>
      <c r="J30" s="31"/>
      <c r="K30" s="31"/>
      <c r="L30" s="44"/>
      <c r="S30" s="31"/>
      <c r="T30" s="31"/>
      <c r="U30" s="31"/>
      <c r="V30" s="31"/>
      <c r="W30" s="31"/>
      <c r="X30" s="31"/>
      <c r="Y30" s="31"/>
      <c r="Z30" s="31"/>
      <c r="AA30" s="31"/>
      <c r="AB30" s="31"/>
      <c r="AC30" s="31"/>
      <c r="AD30" s="31"/>
      <c r="AE30" s="31"/>
    </row>
    <row r="31" spans="1:31" s="8" customFormat="1" ht="16.5" customHeight="1">
      <c r="A31" s="113"/>
      <c r="B31" s="114"/>
      <c r="C31" s="113"/>
      <c r="D31" s="113"/>
      <c r="E31" s="214" t="s">
        <v>1</v>
      </c>
      <c r="F31" s="214"/>
      <c r="G31" s="214"/>
      <c r="H31" s="214"/>
      <c r="I31" s="113"/>
      <c r="J31" s="113"/>
      <c r="K31" s="113"/>
      <c r="L31" s="115"/>
      <c r="S31" s="113"/>
      <c r="T31" s="113"/>
      <c r="U31" s="113"/>
      <c r="V31" s="113"/>
      <c r="W31" s="113"/>
      <c r="X31" s="113"/>
      <c r="Y31" s="113"/>
      <c r="Z31" s="113"/>
      <c r="AA31" s="113"/>
      <c r="AB31" s="113"/>
      <c r="AC31" s="113"/>
      <c r="AD31" s="113"/>
      <c r="AE31" s="113"/>
    </row>
    <row r="32" spans="1:31" s="2" customFormat="1" ht="6.95" customHeight="1">
      <c r="A32" s="31"/>
      <c r="B32" s="32"/>
      <c r="C32" s="31"/>
      <c r="D32" s="31"/>
      <c r="E32" s="31"/>
      <c r="F32" s="31"/>
      <c r="G32" s="31"/>
      <c r="H32" s="31"/>
      <c r="I32" s="31"/>
      <c r="J32" s="31"/>
      <c r="K32" s="31"/>
      <c r="L32" s="44"/>
      <c r="S32" s="31"/>
      <c r="T32" s="31"/>
      <c r="U32" s="31"/>
      <c r="V32" s="31"/>
      <c r="W32" s="31"/>
      <c r="X32" s="31"/>
      <c r="Y32" s="31"/>
      <c r="Z32" s="31"/>
      <c r="AA32" s="31"/>
      <c r="AB32" s="31"/>
      <c r="AC32" s="31"/>
      <c r="AD32" s="31"/>
      <c r="AE32" s="31"/>
    </row>
    <row r="33" spans="1:31" s="2" customFormat="1" ht="6.95" customHeight="1">
      <c r="A33" s="31"/>
      <c r="B33" s="32"/>
      <c r="C33" s="31"/>
      <c r="D33" s="68"/>
      <c r="E33" s="68"/>
      <c r="F33" s="68"/>
      <c r="G33" s="68"/>
      <c r="H33" s="68"/>
      <c r="I33" s="68"/>
      <c r="J33" s="68"/>
      <c r="K33" s="68"/>
      <c r="L33" s="44"/>
      <c r="S33" s="31"/>
      <c r="T33" s="31"/>
      <c r="U33" s="31"/>
      <c r="V33" s="31"/>
      <c r="W33" s="31"/>
      <c r="X33" s="31"/>
      <c r="Y33" s="31"/>
      <c r="Z33" s="31"/>
      <c r="AA33" s="31"/>
      <c r="AB33" s="31"/>
      <c r="AC33" s="31"/>
      <c r="AD33" s="31"/>
      <c r="AE33" s="31"/>
    </row>
    <row r="34" spans="1:31" s="2" customFormat="1" ht="14.45" customHeight="1">
      <c r="A34" s="31"/>
      <c r="B34" s="32"/>
      <c r="C34" s="31"/>
      <c r="D34" s="22" t="s">
        <v>190</v>
      </c>
      <c r="E34" s="31"/>
      <c r="F34" s="31"/>
      <c r="G34" s="31"/>
      <c r="H34" s="31"/>
      <c r="I34" s="31"/>
      <c r="J34" s="30">
        <f>J100</f>
        <v>0</v>
      </c>
      <c r="K34" s="31"/>
      <c r="L34" s="44"/>
      <c r="S34" s="31"/>
      <c r="T34" s="31"/>
      <c r="U34" s="31"/>
      <c r="V34" s="31"/>
      <c r="W34" s="31"/>
      <c r="X34" s="31"/>
      <c r="Y34" s="31"/>
      <c r="Z34" s="31"/>
      <c r="AA34" s="31"/>
      <c r="AB34" s="31"/>
      <c r="AC34" s="31"/>
      <c r="AD34" s="31"/>
      <c r="AE34" s="31"/>
    </row>
    <row r="35" spans="1:31" s="2" customFormat="1" ht="14.45" customHeight="1">
      <c r="A35" s="31"/>
      <c r="B35" s="32"/>
      <c r="C35" s="31"/>
      <c r="D35" s="29" t="s">
        <v>177</v>
      </c>
      <c r="E35" s="31"/>
      <c r="F35" s="31"/>
      <c r="G35" s="31"/>
      <c r="H35" s="31"/>
      <c r="I35" s="31"/>
      <c r="J35" s="30">
        <f>J118</f>
        <v>0</v>
      </c>
      <c r="K35" s="31"/>
      <c r="L35" s="44"/>
      <c r="S35" s="31"/>
      <c r="T35" s="31"/>
      <c r="U35" s="31"/>
      <c r="V35" s="31"/>
      <c r="W35" s="31"/>
      <c r="X35" s="31"/>
      <c r="Y35" s="31"/>
      <c r="Z35" s="31"/>
      <c r="AA35" s="31"/>
      <c r="AB35" s="31"/>
      <c r="AC35" s="31"/>
      <c r="AD35" s="31"/>
      <c r="AE35" s="31"/>
    </row>
    <row r="36" spans="1:31" s="2" customFormat="1" ht="25.35" customHeight="1">
      <c r="A36" s="31"/>
      <c r="B36" s="32"/>
      <c r="C36" s="31"/>
      <c r="D36" s="116" t="s">
        <v>37</v>
      </c>
      <c r="E36" s="31"/>
      <c r="F36" s="31"/>
      <c r="G36" s="31"/>
      <c r="H36" s="31"/>
      <c r="I36" s="31"/>
      <c r="J36" s="73">
        <f>ROUND(J34 + J35, 2)</f>
        <v>0</v>
      </c>
      <c r="K36" s="31"/>
      <c r="L36" s="44"/>
      <c r="S36" s="31"/>
      <c r="T36" s="31"/>
      <c r="U36" s="31"/>
      <c r="V36" s="31"/>
      <c r="W36" s="31"/>
      <c r="X36" s="31"/>
      <c r="Y36" s="31"/>
      <c r="Z36" s="31"/>
      <c r="AA36" s="31"/>
      <c r="AB36" s="31"/>
      <c r="AC36" s="31"/>
      <c r="AD36" s="31"/>
      <c r="AE36" s="31"/>
    </row>
    <row r="37" spans="1:31" s="2" customFormat="1" ht="6.95" customHeight="1">
      <c r="A37" s="31"/>
      <c r="B37" s="32"/>
      <c r="C37" s="31"/>
      <c r="D37" s="68"/>
      <c r="E37" s="68"/>
      <c r="F37" s="68"/>
      <c r="G37" s="68"/>
      <c r="H37" s="68"/>
      <c r="I37" s="68"/>
      <c r="J37" s="68"/>
      <c r="K37" s="68"/>
      <c r="L37" s="44"/>
      <c r="S37" s="31"/>
      <c r="T37" s="31"/>
      <c r="U37" s="31"/>
      <c r="V37" s="31"/>
      <c r="W37" s="31"/>
      <c r="X37" s="31"/>
      <c r="Y37" s="31"/>
      <c r="Z37" s="31"/>
      <c r="AA37" s="31"/>
      <c r="AB37" s="31"/>
      <c r="AC37" s="31"/>
      <c r="AD37" s="31"/>
      <c r="AE37" s="31"/>
    </row>
    <row r="38" spans="1:31" s="2" customFormat="1" ht="14.45" customHeight="1">
      <c r="A38" s="31"/>
      <c r="B38" s="32"/>
      <c r="C38" s="31"/>
      <c r="D38" s="31"/>
      <c r="E38" s="31"/>
      <c r="F38" s="35" t="s">
        <v>39</v>
      </c>
      <c r="G38" s="31"/>
      <c r="H38" s="31"/>
      <c r="I38" s="35" t="s">
        <v>38</v>
      </c>
      <c r="J38" s="35" t="s">
        <v>40</v>
      </c>
      <c r="K38" s="31"/>
      <c r="L38" s="44"/>
      <c r="S38" s="31"/>
      <c r="T38" s="31"/>
      <c r="U38" s="31"/>
      <c r="V38" s="31"/>
      <c r="W38" s="31"/>
      <c r="X38" s="31"/>
      <c r="Y38" s="31"/>
      <c r="Z38" s="31"/>
      <c r="AA38" s="31"/>
      <c r="AB38" s="31"/>
      <c r="AC38" s="31"/>
      <c r="AD38" s="31"/>
      <c r="AE38" s="31"/>
    </row>
    <row r="39" spans="1:31" s="2" customFormat="1" ht="14.45" customHeight="1">
      <c r="A39" s="31"/>
      <c r="B39" s="32"/>
      <c r="C39" s="31"/>
      <c r="D39" s="112" t="s">
        <v>41</v>
      </c>
      <c r="E39" s="37" t="s">
        <v>42</v>
      </c>
      <c r="F39" s="117">
        <f>ROUND((SUM(BE118:BE125) + SUM(BE149:BE338)),  2)</f>
        <v>0</v>
      </c>
      <c r="G39" s="118"/>
      <c r="H39" s="118"/>
      <c r="I39" s="119">
        <v>0.23</v>
      </c>
      <c r="J39" s="117">
        <f>ROUND(((SUM(BE118:BE125) + SUM(BE149:BE338))*I39),  2)</f>
        <v>0</v>
      </c>
      <c r="K39" s="31"/>
      <c r="L39" s="44"/>
      <c r="S39" s="31"/>
      <c r="T39" s="31"/>
      <c r="U39" s="31"/>
      <c r="V39" s="31"/>
      <c r="W39" s="31"/>
      <c r="X39" s="31"/>
      <c r="Y39" s="31"/>
      <c r="Z39" s="31"/>
      <c r="AA39" s="31"/>
      <c r="AB39" s="31"/>
      <c r="AC39" s="31"/>
      <c r="AD39" s="31"/>
      <c r="AE39" s="31"/>
    </row>
    <row r="40" spans="1:31" s="2" customFormat="1" ht="14.45" customHeight="1">
      <c r="A40" s="31"/>
      <c r="B40" s="32"/>
      <c r="C40" s="31"/>
      <c r="D40" s="31"/>
      <c r="E40" s="37" t="s">
        <v>43</v>
      </c>
      <c r="F40" s="117">
        <f>ROUND((SUM(BF118:BF125) + SUM(BF149:BF338)),  2)</f>
        <v>0</v>
      </c>
      <c r="G40" s="118"/>
      <c r="H40" s="118"/>
      <c r="I40" s="119">
        <v>0.23</v>
      </c>
      <c r="J40" s="117">
        <f>ROUND(((SUM(BF118:BF125) + SUM(BF149:BF338))*I40),  2)</f>
        <v>0</v>
      </c>
      <c r="K40" s="31"/>
      <c r="L40" s="44"/>
      <c r="S40" s="31"/>
      <c r="T40" s="31"/>
      <c r="U40" s="31"/>
      <c r="V40" s="31"/>
      <c r="W40" s="31"/>
      <c r="X40" s="31"/>
      <c r="Y40" s="31"/>
      <c r="Z40" s="31"/>
      <c r="AA40" s="31"/>
      <c r="AB40" s="31"/>
      <c r="AC40" s="31"/>
      <c r="AD40" s="31"/>
      <c r="AE40" s="31"/>
    </row>
    <row r="41" spans="1:31" s="2" customFormat="1" ht="14.45" hidden="1" customHeight="1">
      <c r="A41" s="31"/>
      <c r="B41" s="32"/>
      <c r="C41" s="31"/>
      <c r="D41" s="31"/>
      <c r="E41" s="24" t="s">
        <v>44</v>
      </c>
      <c r="F41" s="120">
        <f>ROUND((SUM(BG118:BG125) + SUM(BG149:BG338)),  2)</f>
        <v>0</v>
      </c>
      <c r="G41" s="31"/>
      <c r="H41" s="31"/>
      <c r="I41" s="121">
        <v>0.23</v>
      </c>
      <c r="J41" s="120">
        <f>0</f>
        <v>0</v>
      </c>
      <c r="K41" s="31"/>
      <c r="L41" s="44"/>
      <c r="S41" s="31"/>
      <c r="T41" s="31"/>
      <c r="U41" s="31"/>
      <c r="V41" s="31"/>
      <c r="W41" s="31"/>
      <c r="X41" s="31"/>
      <c r="Y41" s="31"/>
      <c r="Z41" s="31"/>
      <c r="AA41" s="31"/>
      <c r="AB41" s="31"/>
      <c r="AC41" s="31"/>
      <c r="AD41" s="31"/>
      <c r="AE41" s="31"/>
    </row>
    <row r="42" spans="1:31" s="2" customFormat="1" ht="14.45" hidden="1" customHeight="1">
      <c r="A42" s="31"/>
      <c r="B42" s="32"/>
      <c r="C42" s="31"/>
      <c r="D42" s="31"/>
      <c r="E42" s="24" t="s">
        <v>45</v>
      </c>
      <c r="F42" s="120">
        <f>ROUND((SUM(BH118:BH125) + SUM(BH149:BH338)),  2)</f>
        <v>0</v>
      </c>
      <c r="G42" s="31"/>
      <c r="H42" s="31"/>
      <c r="I42" s="121">
        <v>0.23</v>
      </c>
      <c r="J42" s="120">
        <f>0</f>
        <v>0</v>
      </c>
      <c r="K42" s="31"/>
      <c r="L42" s="44"/>
      <c r="S42" s="31"/>
      <c r="T42" s="31"/>
      <c r="U42" s="31"/>
      <c r="V42" s="31"/>
      <c r="W42" s="31"/>
      <c r="X42" s="31"/>
      <c r="Y42" s="31"/>
      <c r="Z42" s="31"/>
      <c r="AA42" s="31"/>
      <c r="AB42" s="31"/>
      <c r="AC42" s="31"/>
      <c r="AD42" s="31"/>
      <c r="AE42" s="31"/>
    </row>
    <row r="43" spans="1:31" s="2" customFormat="1" ht="14.45" hidden="1" customHeight="1">
      <c r="A43" s="31"/>
      <c r="B43" s="32"/>
      <c r="C43" s="31"/>
      <c r="D43" s="31"/>
      <c r="E43" s="37" t="s">
        <v>46</v>
      </c>
      <c r="F43" s="117">
        <f>ROUND((SUM(BI118:BI125) + SUM(BI149:BI338)),  2)</f>
        <v>0</v>
      </c>
      <c r="G43" s="118"/>
      <c r="H43" s="118"/>
      <c r="I43" s="119">
        <v>0</v>
      </c>
      <c r="J43" s="117">
        <f>0</f>
        <v>0</v>
      </c>
      <c r="K43" s="31"/>
      <c r="L43" s="44"/>
      <c r="S43" s="31"/>
      <c r="T43" s="31"/>
      <c r="U43" s="31"/>
      <c r="V43" s="31"/>
      <c r="W43" s="31"/>
      <c r="X43" s="31"/>
      <c r="Y43" s="31"/>
      <c r="Z43" s="31"/>
      <c r="AA43" s="31"/>
      <c r="AB43" s="31"/>
      <c r="AC43" s="31"/>
      <c r="AD43" s="31"/>
      <c r="AE43" s="31"/>
    </row>
    <row r="44" spans="1:31" s="2" customFormat="1" ht="6.95" customHeight="1">
      <c r="A44" s="31"/>
      <c r="B44" s="32"/>
      <c r="C44" s="31"/>
      <c r="D44" s="31"/>
      <c r="E44" s="31"/>
      <c r="F44" s="31"/>
      <c r="G44" s="31"/>
      <c r="H44" s="31"/>
      <c r="I44" s="31"/>
      <c r="J44" s="31"/>
      <c r="K44" s="31"/>
      <c r="L44" s="44"/>
      <c r="S44" s="31"/>
      <c r="T44" s="31"/>
      <c r="U44" s="31"/>
      <c r="V44" s="31"/>
      <c r="W44" s="31"/>
      <c r="X44" s="31"/>
      <c r="Y44" s="31"/>
      <c r="Z44" s="31"/>
      <c r="AA44" s="31"/>
      <c r="AB44" s="31"/>
      <c r="AC44" s="31"/>
      <c r="AD44" s="31"/>
      <c r="AE44" s="31"/>
    </row>
    <row r="45" spans="1:31" s="2" customFormat="1" ht="25.35" customHeight="1">
      <c r="A45" s="31"/>
      <c r="B45" s="32"/>
      <c r="C45" s="109"/>
      <c r="D45" s="122" t="s">
        <v>47</v>
      </c>
      <c r="E45" s="62"/>
      <c r="F45" s="62"/>
      <c r="G45" s="123" t="s">
        <v>48</v>
      </c>
      <c r="H45" s="124" t="s">
        <v>49</v>
      </c>
      <c r="I45" s="62"/>
      <c r="J45" s="125">
        <f>SUM(J36:J43)</f>
        <v>0</v>
      </c>
      <c r="K45" s="126"/>
      <c r="L45" s="44"/>
      <c r="S45" s="31"/>
      <c r="T45" s="31"/>
      <c r="U45" s="31"/>
      <c r="V45" s="31"/>
      <c r="W45" s="31"/>
      <c r="X45" s="31"/>
      <c r="Y45" s="31"/>
      <c r="Z45" s="31"/>
      <c r="AA45" s="31"/>
      <c r="AB45" s="31"/>
      <c r="AC45" s="31"/>
      <c r="AD45" s="31"/>
      <c r="AE45" s="31"/>
    </row>
    <row r="46" spans="1:31" s="2" customFormat="1" ht="14.45" customHeight="1">
      <c r="A46" s="31"/>
      <c r="B46" s="32"/>
      <c r="C46" s="31"/>
      <c r="D46" s="31"/>
      <c r="E46" s="31"/>
      <c r="F46" s="31"/>
      <c r="G46" s="31"/>
      <c r="H46" s="31"/>
      <c r="I46" s="31"/>
      <c r="J46" s="31"/>
      <c r="K46" s="31"/>
      <c r="L46" s="44"/>
      <c r="S46" s="31"/>
      <c r="T46" s="31"/>
      <c r="U46" s="31"/>
      <c r="V46" s="31"/>
      <c r="W46" s="31"/>
      <c r="X46" s="31"/>
      <c r="Y46" s="31"/>
      <c r="Z46" s="31"/>
      <c r="AA46" s="31"/>
      <c r="AB46" s="31"/>
      <c r="AC46" s="31"/>
      <c r="AD46" s="31"/>
      <c r="AE46" s="31"/>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4"/>
      <c r="D50" s="45" t="s">
        <v>50</v>
      </c>
      <c r="E50" s="46"/>
      <c r="F50" s="46"/>
      <c r="G50" s="45" t="s">
        <v>51</v>
      </c>
      <c r="H50" s="46"/>
      <c r="I50" s="46"/>
      <c r="J50" s="46"/>
      <c r="K50" s="46"/>
      <c r="L50" s="44"/>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31"/>
      <c r="B61" s="32"/>
      <c r="C61" s="31"/>
      <c r="D61" s="47" t="s">
        <v>52</v>
      </c>
      <c r="E61" s="34"/>
      <c r="F61" s="127" t="s">
        <v>53</v>
      </c>
      <c r="G61" s="47" t="s">
        <v>52</v>
      </c>
      <c r="H61" s="34"/>
      <c r="I61" s="34"/>
      <c r="J61" s="128" t="s">
        <v>53</v>
      </c>
      <c r="K61" s="34"/>
      <c r="L61" s="44"/>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ht="12.75">
      <c r="A65" s="31"/>
      <c r="B65" s="32"/>
      <c r="C65" s="31"/>
      <c r="D65" s="45" t="s">
        <v>54</v>
      </c>
      <c r="E65" s="48"/>
      <c r="F65" s="48"/>
      <c r="G65" s="45" t="s">
        <v>55</v>
      </c>
      <c r="H65" s="48"/>
      <c r="I65" s="48"/>
      <c r="J65" s="48"/>
      <c r="K65" s="48"/>
      <c r="L65" s="44"/>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31"/>
      <c r="B76" s="32"/>
      <c r="C76" s="31"/>
      <c r="D76" s="47" t="s">
        <v>52</v>
      </c>
      <c r="E76" s="34"/>
      <c r="F76" s="127" t="s">
        <v>53</v>
      </c>
      <c r="G76" s="47" t="s">
        <v>52</v>
      </c>
      <c r="H76" s="34"/>
      <c r="I76" s="34"/>
      <c r="J76" s="128" t="s">
        <v>53</v>
      </c>
      <c r="K76" s="34"/>
      <c r="L76" s="44"/>
      <c r="S76" s="31"/>
      <c r="T76" s="31"/>
      <c r="U76" s="31"/>
      <c r="V76" s="31"/>
      <c r="W76" s="31"/>
      <c r="X76" s="31"/>
      <c r="Y76" s="31"/>
      <c r="Z76" s="31"/>
      <c r="AA76" s="31"/>
      <c r="AB76" s="31"/>
      <c r="AC76" s="31"/>
      <c r="AD76" s="31"/>
      <c r="AE76" s="31"/>
    </row>
    <row r="77" spans="1:31" s="2" customFormat="1" ht="14.45" customHeight="1">
      <c r="A77" s="31"/>
      <c r="B77" s="49"/>
      <c r="C77" s="50"/>
      <c r="D77" s="50"/>
      <c r="E77" s="50"/>
      <c r="F77" s="50"/>
      <c r="G77" s="50"/>
      <c r="H77" s="50"/>
      <c r="I77" s="50"/>
      <c r="J77" s="50"/>
      <c r="K77" s="50"/>
      <c r="L77" s="44"/>
      <c r="S77" s="31"/>
      <c r="T77" s="31"/>
      <c r="U77" s="31"/>
      <c r="V77" s="31"/>
      <c r="W77" s="31"/>
      <c r="X77" s="31"/>
      <c r="Y77" s="31"/>
      <c r="Z77" s="31"/>
      <c r="AA77" s="31"/>
      <c r="AB77" s="31"/>
      <c r="AC77" s="31"/>
      <c r="AD77" s="31"/>
      <c r="AE77" s="31"/>
    </row>
    <row r="81" spans="1:31" s="2" customFormat="1" ht="6.95" customHeight="1">
      <c r="A81" s="31"/>
      <c r="B81" s="51"/>
      <c r="C81" s="52"/>
      <c r="D81" s="52"/>
      <c r="E81" s="52"/>
      <c r="F81" s="52"/>
      <c r="G81" s="52"/>
      <c r="H81" s="52"/>
      <c r="I81" s="52"/>
      <c r="J81" s="52"/>
      <c r="K81" s="52"/>
      <c r="L81" s="44"/>
      <c r="S81" s="31"/>
      <c r="T81" s="31"/>
      <c r="U81" s="31"/>
      <c r="V81" s="31"/>
      <c r="W81" s="31"/>
      <c r="X81" s="31"/>
      <c r="Y81" s="31"/>
      <c r="Z81" s="31"/>
      <c r="AA81" s="31"/>
      <c r="AB81" s="31"/>
      <c r="AC81" s="31"/>
      <c r="AD81" s="31"/>
      <c r="AE81" s="31"/>
    </row>
    <row r="82" spans="1:31" s="2" customFormat="1" ht="24.95" customHeight="1">
      <c r="A82" s="31"/>
      <c r="B82" s="32"/>
      <c r="C82" s="18" t="s">
        <v>191</v>
      </c>
      <c r="D82" s="31"/>
      <c r="E82" s="31"/>
      <c r="F82" s="31"/>
      <c r="G82" s="31"/>
      <c r="H82" s="31"/>
      <c r="I82" s="31"/>
      <c r="J82" s="31"/>
      <c r="K82" s="31"/>
      <c r="L82" s="44"/>
      <c r="S82" s="31"/>
      <c r="T82" s="31"/>
      <c r="U82" s="31"/>
      <c r="V82" s="31"/>
      <c r="W82" s="31"/>
      <c r="X82" s="31"/>
      <c r="Y82" s="31"/>
      <c r="Z82" s="31"/>
      <c r="AA82" s="31"/>
      <c r="AB82" s="31"/>
      <c r="AC82" s="31"/>
      <c r="AD82" s="31"/>
      <c r="AE82" s="31"/>
    </row>
    <row r="83" spans="1:31" s="2" customFormat="1" ht="6.95" customHeight="1">
      <c r="A83" s="31"/>
      <c r="B83" s="32"/>
      <c r="C83" s="31"/>
      <c r="D83" s="31"/>
      <c r="E83" s="31"/>
      <c r="F83" s="31"/>
      <c r="G83" s="31"/>
      <c r="H83" s="31"/>
      <c r="I83" s="31"/>
      <c r="J83" s="31"/>
      <c r="K83" s="31"/>
      <c r="L83" s="44"/>
      <c r="S83" s="31"/>
      <c r="T83" s="31"/>
      <c r="U83" s="31"/>
      <c r="V83" s="31"/>
      <c r="W83" s="31"/>
      <c r="X83" s="31"/>
      <c r="Y83" s="31"/>
      <c r="Z83" s="31"/>
      <c r="AA83" s="31"/>
      <c r="AB83" s="31"/>
      <c r="AC83" s="31"/>
      <c r="AD83" s="31"/>
      <c r="AE83" s="31"/>
    </row>
    <row r="84" spans="1:31" s="2" customFormat="1" ht="12" customHeight="1">
      <c r="A84" s="31"/>
      <c r="B84" s="32"/>
      <c r="C84" s="24" t="s">
        <v>15</v>
      </c>
      <c r="D84" s="31"/>
      <c r="E84" s="31"/>
      <c r="F84" s="31"/>
      <c r="G84" s="31"/>
      <c r="H84" s="31"/>
      <c r="I84" s="31"/>
      <c r="J84" s="31"/>
      <c r="K84" s="31"/>
      <c r="L84" s="44"/>
      <c r="S84" s="31"/>
      <c r="T84" s="31"/>
      <c r="U84" s="31"/>
      <c r="V84" s="31"/>
      <c r="W84" s="31"/>
      <c r="X84" s="31"/>
      <c r="Y84" s="31"/>
      <c r="Z84" s="31"/>
      <c r="AA84" s="31"/>
      <c r="AB84" s="31"/>
      <c r="AC84" s="31"/>
      <c r="AD84" s="31"/>
      <c r="AE84" s="31"/>
    </row>
    <row r="85" spans="1:31" s="2" customFormat="1" ht="16.5" customHeight="1">
      <c r="A85" s="31"/>
      <c r="B85" s="32"/>
      <c r="C85" s="31"/>
      <c r="D85" s="31"/>
      <c r="E85" s="258" t="str">
        <f>E7</f>
        <v>Kanalizácia a ČOV Nacina Ves</v>
      </c>
      <c r="F85" s="259"/>
      <c r="G85" s="259"/>
      <c r="H85" s="259"/>
      <c r="I85" s="31"/>
      <c r="J85" s="31"/>
      <c r="K85" s="31"/>
      <c r="L85" s="44"/>
      <c r="S85" s="31"/>
      <c r="T85" s="31"/>
      <c r="U85" s="31"/>
      <c r="V85" s="31"/>
      <c r="W85" s="31"/>
      <c r="X85" s="31"/>
      <c r="Y85" s="31"/>
      <c r="Z85" s="31"/>
      <c r="AA85" s="31"/>
      <c r="AB85" s="31"/>
      <c r="AC85" s="31"/>
      <c r="AD85" s="31"/>
      <c r="AE85" s="31"/>
    </row>
    <row r="86" spans="1:31" s="1" customFormat="1" ht="12" customHeight="1">
      <c r="B86" s="17"/>
      <c r="C86" s="24" t="s">
        <v>184</v>
      </c>
      <c r="L86" s="17"/>
    </row>
    <row r="87" spans="1:31" s="1" customFormat="1" ht="16.5" customHeight="1">
      <c r="B87" s="17"/>
      <c r="E87" s="258" t="s">
        <v>185</v>
      </c>
      <c r="F87" s="210"/>
      <c r="G87" s="210"/>
      <c r="H87" s="210"/>
      <c r="L87" s="17"/>
    </row>
    <row r="88" spans="1:31" s="1" customFormat="1" ht="12" customHeight="1">
      <c r="B88" s="17"/>
      <c r="C88" s="24" t="s">
        <v>186</v>
      </c>
      <c r="L88" s="17"/>
    </row>
    <row r="89" spans="1:31" s="2" customFormat="1" ht="16.5" customHeight="1">
      <c r="A89" s="31"/>
      <c r="B89" s="32"/>
      <c r="C89" s="31"/>
      <c r="D89" s="31"/>
      <c r="E89" s="260" t="s">
        <v>1556</v>
      </c>
      <c r="F89" s="261"/>
      <c r="G89" s="261"/>
      <c r="H89" s="261"/>
      <c r="I89" s="31"/>
      <c r="J89" s="31"/>
      <c r="K89" s="31"/>
      <c r="L89" s="44"/>
      <c r="S89" s="31"/>
      <c r="T89" s="31"/>
      <c r="U89" s="31"/>
      <c r="V89" s="31"/>
      <c r="W89" s="31"/>
      <c r="X89" s="31"/>
      <c r="Y89" s="31"/>
      <c r="Z89" s="31"/>
      <c r="AA89" s="31"/>
      <c r="AB89" s="31"/>
      <c r="AC89" s="31"/>
      <c r="AD89" s="31"/>
      <c r="AE89" s="31"/>
    </row>
    <row r="90" spans="1:31" s="2" customFormat="1" ht="12" customHeight="1">
      <c r="A90" s="31"/>
      <c r="B90" s="32"/>
      <c r="C90" s="24" t="s">
        <v>188</v>
      </c>
      <c r="D90" s="31"/>
      <c r="E90" s="31"/>
      <c r="F90" s="31"/>
      <c r="G90" s="31"/>
      <c r="H90" s="31"/>
      <c r="I90" s="31"/>
      <c r="J90" s="31"/>
      <c r="K90" s="31"/>
      <c r="L90" s="44"/>
      <c r="S90" s="31"/>
      <c r="T90" s="31"/>
      <c r="U90" s="31"/>
      <c r="V90" s="31"/>
      <c r="W90" s="31"/>
      <c r="X90" s="31"/>
      <c r="Y90" s="31"/>
      <c r="Z90" s="31"/>
      <c r="AA90" s="31"/>
      <c r="AB90" s="31"/>
      <c r="AC90" s="31"/>
      <c r="AD90" s="31"/>
      <c r="AE90" s="31"/>
    </row>
    <row r="91" spans="1:31" s="2" customFormat="1" ht="30" customHeight="1">
      <c r="A91" s="31"/>
      <c r="B91" s="32"/>
      <c r="C91" s="31"/>
      <c r="D91" s="31"/>
      <c r="E91" s="239" t="str">
        <f>E13</f>
        <v xml:space="preserve">PS 01.1 - Technologické vybavenie, Elektrotecnická časť a Telemetria PČS </v>
      </c>
      <c r="F91" s="261"/>
      <c r="G91" s="261"/>
      <c r="H91" s="261"/>
      <c r="I91" s="31"/>
      <c r="J91" s="31"/>
      <c r="K91" s="31"/>
      <c r="L91" s="44"/>
      <c r="S91" s="31"/>
      <c r="T91" s="31"/>
      <c r="U91" s="31"/>
      <c r="V91" s="31"/>
      <c r="W91" s="31"/>
      <c r="X91" s="31"/>
      <c r="Y91" s="31"/>
      <c r="Z91" s="31"/>
      <c r="AA91" s="31"/>
      <c r="AB91" s="31"/>
      <c r="AC91" s="31"/>
      <c r="AD91" s="31"/>
      <c r="AE91" s="31"/>
    </row>
    <row r="92" spans="1:31" s="2" customFormat="1" ht="6.95" customHeight="1">
      <c r="A92" s="31"/>
      <c r="B92" s="32"/>
      <c r="C92" s="31"/>
      <c r="D92" s="31"/>
      <c r="E92" s="31"/>
      <c r="F92" s="31"/>
      <c r="G92" s="31"/>
      <c r="H92" s="31"/>
      <c r="I92" s="31"/>
      <c r="J92" s="31"/>
      <c r="K92" s="31"/>
      <c r="L92" s="44"/>
      <c r="S92" s="31"/>
      <c r="T92" s="31"/>
      <c r="U92" s="31"/>
      <c r="V92" s="31"/>
      <c r="W92" s="31"/>
      <c r="X92" s="31"/>
      <c r="Y92" s="31"/>
      <c r="Z92" s="31"/>
      <c r="AA92" s="31"/>
      <c r="AB92" s="31"/>
      <c r="AC92" s="31"/>
      <c r="AD92" s="31"/>
      <c r="AE92" s="31"/>
    </row>
    <row r="93" spans="1:31" s="2" customFormat="1" ht="12" customHeight="1">
      <c r="A93" s="31"/>
      <c r="B93" s="32"/>
      <c r="C93" s="24" t="s">
        <v>19</v>
      </c>
      <c r="D93" s="31"/>
      <c r="E93" s="31"/>
      <c r="F93" s="22" t="str">
        <f>F16</f>
        <v>Nacina Ves</v>
      </c>
      <c r="G93" s="31"/>
      <c r="H93" s="31"/>
      <c r="I93" s="24" t="s">
        <v>21</v>
      </c>
      <c r="J93" s="57" t="str">
        <f>IF(J16="","",J16)</f>
        <v>7. 4. 2025</v>
      </c>
      <c r="K93" s="31"/>
      <c r="L93" s="44"/>
      <c r="S93" s="31"/>
      <c r="T93" s="31"/>
      <c r="U93" s="31"/>
      <c r="V93" s="31"/>
      <c r="W93" s="31"/>
      <c r="X93" s="31"/>
      <c r="Y93" s="31"/>
      <c r="Z93" s="31"/>
      <c r="AA93" s="31"/>
      <c r="AB93" s="31"/>
      <c r="AC93" s="31"/>
      <c r="AD93" s="31"/>
      <c r="AE93" s="31"/>
    </row>
    <row r="94" spans="1:31" s="2" customFormat="1" ht="6.95" customHeight="1">
      <c r="A94" s="31"/>
      <c r="B94" s="32"/>
      <c r="C94" s="31"/>
      <c r="D94" s="31"/>
      <c r="E94" s="31"/>
      <c r="F94" s="31"/>
      <c r="G94" s="31"/>
      <c r="H94" s="31"/>
      <c r="I94" s="31"/>
      <c r="J94" s="31"/>
      <c r="K94" s="31"/>
      <c r="L94" s="44"/>
      <c r="S94" s="31"/>
      <c r="T94" s="31"/>
      <c r="U94" s="31"/>
      <c r="V94" s="31"/>
      <c r="W94" s="31"/>
      <c r="X94" s="31"/>
      <c r="Y94" s="31"/>
      <c r="Z94" s="31"/>
      <c r="AA94" s="31"/>
      <c r="AB94" s="31"/>
      <c r="AC94" s="31"/>
      <c r="AD94" s="31"/>
      <c r="AE94" s="31"/>
    </row>
    <row r="95" spans="1:31" s="2" customFormat="1" ht="15.2" customHeight="1">
      <c r="A95" s="31"/>
      <c r="B95" s="32"/>
      <c r="C95" s="24" t="s">
        <v>23</v>
      </c>
      <c r="D95" s="31"/>
      <c r="E95" s="31"/>
      <c r="F95" s="22" t="str">
        <f>E19</f>
        <v>Obec Nacina Ves</v>
      </c>
      <c r="G95" s="31"/>
      <c r="H95" s="31"/>
      <c r="I95" s="24" t="s">
        <v>29</v>
      </c>
      <c r="J95" s="27" t="str">
        <f>E25</f>
        <v>Ing. Štefan Čižmár</v>
      </c>
      <c r="K95" s="31"/>
      <c r="L95" s="44"/>
      <c r="S95" s="31"/>
      <c r="T95" s="31"/>
      <c r="U95" s="31"/>
      <c r="V95" s="31"/>
      <c r="W95" s="31"/>
      <c r="X95" s="31"/>
      <c r="Y95" s="31"/>
      <c r="Z95" s="31"/>
      <c r="AA95" s="31"/>
      <c r="AB95" s="31"/>
      <c r="AC95" s="31"/>
      <c r="AD95" s="31"/>
      <c r="AE95" s="31"/>
    </row>
    <row r="96" spans="1:31" s="2" customFormat="1" ht="15.2" customHeight="1">
      <c r="A96" s="31"/>
      <c r="B96" s="32"/>
      <c r="C96" s="24" t="s">
        <v>27</v>
      </c>
      <c r="D96" s="31"/>
      <c r="E96" s="31"/>
      <c r="F96" s="22" t="str">
        <f>IF(E22="","",E22)</f>
        <v>Vyplň údaj</v>
      </c>
      <c r="G96" s="31"/>
      <c r="H96" s="31"/>
      <c r="I96" s="24" t="s">
        <v>32</v>
      </c>
      <c r="J96" s="27" t="str">
        <f>E28</f>
        <v xml:space="preserve"> </v>
      </c>
      <c r="K96" s="31"/>
      <c r="L96" s="44"/>
      <c r="S96" s="31"/>
      <c r="T96" s="31"/>
      <c r="U96" s="31"/>
      <c r="V96" s="31"/>
      <c r="W96" s="31"/>
      <c r="X96" s="31"/>
      <c r="Y96" s="31"/>
      <c r="Z96" s="31"/>
      <c r="AA96" s="31"/>
      <c r="AB96" s="31"/>
      <c r="AC96" s="31"/>
      <c r="AD96" s="31"/>
      <c r="AE96" s="31"/>
    </row>
    <row r="97" spans="1:47" s="2" customFormat="1" ht="10.35" customHeight="1">
      <c r="A97" s="31"/>
      <c r="B97" s="32"/>
      <c r="C97" s="31"/>
      <c r="D97" s="31"/>
      <c r="E97" s="31"/>
      <c r="F97" s="31"/>
      <c r="G97" s="31"/>
      <c r="H97" s="31"/>
      <c r="I97" s="31"/>
      <c r="J97" s="31"/>
      <c r="K97" s="31"/>
      <c r="L97" s="44"/>
      <c r="S97" s="31"/>
      <c r="T97" s="31"/>
      <c r="U97" s="31"/>
      <c r="V97" s="31"/>
      <c r="W97" s="31"/>
      <c r="X97" s="31"/>
      <c r="Y97" s="31"/>
      <c r="Z97" s="31"/>
      <c r="AA97" s="31"/>
      <c r="AB97" s="31"/>
      <c r="AC97" s="31"/>
      <c r="AD97" s="31"/>
      <c r="AE97" s="31"/>
    </row>
    <row r="98" spans="1:47" s="2" customFormat="1" ht="29.25" customHeight="1">
      <c r="A98" s="31"/>
      <c r="B98" s="32"/>
      <c r="C98" s="129" t="s">
        <v>192</v>
      </c>
      <c r="D98" s="109"/>
      <c r="E98" s="109"/>
      <c r="F98" s="109"/>
      <c r="G98" s="109"/>
      <c r="H98" s="109"/>
      <c r="I98" s="109"/>
      <c r="J98" s="130" t="s">
        <v>193</v>
      </c>
      <c r="K98" s="109"/>
      <c r="L98" s="44"/>
      <c r="S98" s="31"/>
      <c r="T98" s="31"/>
      <c r="U98" s="31"/>
      <c r="V98" s="31"/>
      <c r="W98" s="31"/>
      <c r="X98" s="31"/>
      <c r="Y98" s="31"/>
      <c r="Z98" s="31"/>
      <c r="AA98" s="31"/>
      <c r="AB98" s="31"/>
      <c r="AC98" s="31"/>
      <c r="AD98" s="31"/>
      <c r="AE98" s="31"/>
    </row>
    <row r="99" spans="1:47" s="2" customFormat="1" ht="10.35" customHeight="1">
      <c r="A99" s="31"/>
      <c r="B99" s="32"/>
      <c r="C99" s="31"/>
      <c r="D99" s="31"/>
      <c r="E99" s="31"/>
      <c r="F99" s="31"/>
      <c r="G99" s="31"/>
      <c r="H99" s="31"/>
      <c r="I99" s="31"/>
      <c r="J99" s="31"/>
      <c r="K99" s="31"/>
      <c r="L99" s="44"/>
      <c r="S99" s="31"/>
      <c r="T99" s="31"/>
      <c r="U99" s="31"/>
      <c r="V99" s="31"/>
      <c r="W99" s="31"/>
      <c r="X99" s="31"/>
      <c r="Y99" s="31"/>
      <c r="Z99" s="31"/>
      <c r="AA99" s="31"/>
      <c r="AB99" s="31"/>
      <c r="AC99" s="31"/>
      <c r="AD99" s="31"/>
      <c r="AE99" s="31"/>
    </row>
    <row r="100" spans="1:47" s="2" customFormat="1" ht="22.9" customHeight="1">
      <c r="A100" s="31"/>
      <c r="B100" s="32"/>
      <c r="C100" s="131" t="s">
        <v>194</v>
      </c>
      <c r="D100" s="31"/>
      <c r="E100" s="31"/>
      <c r="F100" s="31"/>
      <c r="G100" s="31"/>
      <c r="H100" s="31"/>
      <c r="I100" s="31"/>
      <c r="J100" s="73">
        <f>J149</f>
        <v>0</v>
      </c>
      <c r="K100" s="31"/>
      <c r="L100" s="44"/>
      <c r="S100" s="31"/>
      <c r="T100" s="31"/>
      <c r="U100" s="31"/>
      <c r="V100" s="31"/>
      <c r="W100" s="31"/>
      <c r="X100" s="31"/>
      <c r="Y100" s="31"/>
      <c r="Z100" s="31"/>
      <c r="AA100" s="31"/>
      <c r="AB100" s="31"/>
      <c r="AC100" s="31"/>
      <c r="AD100" s="31"/>
      <c r="AE100" s="31"/>
      <c r="AU100" s="14" t="s">
        <v>195</v>
      </c>
    </row>
    <row r="101" spans="1:47" s="9" customFormat="1" ht="24.95" customHeight="1">
      <c r="B101" s="132"/>
      <c r="D101" s="133" t="s">
        <v>892</v>
      </c>
      <c r="E101" s="134"/>
      <c r="F101" s="134"/>
      <c r="G101" s="134"/>
      <c r="H101" s="134"/>
      <c r="I101" s="134"/>
      <c r="J101" s="135">
        <f>J150</f>
        <v>0</v>
      </c>
      <c r="L101" s="132"/>
    </row>
    <row r="102" spans="1:47" s="10" customFormat="1" ht="19.899999999999999" customHeight="1">
      <c r="B102" s="136"/>
      <c r="D102" s="137" t="s">
        <v>202</v>
      </c>
      <c r="E102" s="138"/>
      <c r="F102" s="138"/>
      <c r="G102" s="138"/>
      <c r="H102" s="138"/>
      <c r="I102" s="138"/>
      <c r="J102" s="139">
        <f>J151</f>
        <v>0</v>
      </c>
      <c r="L102" s="136"/>
    </row>
    <row r="103" spans="1:47" s="10" customFormat="1" ht="19.899999999999999" customHeight="1">
      <c r="B103" s="136"/>
      <c r="D103" s="137" t="s">
        <v>203</v>
      </c>
      <c r="E103" s="138"/>
      <c r="F103" s="138"/>
      <c r="G103" s="138"/>
      <c r="H103" s="138"/>
      <c r="I103" s="138"/>
      <c r="J103" s="139">
        <f>J174</f>
        <v>0</v>
      </c>
      <c r="L103" s="136"/>
    </row>
    <row r="104" spans="1:47" s="10" customFormat="1" ht="19.899999999999999" customHeight="1">
      <c r="B104" s="136"/>
      <c r="D104" s="137" t="s">
        <v>204</v>
      </c>
      <c r="E104" s="138"/>
      <c r="F104" s="138"/>
      <c r="G104" s="138"/>
      <c r="H104" s="138"/>
      <c r="I104" s="138"/>
      <c r="J104" s="139">
        <f>J178</f>
        <v>0</v>
      </c>
      <c r="L104" s="136"/>
    </row>
    <row r="105" spans="1:47" s="9" customFormat="1" ht="24.95" customHeight="1">
      <c r="B105" s="132"/>
      <c r="D105" s="133" t="s">
        <v>205</v>
      </c>
      <c r="E105" s="134"/>
      <c r="F105" s="134"/>
      <c r="G105" s="134"/>
      <c r="H105" s="134"/>
      <c r="I105" s="134"/>
      <c r="J105" s="135">
        <f>J181</f>
        <v>0</v>
      </c>
      <c r="L105" s="132"/>
    </row>
    <row r="106" spans="1:47" s="10" customFormat="1" ht="19.899999999999999" customHeight="1">
      <c r="B106" s="136"/>
      <c r="D106" s="137" t="s">
        <v>896</v>
      </c>
      <c r="E106" s="138"/>
      <c r="F106" s="138"/>
      <c r="G106" s="138"/>
      <c r="H106" s="138"/>
      <c r="I106" s="138"/>
      <c r="J106" s="139">
        <f>J182</f>
        <v>0</v>
      </c>
      <c r="L106" s="136"/>
    </row>
    <row r="107" spans="1:47" s="9" customFormat="1" ht="24.95" customHeight="1">
      <c r="B107" s="132"/>
      <c r="D107" s="133" t="s">
        <v>207</v>
      </c>
      <c r="E107" s="134"/>
      <c r="F107" s="134"/>
      <c r="G107" s="134"/>
      <c r="H107" s="134"/>
      <c r="I107" s="134"/>
      <c r="J107" s="135">
        <f>J194</f>
        <v>0</v>
      </c>
      <c r="L107" s="132"/>
    </row>
    <row r="108" spans="1:47" s="10" customFormat="1" ht="19.899999999999999" customHeight="1">
      <c r="B108" s="136"/>
      <c r="D108" s="137" t="s">
        <v>1558</v>
      </c>
      <c r="E108" s="138"/>
      <c r="F108" s="138"/>
      <c r="G108" s="138"/>
      <c r="H108" s="138"/>
      <c r="I108" s="138"/>
      <c r="J108" s="139">
        <f>J195</f>
        <v>0</v>
      </c>
      <c r="L108" s="136"/>
    </row>
    <row r="109" spans="1:47" s="10" customFormat="1" ht="19.899999999999999" customHeight="1">
      <c r="B109" s="136"/>
      <c r="D109" s="137" t="s">
        <v>1559</v>
      </c>
      <c r="E109" s="138"/>
      <c r="F109" s="138"/>
      <c r="G109" s="138"/>
      <c r="H109" s="138"/>
      <c r="I109" s="138"/>
      <c r="J109" s="139">
        <f>J301</f>
        <v>0</v>
      </c>
      <c r="L109" s="136"/>
    </row>
    <row r="110" spans="1:47" s="10" customFormat="1" ht="19.899999999999999" customHeight="1">
      <c r="B110" s="136"/>
      <c r="D110" s="137" t="s">
        <v>1560</v>
      </c>
      <c r="E110" s="138"/>
      <c r="F110" s="138"/>
      <c r="G110" s="138"/>
      <c r="H110" s="138"/>
      <c r="I110" s="138"/>
      <c r="J110" s="139">
        <f>J305</f>
        <v>0</v>
      </c>
      <c r="L110" s="136"/>
    </row>
    <row r="111" spans="1:47" s="10" customFormat="1" ht="19.899999999999999" customHeight="1">
      <c r="B111" s="136"/>
      <c r="D111" s="137" t="s">
        <v>1561</v>
      </c>
      <c r="E111" s="138"/>
      <c r="F111" s="138"/>
      <c r="G111" s="138"/>
      <c r="H111" s="138"/>
      <c r="I111" s="138"/>
      <c r="J111" s="139">
        <f>J320</f>
        <v>0</v>
      </c>
      <c r="L111" s="136"/>
    </row>
    <row r="112" spans="1:47" s="10" customFormat="1" ht="19.899999999999999" customHeight="1">
      <c r="B112" s="136"/>
      <c r="D112" s="137" t="s">
        <v>1562</v>
      </c>
      <c r="E112" s="138"/>
      <c r="F112" s="138"/>
      <c r="G112" s="138"/>
      <c r="H112" s="138"/>
      <c r="I112" s="138"/>
      <c r="J112" s="139">
        <f>J322</f>
        <v>0</v>
      </c>
      <c r="L112" s="136"/>
    </row>
    <row r="113" spans="1:65" s="10" customFormat="1" ht="19.899999999999999" customHeight="1">
      <c r="B113" s="136"/>
      <c r="D113" s="137" t="s">
        <v>1563</v>
      </c>
      <c r="E113" s="138"/>
      <c r="F113" s="138"/>
      <c r="G113" s="138"/>
      <c r="H113" s="138"/>
      <c r="I113" s="138"/>
      <c r="J113" s="139">
        <f>J328</f>
        <v>0</v>
      </c>
      <c r="L113" s="136"/>
    </row>
    <row r="114" spans="1:65" s="9" customFormat="1" ht="24.95" customHeight="1">
      <c r="B114" s="132"/>
      <c r="D114" s="133" t="s">
        <v>1564</v>
      </c>
      <c r="E114" s="134"/>
      <c r="F114" s="134"/>
      <c r="G114" s="134"/>
      <c r="H114" s="134"/>
      <c r="I114" s="134"/>
      <c r="J114" s="135">
        <f>J334</f>
        <v>0</v>
      </c>
      <c r="L114" s="132"/>
    </row>
    <row r="115" spans="1:65" s="9" customFormat="1" ht="24.95" customHeight="1">
      <c r="B115" s="132"/>
      <c r="D115" s="133" t="s">
        <v>1565</v>
      </c>
      <c r="E115" s="134"/>
      <c r="F115" s="134"/>
      <c r="G115" s="134"/>
      <c r="H115" s="134"/>
      <c r="I115" s="134"/>
      <c r="J115" s="135">
        <f>J336</f>
        <v>0</v>
      </c>
      <c r="L115" s="132"/>
    </row>
    <row r="116" spans="1:65" s="2" customFormat="1" ht="21.75" customHeight="1">
      <c r="A116" s="31"/>
      <c r="B116" s="32"/>
      <c r="C116" s="31"/>
      <c r="D116" s="31"/>
      <c r="E116" s="31"/>
      <c r="F116" s="31"/>
      <c r="G116" s="31"/>
      <c r="H116" s="31"/>
      <c r="I116" s="31"/>
      <c r="J116" s="31"/>
      <c r="K116" s="31"/>
      <c r="L116" s="44"/>
      <c r="S116" s="31"/>
      <c r="T116" s="31"/>
      <c r="U116" s="31"/>
      <c r="V116" s="31"/>
      <c r="W116" s="31"/>
      <c r="X116" s="31"/>
      <c r="Y116" s="31"/>
      <c r="Z116" s="31"/>
      <c r="AA116" s="31"/>
      <c r="AB116" s="31"/>
      <c r="AC116" s="31"/>
      <c r="AD116" s="31"/>
      <c r="AE116" s="31"/>
    </row>
    <row r="117" spans="1:65" s="2" customFormat="1" ht="6.95" customHeight="1">
      <c r="A117" s="31"/>
      <c r="B117" s="32"/>
      <c r="C117" s="31"/>
      <c r="D117" s="31"/>
      <c r="E117" s="31"/>
      <c r="F117" s="31"/>
      <c r="G117" s="31"/>
      <c r="H117" s="31"/>
      <c r="I117" s="31"/>
      <c r="J117" s="31"/>
      <c r="K117" s="31"/>
      <c r="L117" s="44"/>
      <c r="S117" s="31"/>
      <c r="T117" s="31"/>
      <c r="U117" s="31"/>
      <c r="V117" s="31"/>
      <c r="W117" s="31"/>
      <c r="X117" s="31"/>
      <c r="Y117" s="31"/>
      <c r="Z117" s="31"/>
      <c r="AA117" s="31"/>
      <c r="AB117" s="31"/>
      <c r="AC117" s="31"/>
      <c r="AD117" s="31"/>
      <c r="AE117" s="31"/>
    </row>
    <row r="118" spans="1:65" s="2" customFormat="1" ht="29.25" customHeight="1">
      <c r="A118" s="31"/>
      <c r="B118" s="32"/>
      <c r="C118" s="131" t="s">
        <v>209</v>
      </c>
      <c r="D118" s="31"/>
      <c r="E118" s="31"/>
      <c r="F118" s="31"/>
      <c r="G118" s="31"/>
      <c r="H118" s="31"/>
      <c r="I118" s="31"/>
      <c r="J118" s="140">
        <f>ROUND(J119 + J120 + J121 + J122 + J123 + J124,2)</f>
        <v>0</v>
      </c>
      <c r="K118" s="31"/>
      <c r="L118" s="44"/>
      <c r="N118" s="141" t="s">
        <v>41</v>
      </c>
      <c r="S118" s="31"/>
      <c r="T118" s="31"/>
      <c r="U118" s="31"/>
      <c r="V118" s="31"/>
      <c r="W118" s="31"/>
      <c r="X118" s="31"/>
      <c r="Y118" s="31"/>
      <c r="Z118" s="31"/>
      <c r="AA118" s="31"/>
      <c r="AB118" s="31"/>
      <c r="AC118" s="31"/>
      <c r="AD118" s="31"/>
      <c r="AE118" s="31"/>
    </row>
    <row r="119" spans="1:65" s="2" customFormat="1" ht="18" customHeight="1">
      <c r="A119" s="31"/>
      <c r="B119" s="142"/>
      <c r="C119" s="143"/>
      <c r="D119" s="257" t="s">
        <v>210</v>
      </c>
      <c r="E119" s="263"/>
      <c r="F119" s="263"/>
      <c r="G119" s="143"/>
      <c r="H119" s="143"/>
      <c r="I119" s="143"/>
      <c r="J119" s="101">
        <v>0</v>
      </c>
      <c r="K119" s="143"/>
      <c r="L119" s="145"/>
      <c r="M119" s="146"/>
      <c r="N119" s="147" t="s">
        <v>43</v>
      </c>
      <c r="O119" s="146"/>
      <c r="P119" s="146"/>
      <c r="Q119" s="146"/>
      <c r="R119" s="146"/>
      <c r="S119" s="143"/>
      <c r="T119" s="143"/>
      <c r="U119" s="143"/>
      <c r="V119" s="143"/>
      <c r="W119" s="143"/>
      <c r="X119" s="143"/>
      <c r="Y119" s="143"/>
      <c r="Z119" s="143"/>
      <c r="AA119" s="143"/>
      <c r="AB119" s="143"/>
      <c r="AC119" s="143"/>
      <c r="AD119" s="143"/>
      <c r="AE119" s="143"/>
      <c r="AF119" s="146"/>
      <c r="AG119" s="146"/>
      <c r="AH119" s="146"/>
      <c r="AI119" s="146"/>
      <c r="AJ119" s="146"/>
      <c r="AK119" s="146"/>
      <c r="AL119" s="146"/>
      <c r="AM119" s="146"/>
      <c r="AN119" s="146"/>
      <c r="AO119" s="146"/>
      <c r="AP119" s="146"/>
      <c r="AQ119" s="146"/>
      <c r="AR119" s="146"/>
      <c r="AS119" s="146"/>
      <c r="AT119" s="146"/>
      <c r="AU119" s="146"/>
      <c r="AV119" s="146"/>
      <c r="AW119" s="146"/>
      <c r="AX119" s="146"/>
      <c r="AY119" s="148" t="s">
        <v>211</v>
      </c>
      <c r="AZ119" s="146"/>
      <c r="BA119" s="146"/>
      <c r="BB119" s="146"/>
      <c r="BC119" s="146"/>
      <c r="BD119" s="146"/>
      <c r="BE119" s="149">
        <f t="shared" ref="BE119:BE124" si="0">IF(N119="základná",J119,0)</f>
        <v>0</v>
      </c>
      <c r="BF119" s="149">
        <f t="shared" ref="BF119:BF124" si="1">IF(N119="znížená",J119,0)</f>
        <v>0</v>
      </c>
      <c r="BG119" s="149">
        <f t="shared" ref="BG119:BG124" si="2">IF(N119="zákl. prenesená",J119,0)</f>
        <v>0</v>
      </c>
      <c r="BH119" s="149">
        <f t="shared" ref="BH119:BH124" si="3">IF(N119="zníž. prenesená",J119,0)</f>
        <v>0</v>
      </c>
      <c r="BI119" s="149">
        <f t="shared" ref="BI119:BI124" si="4">IF(N119="nulová",J119,0)</f>
        <v>0</v>
      </c>
      <c r="BJ119" s="148" t="s">
        <v>88</v>
      </c>
      <c r="BK119" s="146"/>
      <c r="BL119" s="146"/>
      <c r="BM119" s="146"/>
    </row>
    <row r="120" spans="1:65" s="2" customFormat="1" ht="18" customHeight="1">
      <c r="A120" s="31"/>
      <c r="B120" s="142"/>
      <c r="C120" s="143"/>
      <c r="D120" s="257" t="s">
        <v>212</v>
      </c>
      <c r="E120" s="263"/>
      <c r="F120" s="263"/>
      <c r="G120" s="143"/>
      <c r="H120" s="143"/>
      <c r="I120" s="143"/>
      <c r="J120" s="101">
        <v>0</v>
      </c>
      <c r="K120" s="143"/>
      <c r="L120" s="145"/>
      <c r="M120" s="146"/>
      <c r="N120" s="147" t="s">
        <v>43</v>
      </c>
      <c r="O120" s="146"/>
      <c r="P120" s="146"/>
      <c r="Q120" s="146"/>
      <c r="R120" s="146"/>
      <c r="S120" s="143"/>
      <c r="T120" s="143"/>
      <c r="U120" s="143"/>
      <c r="V120" s="143"/>
      <c r="W120" s="143"/>
      <c r="X120" s="143"/>
      <c r="Y120" s="143"/>
      <c r="Z120" s="143"/>
      <c r="AA120" s="143"/>
      <c r="AB120" s="143"/>
      <c r="AC120" s="143"/>
      <c r="AD120" s="143"/>
      <c r="AE120" s="143"/>
      <c r="AF120" s="146"/>
      <c r="AG120" s="146"/>
      <c r="AH120" s="146"/>
      <c r="AI120" s="146"/>
      <c r="AJ120" s="146"/>
      <c r="AK120" s="146"/>
      <c r="AL120" s="146"/>
      <c r="AM120" s="146"/>
      <c r="AN120" s="146"/>
      <c r="AO120" s="146"/>
      <c r="AP120" s="146"/>
      <c r="AQ120" s="146"/>
      <c r="AR120" s="146"/>
      <c r="AS120" s="146"/>
      <c r="AT120" s="146"/>
      <c r="AU120" s="146"/>
      <c r="AV120" s="146"/>
      <c r="AW120" s="146"/>
      <c r="AX120" s="146"/>
      <c r="AY120" s="148" t="s">
        <v>211</v>
      </c>
      <c r="AZ120" s="146"/>
      <c r="BA120" s="146"/>
      <c r="BB120" s="146"/>
      <c r="BC120" s="146"/>
      <c r="BD120" s="146"/>
      <c r="BE120" s="149">
        <f t="shared" si="0"/>
        <v>0</v>
      </c>
      <c r="BF120" s="149">
        <f t="shared" si="1"/>
        <v>0</v>
      </c>
      <c r="BG120" s="149">
        <f t="shared" si="2"/>
        <v>0</v>
      </c>
      <c r="BH120" s="149">
        <f t="shared" si="3"/>
        <v>0</v>
      </c>
      <c r="BI120" s="149">
        <f t="shared" si="4"/>
        <v>0</v>
      </c>
      <c r="BJ120" s="148" t="s">
        <v>88</v>
      </c>
      <c r="BK120" s="146"/>
      <c r="BL120" s="146"/>
      <c r="BM120" s="146"/>
    </row>
    <row r="121" spans="1:65" s="2" customFormat="1" ht="18" customHeight="1">
      <c r="A121" s="31"/>
      <c r="B121" s="142"/>
      <c r="C121" s="143"/>
      <c r="D121" s="257" t="s">
        <v>213</v>
      </c>
      <c r="E121" s="263"/>
      <c r="F121" s="263"/>
      <c r="G121" s="143"/>
      <c r="H121" s="143"/>
      <c r="I121" s="143"/>
      <c r="J121" s="101">
        <v>0</v>
      </c>
      <c r="K121" s="143"/>
      <c r="L121" s="145"/>
      <c r="M121" s="146"/>
      <c r="N121" s="147" t="s">
        <v>43</v>
      </c>
      <c r="O121" s="146"/>
      <c r="P121" s="146"/>
      <c r="Q121" s="146"/>
      <c r="R121" s="146"/>
      <c r="S121" s="143"/>
      <c r="T121" s="143"/>
      <c r="U121" s="143"/>
      <c r="V121" s="143"/>
      <c r="W121" s="143"/>
      <c r="X121" s="143"/>
      <c r="Y121" s="143"/>
      <c r="Z121" s="143"/>
      <c r="AA121" s="143"/>
      <c r="AB121" s="143"/>
      <c r="AC121" s="143"/>
      <c r="AD121" s="143"/>
      <c r="AE121" s="143"/>
      <c r="AF121" s="146"/>
      <c r="AG121" s="146"/>
      <c r="AH121" s="146"/>
      <c r="AI121" s="146"/>
      <c r="AJ121" s="146"/>
      <c r="AK121" s="146"/>
      <c r="AL121" s="146"/>
      <c r="AM121" s="146"/>
      <c r="AN121" s="146"/>
      <c r="AO121" s="146"/>
      <c r="AP121" s="146"/>
      <c r="AQ121" s="146"/>
      <c r="AR121" s="146"/>
      <c r="AS121" s="146"/>
      <c r="AT121" s="146"/>
      <c r="AU121" s="146"/>
      <c r="AV121" s="146"/>
      <c r="AW121" s="146"/>
      <c r="AX121" s="146"/>
      <c r="AY121" s="148" t="s">
        <v>211</v>
      </c>
      <c r="AZ121" s="146"/>
      <c r="BA121" s="146"/>
      <c r="BB121" s="146"/>
      <c r="BC121" s="146"/>
      <c r="BD121" s="146"/>
      <c r="BE121" s="149">
        <f t="shared" si="0"/>
        <v>0</v>
      </c>
      <c r="BF121" s="149">
        <f t="shared" si="1"/>
        <v>0</v>
      </c>
      <c r="BG121" s="149">
        <f t="shared" si="2"/>
        <v>0</v>
      </c>
      <c r="BH121" s="149">
        <f t="shared" si="3"/>
        <v>0</v>
      </c>
      <c r="BI121" s="149">
        <f t="shared" si="4"/>
        <v>0</v>
      </c>
      <c r="BJ121" s="148" t="s">
        <v>88</v>
      </c>
      <c r="BK121" s="146"/>
      <c r="BL121" s="146"/>
      <c r="BM121" s="146"/>
    </row>
    <row r="122" spans="1:65" s="2" customFormat="1" ht="18" customHeight="1">
      <c r="A122" s="31"/>
      <c r="B122" s="142"/>
      <c r="C122" s="143"/>
      <c r="D122" s="257" t="s">
        <v>214</v>
      </c>
      <c r="E122" s="263"/>
      <c r="F122" s="263"/>
      <c r="G122" s="143"/>
      <c r="H122" s="143"/>
      <c r="I122" s="143"/>
      <c r="J122" s="101">
        <v>0</v>
      </c>
      <c r="K122" s="143"/>
      <c r="L122" s="145"/>
      <c r="M122" s="146"/>
      <c r="N122" s="147" t="s">
        <v>43</v>
      </c>
      <c r="O122" s="146"/>
      <c r="P122" s="146"/>
      <c r="Q122" s="146"/>
      <c r="R122" s="146"/>
      <c r="S122" s="143"/>
      <c r="T122" s="143"/>
      <c r="U122" s="143"/>
      <c r="V122" s="143"/>
      <c r="W122" s="143"/>
      <c r="X122" s="143"/>
      <c r="Y122" s="143"/>
      <c r="Z122" s="143"/>
      <c r="AA122" s="143"/>
      <c r="AB122" s="143"/>
      <c r="AC122" s="143"/>
      <c r="AD122" s="143"/>
      <c r="AE122" s="143"/>
      <c r="AF122" s="146"/>
      <c r="AG122" s="146"/>
      <c r="AH122" s="146"/>
      <c r="AI122" s="146"/>
      <c r="AJ122" s="146"/>
      <c r="AK122" s="146"/>
      <c r="AL122" s="146"/>
      <c r="AM122" s="146"/>
      <c r="AN122" s="146"/>
      <c r="AO122" s="146"/>
      <c r="AP122" s="146"/>
      <c r="AQ122" s="146"/>
      <c r="AR122" s="146"/>
      <c r="AS122" s="146"/>
      <c r="AT122" s="146"/>
      <c r="AU122" s="146"/>
      <c r="AV122" s="146"/>
      <c r="AW122" s="146"/>
      <c r="AX122" s="146"/>
      <c r="AY122" s="148" t="s">
        <v>211</v>
      </c>
      <c r="AZ122" s="146"/>
      <c r="BA122" s="146"/>
      <c r="BB122" s="146"/>
      <c r="BC122" s="146"/>
      <c r="BD122" s="146"/>
      <c r="BE122" s="149">
        <f t="shared" si="0"/>
        <v>0</v>
      </c>
      <c r="BF122" s="149">
        <f t="shared" si="1"/>
        <v>0</v>
      </c>
      <c r="BG122" s="149">
        <f t="shared" si="2"/>
        <v>0</v>
      </c>
      <c r="BH122" s="149">
        <f t="shared" si="3"/>
        <v>0</v>
      </c>
      <c r="BI122" s="149">
        <f t="shared" si="4"/>
        <v>0</v>
      </c>
      <c r="BJ122" s="148" t="s">
        <v>88</v>
      </c>
      <c r="BK122" s="146"/>
      <c r="BL122" s="146"/>
      <c r="BM122" s="146"/>
    </row>
    <row r="123" spans="1:65" s="2" customFormat="1" ht="18" customHeight="1">
      <c r="A123" s="31"/>
      <c r="B123" s="142"/>
      <c r="C123" s="143"/>
      <c r="D123" s="257" t="s">
        <v>215</v>
      </c>
      <c r="E123" s="263"/>
      <c r="F123" s="263"/>
      <c r="G123" s="143"/>
      <c r="H123" s="143"/>
      <c r="I123" s="143"/>
      <c r="J123" s="101">
        <v>0</v>
      </c>
      <c r="K123" s="143"/>
      <c r="L123" s="145"/>
      <c r="M123" s="146"/>
      <c r="N123" s="147" t="s">
        <v>43</v>
      </c>
      <c r="O123" s="146"/>
      <c r="P123" s="146"/>
      <c r="Q123" s="146"/>
      <c r="R123" s="146"/>
      <c r="S123" s="143"/>
      <c r="T123" s="143"/>
      <c r="U123" s="143"/>
      <c r="V123" s="143"/>
      <c r="W123" s="143"/>
      <c r="X123" s="143"/>
      <c r="Y123" s="143"/>
      <c r="Z123" s="143"/>
      <c r="AA123" s="143"/>
      <c r="AB123" s="143"/>
      <c r="AC123" s="143"/>
      <c r="AD123" s="143"/>
      <c r="AE123" s="143"/>
      <c r="AF123" s="146"/>
      <c r="AG123" s="146"/>
      <c r="AH123" s="146"/>
      <c r="AI123" s="146"/>
      <c r="AJ123" s="146"/>
      <c r="AK123" s="146"/>
      <c r="AL123" s="146"/>
      <c r="AM123" s="146"/>
      <c r="AN123" s="146"/>
      <c r="AO123" s="146"/>
      <c r="AP123" s="146"/>
      <c r="AQ123" s="146"/>
      <c r="AR123" s="146"/>
      <c r="AS123" s="146"/>
      <c r="AT123" s="146"/>
      <c r="AU123" s="146"/>
      <c r="AV123" s="146"/>
      <c r="AW123" s="146"/>
      <c r="AX123" s="146"/>
      <c r="AY123" s="148" t="s">
        <v>211</v>
      </c>
      <c r="AZ123" s="146"/>
      <c r="BA123" s="146"/>
      <c r="BB123" s="146"/>
      <c r="BC123" s="146"/>
      <c r="BD123" s="146"/>
      <c r="BE123" s="149">
        <f t="shared" si="0"/>
        <v>0</v>
      </c>
      <c r="BF123" s="149">
        <f t="shared" si="1"/>
        <v>0</v>
      </c>
      <c r="BG123" s="149">
        <f t="shared" si="2"/>
        <v>0</v>
      </c>
      <c r="BH123" s="149">
        <f t="shared" si="3"/>
        <v>0</v>
      </c>
      <c r="BI123" s="149">
        <f t="shared" si="4"/>
        <v>0</v>
      </c>
      <c r="BJ123" s="148" t="s">
        <v>88</v>
      </c>
      <c r="BK123" s="146"/>
      <c r="BL123" s="146"/>
      <c r="BM123" s="146"/>
    </row>
    <row r="124" spans="1:65" s="2" customFormat="1" ht="18" customHeight="1">
      <c r="A124" s="31"/>
      <c r="B124" s="142"/>
      <c r="C124" s="143"/>
      <c r="D124" s="144" t="s">
        <v>216</v>
      </c>
      <c r="E124" s="143"/>
      <c r="F124" s="143"/>
      <c r="G124" s="143"/>
      <c r="H124" s="143"/>
      <c r="I124" s="143"/>
      <c r="J124" s="101">
        <f>ROUND(J34*T124,2)</f>
        <v>0</v>
      </c>
      <c r="K124" s="143"/>
      <c r="L124" s="145"/>
      <c r="M124" s="146"/>
      <c r="N124" s="147" t="s">
        <v>43</v>
      </c>
      <c r="O124" s="146"/>
      <c r="P124" s="146"/>
      <c r="Q124" s="146"/>
      <c r="R124" s="146"/>
      <c r="S124" s="143"/>
      <c r="T124" s="143"/>
      <c r="U124" s="143"/>
      <c r="V124" s="143"/>
      <c r="W124" s="143"/>
      <c r="X124" s="143"/>
      <c r="Y124" s="143"/>
      <c r="Z124" s="143"/>
      <c r="AA124" s="143"/>
      <c r="AB124" s="143"/>
      <c r="AC124" s="143"/>
      <c r="AD124" s="143"/>
      <c r="AE124" s="143"/>
      <c r="AF124" s="146"/>
      <c r="AG124" s="146"/>
      <c r="AH124" s="146"/>
      <c r="AI124" s="146"/>
      <c r="AJ124" s="146"/>
      <c r="AK124" s="146"/>
      <c r="AL124" s="146"/>
      <c r="AM124" s="146"/>
      <c r="AN124" s="146"/>
      <c r="AO124" s="146"/>
      <c r="AP124" s="146"/>
      <c r="AQ124" s="146"/>
      <c r="AR124" s="146"/>
      <c r="AS124" s="146"/>
      <c r="AT124" s="146"/>
      <c r="AU124" s="146"/>
      <c r="AV124" s="146"/>
      <c r="AW124" s="146"/>
      <c r="AX124" s="146"/>
      <c r="AY124" s="148" t="s">
        <v>217</v>
      </c>
      <c r="AZ124" s="146"/>
      <c r="BA124" s="146"/>
      <c r="BB124" s="146"/>
      <c r="BC124" s="146"/>
      <c r="BD124" s="146"/>
      <c r="BE124" s="149">
        <f t="shared" si="0"/>
        <v>0</v>
      </c>
      <c r="BF124" s="149">
        <f t="shared" si="1"/>
        <v>0</v>
      </c>
      <c r="BG124" s="149">
        <f t="shared" si="2"/>
        <v>0</v>
      </c>
      <c r="BH124" s="149">
        <f t="shared" si="3"/>
        <v>0</v>
      </c>
      <c r="BI124" s="149">
        <f t="shared" si="4"/>
        <v>0</v>
      </c>
      <c r="BJ124" s="148" t="s">
        <v>88</v>
      </c>
      <c r="BK124" s="146"/>
      <c r="BL124" s="146"/>
      <c r="BM124" s="146"/>
    </row>
    <row r="125" spans="1:65" s="2" customFormat="1" ht="11.25">
      <c r="A125" s="31"/>
      <c r="B125" s="32"/>
      <c r="C125" s="31"/>
      <c r="D125" s="31"/>
      <c r="E125" s="31"/>
      <c r="F125" s="31"/>
      <c r="G125" s="31"/>
      <c r="H125" s="31"/>
      <c r="I125" s="31"/>
      <c r="J125" s="31"/>
      <c r="K125" s="31"/>
      <c r="L125" s="44"/>
      <c r="S125" s="31"/>
      <c r="T125" s="31"/>
      <c r="U125" s="31"/>
      <c r="V125" s="31"/>
      <c r="W125" s="31"/>
      <c r="X125" s="31"/>
      <c r="Y125" s="31"/>
      <c r="Z125" s="31"/>
      <c r="AA125" s="31"/>
      <c r="AB125" s="31"/>
      <c r="AC125" s="31"/>
      <c r="AD125" s="31"/>
      <c r="AE125" s="31"/>
    </row>
    <row r="126" spans="1:65" s="2" customFormat="1" ht="29.25" customHeight="1">
      <c r="A126" s="31"/>
      <c r="B126" s="32"/>
      <c r="C126" s="108" t="s">
        <v>182</v>
      </c>
      <c r="D126" s="109"/>
      <c r="E126" s="109"/>
      <c r="F126" s="109"/>
      <c r="G126" s="109"/>
      <c r="H126" s="109"/>
      <c r="I126" s="109"/>
      <c r="J126" s="110">
        <f>ROUND(J100+J118,2)</f>
        <v>0</v>
      </c>
      <c r="K126" s="109"/>
      <c r="L126" s="44"/>
      <c r="S126" s="31"/>
      <c r="T126" s="31"/>
      <c r="U126" s="31"/>
      <c r="V126" s="31"/>
      <c r="W126" s="31"/>
      <c r="X126" s="31"/>
      <c r="Y126" s="31"/>
      <c r="Z126" s="31"/>
      <c r="AA126" s="31"/>
      <c r="AB126" s="31"/>
      <c r="AC126" s="31"/>
      <c r="AD126" s="31"/>
      <c r="AE126" s="31"/>
    </row>
    <row r="127" spans="1:65" s="2" customFormat="1" ht="6.95" customHeight="1">
      <c r="A127" s="31"/>
      <c r="B127" s="49"/>
      <c r="C127" s="50"/>
      <c r="D127" s="50"/>
      <c r="E127" s="50"/>
      <c r="F127" s="50"/>
      <c r="G127" s="50"/>
      <c r="H127" s="50"/>
      <c r="I127" s="50"/>
      <c r="J127" s="50"/>
      <c r="K127" s="50"/>
      <c r="L127" s="44"/>
      <c r="S127" s="31"/>
      <c r="T127" s="31"/>
      <c r="U127" s="31"/>
      <c r="V127" s="31"/>
      <c r="W127" s="31"/>
      <c r="X127" s="31"/>
      <c r="Y127" s="31"/>
      <c r="Z127" s="31"/>
      <c r="AA127" s="31"/>
      <c r="AB127" s="31"/>
      <c r="AC127" s="31"/>
      <c r="AD127" s="31"/>
      <c r="AE127" s="31"/>
    </row>
    <row r="131" spans="1:31" s="2" customFormat="1" ht="6.95" customHeight="1">
      <c r="A131" s="31"/>
      <c r="B131" s="51"/>
      <c r="C131" s="52"/>
      <c r="D131" s="52"/>
      <c r="E131" s="52"/>
      <c r="F131" s="52"/>
      <c r="G131" s="52"/>
      <c r="H131" s="52"/>
      <c r="I131" s="52"/>
      <c r="J131" s="52"/>
      <c r="K131" s="52"/>
      <c r="L131" s="44"/>
      <c r="S131" s="31"/>
      <c r="T131" s="31"/>
      <c r="U131" s="31"/>
      <c r="V131" s="31"/>
      <c r="W131" s="31"/>
      <c r="X131" s="31"/>
      <c r="Y131" s="31"/>
      <c r="Z131" s="31"/>
      <c r="AA131" s="31"/>
      <c r="AB131" s="31"/>
      <c r="AC131" s="31"/>
      <c r="AD131" s="31"/>
      <c r="AE131" s="31"/>
    </row>
    <row r="132" spans="1:31" s="2" customFormat="1" ht="24.95" customHeight="1">
      <c r="A132" s="31"/>
      <c r="B132" s="32"/>
      <c r="C132" s="18" t="s">
        <v>218</v>
      </c>
      <c r="D132" s="31"/>
      <c r="E132" s="31"/>
      <c r="F132" s="31"/>
      <c r="G132" s="31"/>
      <c r="H132" s="31"/>
      <c r="I132" s="31"/>
      <c r="J132" s="31"/>
      <c r="K132" s="31"/>
      <c r="L132" s="44"/>
      <c r="S132" s="31"/>
      <c r="T132" s="31"/>
      <c r="U132" s="31"/>
      <c r="V132" s="31"/>
      <c r="W132" s="31"/>
      <c r="X132" s="31"/>
      <c r="Y132" s="31"/>
      <c r="Z132" s="31"/>
      <c r="AA132" s="31"/>
      <c r="AB132" s="31"/>
      <c r="AC132" s="31"/>
      <c r="AD132" s="31"/>
      <c r="AE132" s="31"/>
    </row>
    <row r="133" spans="1:31" s="2" customFormat="1" ht="6.95" customHeight="1">
      <c r="A133" s="31"/>
      <c r="B133" s="32"/>
      <c r="C133" s="31"/>
      <c r="D133" s="31"/>
      <c r="E133" s="31"/>
      <c r="F133" s="31"/>
      <c r="G133" s="31"/>
      <c r="H133" s="31"/>
      <c r="I133" s="31"/>
      <c r="J133" s="31"/>
      <c r="K133" s="31"/>
      <c r="L133" s="44"/>
      <c r="S133" s="31"/>
      <c r="T133" s="31"/>
      <c r="U133" s="31"/>
      <c r="V133" s="31"/>
      <c r="W133" s="31"/>
      <c r="X133" s="31"/>
      <c r="Y133" s="31"/>
      <c r="Z133" s="31"/>
      <c r="AA133" s="31"/>
      <c r="AB133" s="31"/>
      <c r="AC133" s="31"/>
      <c r="AD133" s="31"/>
      <c r="AE133" s="31"/>
    </row>
    <row r="134" spans="1:31" s="2" customFormat="1" ht="12" customHeight="1">
      <c r="A134" s="31"/>
      <c r="B134" s="32"/>
      <c r="C134" s="24" t="s">
        <v>15</v>
      </c>
      <c r="D134" s="31"/>
      <c r="E134" s="31"/>
      <c r="F134" s="31"/>
      <c r="G134" s="31"/>
      <c r="H134" s="31"/>
      <c r="I134" s="31"/>
      <c r="J134" s="31"/>
      <c r="K134" s="31"/>
      <c r="L134" s="44"/>
      <c r="S134" s="31"/>
      <c r="T134" s="31"/>
      <c r="U134" s="31"/>
      <c r="V134" s="31"/>
      <c r="W134" s="31"/>
      <c r="X134" s="31"/>
      <c r="Y134" s="31"/>
      <c r="Z134" s="31"/>
      <c r="AA134" s="31"/>
      <c r="AB134" s="31"/>
      <c r="AC134" s="31"/>
      <c r="AD134" s="31"/>
      <c r="AE134" s="31"/>
    </row>
    <row r="135" spans="1:31" s="2" customFormat="1" ht="16.5" customHeight="1">
      <c r="A135" s="31"/>
      <c r="B135" s="32"/>
      <c r="C135" s="31"/>
      <c r="D135" s="31"/>
      <c r="E135" s="258" t="str">
        <f>E7</f>
        <v>Kanalizácia a ČOV Nacina Ves</v>
      </c>
      <c r="F135" s="259"/>
      <c r="G135" s="259"/>
      <c r="H135" s="259"/>
      <c r="I135" s="31"/>
      <c r="J135" s="31"/>
      <c r="K135" s="31"/>
      <c r="L135" s="44"/>
      <c r="S135" s="31"/>
      <c r="T135" s="31"/>
      <c r="U135" s="31"/>
      <c r="V135" s="31"/>
      <c r="W135" s="31"/>
      <c r="X135" s="31"/>
      <c r="Y135" s="31"/>
      <c r="Z135" s="31"/>
      <c r="AA135" s="31"/>
      <c r="AB135" s="31"/>
      <c r="AC135" s="31"/>
      <c r="AD135" s="31"/>
      <c r="AE135" s="31"/>
    </row>
    <row r="136" spans="1:31" s="1" customFormat="1" ht="12" customHeight="1">
      <c r="B136" s="17"/>
      <c r="C136" s="24" t="s">
        <v>184</v>
      </c>
      <c r="L136" s="17"/>
    </row>
    <row r="137" spans="1:31" s="1" customFormat="1" ht="16.5" customHeight="1">
      <c r="B137" s="17"/>
      <c r="E137" s="258" t="s">
        <v>185</v>
      </c>
      <c r="F137" s="210"/>
      <c r="G137" s="210"/>
      <c r="H137" s="210"/>
      <c r="L137" s="17"/>
    </row>
    <row r="138" spans="1:31" s="1" customFormat="1" ht="12" customHeight="1">
      <c r="B138" s="17"/>
      <c r="C138" s="24" t="s">
        <v>186</v>
      </c>
      <c r="L138" s="17"/>
    </row>
    <row r="139" spans="1:31" s="2" customFormat="1" ht="16.5" customHeight="1">
      <c r="A139" s="31"/>
      <c r="B139" s="32"/>
      <c r="C139" s="31"/>
      <c r="D139" s="31"/>
      <c r="E139" s="260" t="s">
        <v>1556</v>
      </c>
      <c r="F139" s="261"/>
      <c r="G139" s="261"/>
      <c r="H139" s="261"/>
      <c r="I139" s="31"/>
      <c r="J139" s="31"/>
      <c r="K139" s="31"/>
      <c r="L139" s="44"/>
      <c r="S139" s="31"/>
      <c r="T139" s="31"/>
      <c r="U139" s="31"/>
      <c r="V139" s="31"/>
      <c r="W139" s="31"/>
      <c r="X139" s="31"/>
      <c r="Y139" s="31"/>
      <c r="Z139" s="31"/>
      <c r="AA139" s="31"/>
      <c r="AB139" s="31"/>
      <c r="AC139" s="31"/>
      <c r="AD139" s="31"/>
      <c r="AE139" s="31"/>
    </row>
    <row r="140" spans="1:31" s="2" customFormat="1" ht="12" customHeight="1">
      <c r="A140" s="31"/>
      <c r="B140" s="32"/>
      <c r="C140" s="24" t="s">
        <v>188</v>
      </c>
      <c r="D140" s="31"/>
      <c r="E140" s="31"/>
      <c r="F140" s="31"/>
      <c r="G140" s="31"/>
      <c r="H140" s="31"/>
      <c r="I140" s="31"/>
      <c r="J140" s="31"/>
      <c r="K140" s="31"/>
      <c r="L140" s="44"/>
      <c r="S140" s="31"/>
      <c r="T140" s="31"/>
      <c r="U140" s="31"/>
      <c r="V140" s="31"/>
      <c r="W140" s="31"/>
      <c r="X140" s="31"/>
      <c r="Y140" s="31"/>
      <c r="Z140" s="31"/>
      <c r="AA140" s="31"/>
      <c r="AB140" s="31"/>
      <c r="AC140" s="31"/>
      <c r="AD140" s="31"/>
      <c r="AE140" s="31"/>
    </row>
    <row r="141" spans="1:31" s="2" customFormat="1" ht="30" customHeight="1">
      <c r="A141" s="31"/>
      <c r="B141" s="32"/>
      <c r="C141" s="31"/>
      <c r="D141" s="31"/>
      <c r="E141" s="239" t="str">
        <f>E13</f>
        <v xml:space="preserve">PS 01.1 - Technologické vybavenie, Elektrotecnická časť a Telemetria PČS </v>
      </c>
      <c r="F141" s="261"/>
      <c r="G141" s="261"/>
      <c r="H141" s="261"/>
      <c r="I141" s="31"/>
      <c r="J141" s="31"/>
      <c r="K141" s="31"/>
      <c r="L141" s="44"/>
      <c r="S141" s="31"/>
      <c r="T141" s="31"/>
      <c r="U141" s="31"/>
      <c r="V141" s="31"/>
      <c r="W141" s="31"/>
      <c r="X141" s="31"/>
      <c r="Y141" s="31"/>
      <c r="Z141" s="31"/>
      <c r="AA141" s="31"/>
      <c r="AB141" s="31"/>
      <c r="AC141" s="31"/>
      <c r="AD141" s="31"/>
      <c r="AE141" s="31"/>
    </row>
    <row r="142" spans="1:31" s="2" customFormat="1" ht="6.95" customHeight="1">
      <c r="A142" s="31"/>
      <c r="B142" s="32"/>
      <c r="C142" s="31"/>
      <c r="D142" s="31"/>
      <c r="E142" s="31"/>
      <c r="F142" s="31"/>
      <c r="G142" s="31"/>
      <c r="H142" s="31"/>
      <c r="I142" s="31"/>
      <c r="J142" s="31"/>
      <c r="K142" s="31"/>
      <c r="L142" s="44"/>
      <c r="S142" s="31"/>
      <c r="T142" s="31"/>
      <c r="U142" s="31"/>
      <c r="V142" s="31"/>
      <c r="W142" s="31"/>
      <c r="X142" s="31"/>
      <c r="Y142" s="31"/>
      <c r="Z142" s="31"/>
      <c r="AA142" s="31"/>
      <c r="AB142" s="31"/>
      <c r="AC142" s="31"/>
      <c r="AD142" s="31"/>
      <c r="AE142" s="31"/>
    </row>
    <row r="143" spans="1:31" s="2" customFormat="1" ht="12" customHeight="1">
      <c r="A143" s="31"/>
      <c r="B143" s="32"/>
      <c r="C143" s="24" t="s">
        <v>19</v>
      </c>
      <c r="D143" s="31"/>
      <c r="E143" s="31"/>
      <c r="F143" s="22" t="str">
        <f>F16</f>
        <v>Nacina Ves</v>
      </c>
      <c r="G143" s="31"/>
      <c r="H143" s="31"/>
      <c r="I143" s="24" t="s">
        <v>21</v>
      </c>
      <c r="J143" s="57" t="str">
        <f>IF(J16="","",J16)</f>
        <v>7. 4. 2025</v>
      </c>
      <c r="K143" s="31"/>
      <c r="L143" s="44"/>
      <c r="S143" s="31"/>
      <c r="T143" s="31"/>
      <c r="U143" s="31"/>
      <c r="V143" s="31"/>
      <c r="W143" s="31"/>
      <c r="X143" s="31"/>
      <c r="Y143" s="31"/>
      <c r="Z143" s="31"/>
      <c r="AA143" s="31"/>
      <c r="AB143" s="31"/>
      <c r="AC143" s="31"/>
      <c r="AD143" s="31"/>
      <c r="AE143" s="31"/>
    </row>
    <row r="144" spans="1:31" s="2" customFormat="1" ht="6.95" customHeight="1">
      <c r="A144" s="31"/>
      <c r="B144" s="32"/>
      <c r="C144" s="31"/>
      <c r="D144" s="31"/>
      <c r="E144" s="31"/>
      <c r="F144" s="31"/>
      <c r="G144" s="31"/>
      <c r="H144" s="31"/>
      <c r="I144" s="31"/>
      <c r="J144" s="31"/>
      <c r="K144" s="31"/>
      <c r="L144" s="44"/>
      <c r="S144" s="31"/>
      <c r="T144" s="31"/>
      <c r="U144" s="31"/>
      <c r="V144" s="31"/>
      <c r="W144" s="31"/>
      <c r="X144" s="31"/>
      <c r="Y144" s="31"/>
      <c r="Z144" s="31"/>
      <c r="AA144" s="31"/>
      <c r="AB144" s="31"/>
      <c r="AC144" s="31"/>
      <c r="AD144" s="31"/>
      <c r="AE144" s="31"/>
    </row>
    <row r="145" spans="1:65" s="2" customFormat="1" ht="15.2" customHeight="1">
      <c r="A145" s="31"/>
      <c r="B145" s="32"/>
      <c r="C145" s="24" t="s">
        <v>23</v>
      </c>
      <c r="D145" s="31"/>
      <c r="E145" s="31"/>
      <c r="F145" s="22" t="str">
        <f>E19</f>
        <v>Obec Nacina Ves</v>
      </c>
      <c r="G145" s="31"/>
      <c r="H145" s="31"/>
      <c r="I145" s="24" t="s">
        <v>29</v>
      </c>
      <c r="J145" s="27" t="str">
        <f>E25</f>
        <v>Ing. Štefan Čižmár</v>
      </c>
      <c r="K145" s="31"/>
      <c r="L145" s="44"/>
      <c r="S145" s="31"/>
      <c r="T145" s="31"/>
      <c r="U145" s="31"/>
      <c r="V145" s="31"/>
      <c r="W145" s="31"/>
      <c r="X145" s="31"/>
      <c r="Y145" s="31"/>
      <c r="Z145" s="31"/>
      <c r="AA145" s="31"/>
      <c r="AB145" s="31"/>
      <c r="AC145" s="31"/>
      <c r="AD145" s="31"/>
      <c r="AE145" s="31"/>
    </row>
    <row r="146" spans="1:65" s="2" customFormat="1" ht="15.2" customHeight="1">
      <c r="A146" s="31"/>
      <c r="B146" s="32"/>
      <c r="C146" s="24" t="s">
        <v>27</v>
      </c>
      <c r="D146" s="31"/>
      <c r="E146" s="31"/>
      <c r="F146" s="22" t="str">
        <f>IF(E22="","",E22)</f>
        <v>Vyplň údaj</v>
      </c>
      <c r="G146" s="31"/>
      <c r="H146" s="31"/>
      <c r="I146" s="24" t="s">
        <v>32</v>
      </c>
      <c r="J146" s="27" t="str">
        <f>E28</f>
        <v xml:space="preserve"> </v>
      </c>
      <c r="K146" s="31"/>
      <c r="L146" s="44"/>
      <c r="S146" s="31"/>
      <c r="T146" s="31"/>
      <c r="U146" s="31"/>
      <c r="V146" s="31"/>
      <c r="W146" s="31"/>
      <c r="X146" s="31"/>
      <c r="Y146" s="31"/>
      <c r="Z146" s="31"/>
      <c r="AA146" s="31"/>
      <c r="AB146" s="31"/>
      <c r="AC146" s="31"/>
      <c r="AD146" s="31"/>
      <c r="AE146" s="31"/>
    </row>
    <row r="147" spans="1:65" s="2" customFormat="1" ht="10.35" customHeight="1">
      <c r="A147" s="31"/>
      <c r="B147" s="32"/>
      <c r="C147" s="31"/>
      <c r="D147" s="31"/>
      <c r="E147" s="31"/>
      <c r="F147" s="31"/>
      <c r="G147" s="31"/>
      <c r="H147" s="31"/>
      <c r="I147" s="31"/>
      <c r="J147" s="31"/>
      <c r="K147" s="31"/>
      <c r="L147" s="44"/>
      <c r="S147" s="31"/>
      <c r="T147" s="31"/>
      <c r="U147" s="31"/>
      <c r="V147" s="31"/>
      <c r="W147" s="31"/>
      <c r="X147" s="31"/>
      <c r="Y147" s="31"/>
      <c r="Z147" s="31"/>
      <c r="AA147" s="31"/>
      <c r="AB147" s="31"/>
      <c r="AC147" s="31"/>
      <c r="AD147" s="31"/>
      <c r="AE147" s="31"/>
    </row>
    <row r="148" spans="1:65" s="11" customFormat="1" ht="29.25" customHeight="1">
      <c r="A148" s="150"/>
      <c r="B148" s="151"/>
      <c r="C148" s="152" t="s">
        <v>219</v>
      </c>
      <c r="D148" s="153" t="s">
        <v>62</v>
      </c>
      <c r="E148" s="153" t="s">
        <v>58</v>
      </c>
      <c r="F148" s="153" t="s">
        <v>59</v>
      </c>
      <c r="G148" s="153" t="s">
        <v>220</v>
      </c>
      <c r="H148" s="153" t="s">
        <v>221</v>
      </c>
      <c r="I148" s="153" t="s">
        <v>222</v>
      </c>
      <c r="J148" s="154" t="s">
        <v>193</v>
      </c>
      <c r="K148" s="155" t="s">
        <v>223</v>
      </c>
      <c r="L148" s="156"/>
      <c r="M148" s="64" t="s">
        <v>1</v>
      </c>
      <c r="N148" s="65" t="s">
        <v>41</v>
      </c>
      <c r="O148" s="65" t="s">
        <v>224</v>
      </c>
      <c r="P148" s="65" t="s">
        <v>225</v>
      </c>
      <c r="Q148" s="65" t="s">
        <v>226</v>
      </c>
      <c r="R148" s="65" t="s">
        <v>227</v>
      </c>
      <c r="S148" s="65" t="s">
        <v>228</v>
      </c>
      <c r="T148" s="66" t="s">
        <v>229</v>
      </c>
      <c r="U148" s="150"/>
      <c r="V148" s="150"/>
      <c r="W148" s="150"/>
      <c r="X148" s="150"/>
      <c r="Y148" s="150"/>
      <c r="Z148" s="150"/>
      <c r="AA148" s="150"/>
      <c r="AB148" s="150"/>
      <c r="AC148" s="150"/>
      <c r="AD148" s="150"/>
      <c r="AE148" s="150"/>
    </row>
    <row r="149" spans="1:65" s="2" customFormat="1" ht="22.9" customHeight="1">
      <c r="A149" s="31"/>
      <c r="B149" s="32"/>
      <c r="C149" s="71" t="s">
        <v>190</v>
      </c>
      <c r="D149" s="31"/>
      <c r="E149" s="31"/>
      <c r="F149" s="31"/>
      <c r="G149" s="31"/>
      <c r="H149" s="31"/>
      <c r="I149" s="31"/>
      <c r="J149" s="157">
        <f>BK149</f>
        <v>0</v>
      </c>
      <c r="K149" s="31"/>
      <c r="L149" s="32"/>
      <c r="M149" s="67"/>
      <c r="N149" s="58"/>
      <c r="O149" s="68"/>
      <c r="P149" s="158">
        <f>P150+P181+P194+P334+P336</f>
        <v>0</v>
      </c>
      <c r="Q149" s="68"/>
      <c r="R149" s="158">
        <f>R150+R181+R194+R334+R336</f>
        <v>3.2636969306000001</v>
      </c>
      <c r="S149" s="68"/>
      <c r="T149" s="159">
        <f>T150+T181+T194+T334+T336</f>
        <v>0</v>
      </c>
      <c r="U149" s="31"/>
      <c r="V149" s="31"/>
      <c r="W149" s="31"/>
      <c r="X149" s="31"/>
      <c r="Y149" s="31"/>
      <c r="Z149" s="31"/>
      <c r="AA149" s="31"/>
      <c r="AB149" s="31"/>
      <c r="AC149" s="31"/>
      <c r="AD149" s="31"/>
      <c r="AE149" s="31"/>
      <c r="AT149" s="14" t="s">
        <v>76</v>
      </c>
      <c r="AU149" s="14" t="s">
        <v>195</v>
      </c>
      <c r="BK149" s="160">
        <f>BK150+BK181+BK194+BK334+BK336</f>
        <v>0</v>
      </c>
    </row>
    <row r="150" spans="1:65" s="12" customFormat="1" ht="25.9" customHeight="1">
      <c r="B150" s="161"/>
      <c r="D150" s="162" t="s">
        <v>76</v>
      </c>
      <c r="E150" s="163" t="s">
        <v>897</v>
      </c>
      <c r="F150" s="163" t="s">
        <v>231</v>
      </c>
      <c r="I150" s="164"/>
      <c r="J150" s="165">
        <f>BK150</f>
        <v>0</v>
      </c>
      <c r="L150" s="161"/>
      <c r="M150" s="166"/>
      <c r="N150" s="167"/>
      <c r="O150" s="167"/>
      <c r="P150" s="168">
        <f>P151+P174+P178</f>
        <v>0</v>
      </c>
      <c r="Q150" s="167"/>
      <c r="R150" s="168">
        <f>R151+R174+R178</f>
        <v>2.4187149556</v>
      </c>
      <c r="S150" s="167"/>
      <c r="T150" s="169">
        <f>T151+T174+T178</f>
        <v>0</v>
      </c>
      <c r="AR150" s="162" t="s">
        <v>81</v>
      </c>
      <c r="AT150" s="170" t="s">
        <v>76</v>
      </c>
      <c r="AU150" s="170" t="s">
        <v>77</v>
      </c>
      <c r="AY150" s="162" t="s">
        <v>232</v>
      </c>
      <c r="BK150" s="171">
        <f>BK151+BK174+BK178</f>
        <v>0</v>
      </c>
    </row>
    <row r="151" spans="1:65" s="12" customFormat="1" ht="22.9" customHeight="1">
      <c r="B151" s="161"/>
      <c r="D151" s="162" t="s">
        <v>76</v>
      </c>
      <c r="E151" s="172" t="s">
        <v>263</v>
      </c>
      <c r="F151" s="172" t="s">
        <v>459</v>
      </c>
      <c r="I151" s="164"/>
      <c r="J151" s="173">
        <f>BK151</f>
        <v>0</v>
      </c>
      <c r="L151" s="161"/>
      <c r="M151" s="166"/>
      <c r="N151" s="167"/>
      <c r="O151" s="167"/>
      <c r="P151" s="168">
        <f>SUM(P152:P173)</f>
        <v>0</v>
      </c>
      <c r="Q151" s="167"/>
      <c r="R151" s="168">
        <f>SUM(R152:R173)</f>
        <v>0.83372000000000013</v>
      </c>
      <c r="S151" s="167"/>
      <c r="T151" s="169">
        <f>SUM(T152:T173)</f>
        <v>0</v>
      </c>
      <c r="AR151" s="162" t="s">
        <v>81</v>
      </c>
      <c r="AT151" s="170" t="s">
        <v>76</v>
      </c>
      <c r="AU151" s="170" t="s">
        <v>81</v>
      </c>
      <c r="AY151" s="162" t="s">
        <v>232</v>
      </c>
      <c r="BK151" s="171">
        <f>SUM(BK152:BK173)</f>
        <v>0</v>
      </c>
    </row>
    <row r="152" spans="1:65" s="2" customFormat="1" ht="16.5" customHeight="1">
      <c r="A152" s="31"/>
      <c r="B152" s="142"/>
      <c r="C152" s="174" t="s">
        <v>81</v>
      </c>
      <c r="D152" s="174" t="s">
        <v>234</v>
      </c>
      <c r="E152" s="175" t="s">
        <v>1566</v>
      </c>
      <c r="F152" s="176" t="s">
        <v>1567</v>
      </c>
      <c r="G152" s="177" t="s">
        <v>394</v>
      </c>
      <c r="H152" s="178">
        <v>28</v>
      </c>
      <c r="I152" s="179"/>
      <c r="J152" s="180">
        <f t="shared" ref="J152:J173" si="5">ROUND(I152*H152,2)</f>
        <v>0</v>
      </c>
      <c r="K152" s="181"/>
      <c r="L152" s="32"/>
      <c r="M152" s="182" t="s">
        <v>1</v>
      </c>
      <c r="N152" s="183" t="s">
        <v>43</v>
      </c>
      <c r="O152" s="60"/>
      <c r="P152" s="184">
        <f t="shared" ref="P152:P173" si="6">O152*H152</f>
        <v>0</v>
      </c>
      <c r="Q152" s="184">
        <v>3.82E-3</v>
      </c>
      <c r="R152" s="184">
        <f t="shared" ref="R152:R173" si="7">Q152*H152</f>
        <v>0.10696</v>
      </c>
      <c r="S152" s="184">
        <v>0</v>
      </c>
      <c r="T152" s="185">
        <f t="shared" ref="T152:T173" si="8">S152*H152</f>
        <v>0</v>
      </c>
      <c r="U152" s="31"/>
      <c r="V152" s="31"/>
      <c r="W152" s="31"/>
      <c r="X152" s="31"/>
      <c r="Y152" s="31"/>
      <c r="Z152" s="31"/>
      <c r="AA152" s="31"/>
      <c r="AB152" s="31"/>
      <c r="AC152" s="31"/>
      <c r="AD152" s="31"/>
      <c r="AE152" s="31"/>
      <c r="AR152" s="186" t="s">
        <v>238</v>
      </c>
      <c r="AT152" s="186" t="s">
        <v>234</v>
      </c>
      <c r="AU152" s="186" t="s">
        <v>88</v>
      </c>
      <c r="AY152" s="14" t="s">
        <v>232</v>
      </c>
      <c r="BE152" s="104">
        <f t="shared" ref="BE152:BE173" si="9">IF(N152="základná",J152,0)</f>
        <v>0</v>
      </c>
      <c r="BF152" s="104">
        <f t="shared" ref="BF152:BF173" si="10">IF(N152="znížená",J152,0)</f>
        <v>0</v>
      </c>
      <c r="BG152" s="104">
        <f t="shared" ref="BG152:BG173" si="11">IF(N152="zákl. prenesená",J152,0)</f>
        <v>0</v>
      </c>
      <c r="BH152" s="104">
        <f t="shared" ref="BH152:BH173" si="12">IF(N152="zníž. prenesená",J152,0)</f>
        <v>0</v>
      </c>
      <c r="BI152" s="104">
        <f t="shared" ref="BI152:BI173" si="13">IF(N152="nulová",J152,0)</f>
        <v>0</v>
      </c>
      <c r="BJ152" s="14" t="s">
        <v>88</v>
      </c>
      <c r="BK152" s="104">
        <f t="shared" ref="BK152:BK173" si="14">ROUND(I152*H152,2)</f>
        <v>0</v>
      </c>
      <c r="BL152" s="14" t="s">
        <v>238</v>
      </c>
      <c r="BM152" s="186" t="s">
        <v>1568</v>
      </c>
    </row>
    <row r="153" spans="1:65" s="2" customFormat="1" ht="24.2" customHeight="1">
      <c r="A153" s="31"/>
      <c r="B153" s="142"/>
      <c r="C153" s="187" t="s">
        <v>88</v>
      </c>
      <c r="D153" s="187" t="s">
        <v>357</v>
      </c>
      <c r="E153" s="188" t="s">
        <v>1569</v>
      </c>
      <c r="F153" s="189" t="s">
        <v>1570</v>
      </c>
      <c r="G153" s="190" t="s">
        <v>394</v>
      </c>
      <c r="H153" s="191">
        <v>6</v>
      </c>
      <c r="I153" s="192"/>
      <c r="J153" s="193">
        <f t="shared" si="5"/>
        <v>0</v>
      </c>
      <c r="K153" s="194"/>
      <c r="L153" s="195"/>
      <c r="M153" s="196" t="s">
        <v>1</v>
      </c>
      <c r="N153" s="197" t="s">
        <v>43</v>
      </c>
      <c r="O153" s="60"/>
      <c r="P153" s="184">
        <f t="shared" si="6"/>
        <v>0</v>
      </c>
      <c r="Q153" s="184">
        <v>1.78E-2</v>
      </c>
      <c r="R153" s="184">
        <f t="shared" si="7"/>
        <v>0.10680000000000001</v>
      </c>
      <c r="S153" s="184">
        <v>0</v>
      </c>
      <c r="T153" s="185">
        <f t="shared" si="8"/>
        <v>0</v>
      </c>
      <c r="U153" s="31"/>
      <c r="V153" s="31"/>
      <c r="W153" s="31"/>
      <c r="X153" s="31"/>
      <c r="Y153" s="31"/>
      <c r="Z153" s="31"/>
      <c r="AA153" s="31"/>
      <c r="AB153" s="31"/>
      <c r="AC153" s="31"/>
      <c r="AD153" s="31"/>
      <c r="AE153" s="31"/>
      <c r="AR153" s="186" t="s">
        <v>263</v>
      </c>
      <c r="AT153" s="186" t="s">
        <v>357</v>
      </c>
      <c r="AU153" s="186" t="s">
        <v>88</v>
      </c>
      <c r="AY153" s="14" t="s">
        <v>232</v>
      </c>
      <c r="BE153" s="104">
        <f t="shared" si="9"/>
        <v>0</v>
      </c>
      <c r="BF153" s="104">
        <f t="shared" si="10"/>
        <v>0</v>
      </c>
      <c r="BG153" s="104">
        <f t="shared" si="11"/>
        <v>0</v>
      </c>
      <c r="BH153" s="104">
        <f t="shared" si="12"/>
        <v>0</v>
      </c>
      <c r="BI153" s="104">
        <f t="shared" si="13"/>
        <v>0</v>
      </c>
      <c r="BJ153" s="14" t="s">
        <v>88</v>
      </c>
      <c r="BK153" s="104">
        <f t="shared" si="14"/>
        <v>0</v>
      </c>
      <c r="BL153" s="14" t="s">
        <v>238</v>
      </c>
      <c r="BM153" s="186" t="s">
        <v>1571</v>
      </c>
    </row>
    <row r="154" spans="1:65" s="2" customFormat="1" ht="24.2" customHeight="1">
      <c r="A154" s="31"/>
      <c r="B154" s="142"/>
      <c r="C154" s="187" t="s">
        <v>93</v>
      </c>
      <c r="D154" s="187" t="s">
        <v>357</v>
      </c>
      <c r="E154" s="188" t="s">
        <v>1572</v>
      </c>
      <c r="F154" s="189" t="s">
        <v>1573</v>
      </c>
      <c r="G154" s="190" t="s">
        <v>394</v>
      </c>
      <c r="H154" s="191">
        <v>4</v>
      </c>
      <c r="I154" s="192"/>
      <c r="J154" s="193">
        <f t="shared" si="5"/>
        <v>0</v>
      </c>
      <c r="K154" s="194"/>
      <c r="L154" s="195"/>
      <c r="M154" s="196" t="s">
        <v>1</v>
      </c>
      <c r="N154" s="197" t="s">
        <v>43</v>
      </c>
      <c r="O154" s="60"/>
      <c r="P154" s="184">
        <f t="shared" si="6"/>
        <v>0</v>
      </c>
      <c r="Q154" s="184">
        <v>1.78E-2</v>
      </c>
      <c r="R154" s="184">
        <f t="shared" si="7"/>
        <v>7.1199999999999999E-2</v>
      </c>
      <c r="S154" s="184">
        <v>0</v>
      </c>
      <c r="T154" s="185">
        <f t="shared" si="8"/>
        <v>0</v>
      </c>
      <c r="U154" s="31"/>
      <c r="V154" s="31"/>
      <c r="W154" s="31"/>
      <c r="X154" s="31"/>
      <c r="Y154" s="31"/>
      <c r="Z154" s="31"/>
      <c r="AA154" s="31"/>
      <c r="AB154" s="31"/>
      <c r="AC154" s="31"/>
      <c r="AD154" s="31"/>
      <c r="AE154" s="31"/>
      <c r="AR154" s="186" t="s">
        <v>263</v>
      </c>
      <c r="AT154" s="186" t="s">
        <v>357</v>
      </c>
      <c r="AU154" s="186" t="s">
        <v>88</v>
      </c>
      <c r="AY154" s="14" t="s">
        <v>232</v>
      </c>
      <c r="BE154" s="104">
        <f t="shared" si="9"/>
        <v>0</v>
      </c>
      <c r="BF154" s="104">
        <f t="shared" si="10"/>
        <v>0</v>
      </c>
      <c r="BG154" s="104">
        <f t="shared" si="11"/>
        <v>0</v>
      </c>
      <c r="BH154" s="104">
        <f t="shared" si="12"/>
        <v>0</v>
      </c>
      <c r="BI154" s="104">
        <f t="shared" si="13"/>
        <v>0</v>
      </c>
      <c r="BJ154" s="14" t="s">
        <v>88</v>
      </c>
      <c r="BK154" s="104">
        <f t="shared" si="14"/>
        <v>0</v>
      </c>
      <c r="BL154" s="14" t="s">
        <v>238</v>
      </c>
      <c r="BM154" s="186" t="s">
        <v>1574</v>
      </c>
    </row>
    <row r="155" spans="1:65" s="2" customFormat="1" ht="24.2" customHeight="1">
      <c r="A155" s="31"/>
      <c r="B155" s="142"/>
      <c r="C155" s="187" t="s">
        <v>238</v>
      </c>
      <c r="D155" s="187" t="s">
        <v>357</v>
      </c>
      <c r="E155" s="188" t="s">
        <v>1575</v>
      </c>
      <c r="F155" s="189" t="s">
        <v>1576</v>
      </c>
      <c r="G155" s="190" t="s">
        <v>394</v>
      </c>
      <c r="H155" s="191">
        <v>1</v>
      </c>
      <c r="I155" s="192"/>
      <c r="J155" s="193">
        <f t="shared" si="5"/>
        <v>0</v>
      </c>
      <c r="K155" s="194"/>
      <c r="L155" s="195"/>
      <c r="M155" s="196" t="s">
        <v>1</v>
      </c>
      <c r="N155" s="197" t="s">
        <v>43</v>
      </c>
      <c r="O155" s="60"/>
      <c r="P155" s="184">
        <f t="shared" si="6"/>
        <v>0</v>
      </c>
      <c r="Q155" s="184">
        <v>2.1000000000000001E-2</v>
      </c>
      <c r="R155" s="184">
        <f t="shared" si="7"/>
        <v>2.1000000000000001E-2</v>
      </c>
      <c r="S155" s="184">
        <v>0</v>
      </c>
      <c r="T155" s="185">
        <f t="shared" si="8"/>
        <v>0</v>
      </c>
      <c r="U155" s="31"/>
      <c r="V155" s="31"/>
      <c r="W155" s="31"/>
      <c r="X155" s="31"/>
      <c r="Y155" s="31"/>
      <c r="Z155" s="31"/>
      <c r="AA155" s="31"/>
      <c r="AB155" s="31"/>
      <c r="AC155" s="31"/>
      <c r="AD155" s="31"/>
      <c r="AE155" s="31"/>
      <c r="AR155" s="186" t="s">
        <v>263</v>
      </c>
      <c r="AT155" s="186" t="s">
        <v>357</v>
      </c>
      <c r="AU155" s="186" t="s">
        <v>88</v>
      </c>
      <c r="AY155" s="14" t="s">
        <v>232</v>
      </c>
      <c r="BE155" s="104">
        <f t="shared" si="9"/>
        <v>0</v>
      </c>
      <c r="BF155" s="104">
        <f t="shared" si="10"/>
        <v>0</v>
      </c>
      <c r="BG155" s="104">
        <f t="shared" si="11"/>
        <v>0</v>
      </c>
      <c r="BH155" s="104">
        <f t="shared" si="12"/>
        <v>0</v>
      </c>
      <c r="BI155" s="104">
        <f t="shared" si="13"/>
        <v>0</v>
      </c>
      <c r="BJ155" s="14" t="s">
        <v>88</v>
      </c>
      <c r="BK155" s="104">
        <f t="shared" si="14"/>
        <v>0</v>
      </c>
      <c r="BL155" s="14" t="s">
        <v>238</v>
      </c>
      <c r="BM155" s="186" t="s">
        <v>1577</v>
      </c>
    </row>
    <row r="156" spans="1:65" s="2" customFormat="1" ht="24.2" customHeight="1">
      <c r="A156" s="31"/>
      <c r="B156" s="142"/>
      <c r="C156" s="187" t="s">
        <v>249</v>
      </c>
      <c r="D156" s="187" t="s">
        <v>357</v>
      </c>
      <c r="E156" s="188" t="s">
        <v>1578</v>
      </c>
      <c r="F156" s="189" t="s">
        <v>1579</v>
      </c>
      <c r="G156" s="190" t="s">
        <v>394</v>
      </c>
      <c r="H156" s="191">
        <v>1</v>
      </c>
      <c r="I156" s="192"/>
      <c r="J156" s="193">
        <f t="shared" si="5"/>
        <v>0</v>
      </c>
      <c r="K156" s="194"/>
      <c r="L156" s="195"/>
      <c r="M156" s="196" t="s">
        <v>1</v>
      </c>
      <c r="N156" s="197" t="s">
        <v>43</v>
      </c>
      <c r="O156" s="60"/>
      <c r="P156" s="184">
        <f t="shared" si="6"/>
        <v>0</v>
      </c>
      <c r="Q156" s="184">
        <v>0.05</v>
      </c>
      <c r="R156" s="184">
        <f t="shared" si="7"/>
        <v>0.05</v>
      </c>
      <c r="S156" s="184">
        <v>0</v>
      </c>
      <c r="T156" s="185">
        <f t="shared" si="8"/>
        <v>0</v>
      </c>
      <c r="U156" s="31"/>
      <c r="V156" s="31"/>
      <c r="W156" s="31"/>
      <c r="X156" s="31"/>
      <c r="Y156" s="31"/>
      <c r="Z156" s="31"/>
      <c r="AA156" s="31"/>
      <c r="AB156" s="31"/>
      <c r="AC156" s="31"/>
      <c r="AD156" s="31"/>
      <c r="AE156" s="31"/>
      <c r="AR156" s="186" t="s">
        <v>263</v>
      </c>
      <c r="AT156" s="186" t="s">
        <v>357</v>
      </c>
      <c r="AU156" s="186" t="s">
        <v>88</v>
      </c>
      <c r="AY156" s="14" t="s">
        <v>232</v>
      </c>
      <c r="BE156" s="104">
        <f t="shared" si="9"/>
        <v>0</v>
      </c>
      <c r="BF156" s="104">
        <f t="shared" si="10"/>
        <v>0</v>
      </c>
      <c r="BG156" s="104">
        <f t="shared" si="11"/>
        <v>0</v>
      </c>
      <c r="BH156" s="104">
        <f t="shared" si="12"/>
        <v>0</v>
      </c>
      <c r="BI156" s="104">
        <f t="shared" si="13"/>
        <v>0</v>
      </c>
      <c r="BJ156" s="14" t="s">
        <v>88</v>
      </c>
      <c r="BK156" s="104">
        <f t="shared" si="14"/>
        <v>0</v>
      </c>
      <c r="BL156" s="14" t="s">
        <v>238</v>
      </c>
      <c r="BM156" s="186" t="s">
        <v>1580</v>
      </c>
    </row>
    <row r="157" spans="1:65" s="2" customFormat="1" ht="24.2" customHeight="1">
      <c r="A157" s="31"/>
      <c r="B157" s="142"/>
      <c r="C157" s="187" t="s">
        <v>253</v>
      </c>
      <c r="D157" s="187" t="s">
        <v>357</v>
      </c>
      <c r="E157" s="188" t="s">
        <v>1581</v>
      </c>
      <c r="F157" s="189" t="s">
        <v>1582</v>
      </c>
      <c r="G157" s="190" t="s">
        <v>394</v>
      </c>
      <c r="H157" s="191">
        <v>7</v>
      </c>
      <c r="I157" s="192"/>
      <c r="J157" s="193">
        <f t="shared" si="5"/>
        <v>0</v>
      </c>
      <c r="K157" s="194"/>
      <c r="L157" s="195"/>
      <c r="M157" s="196" t="s">
        <v>1</v>
      </c>
      <c r="N157" s="197" t="s">
        <v>43</v>
      </c>
      <c r="O157" s="60"/>
      <c r="P157" s="184">
        <f t="shared" si="6"/>
        <v>0</v>
      </c>
      <c r="Q157" s="184">
        <v>1.4999999999999999E-2</v>
      </c>
      <c r="R157" s="184">
        <f t="shared" si="7"/>
        <v>0.105</v>
      </c>
      <c r="S157" s="184">
        <v>0</v>
      </c>
      <c r="T157" s="185">
        <f t="shared" si="8"/>
        <v>0</v>
      </c>
      <c r="U157" s="31"/>
      <c r="V157" s="31"/>
      <c r="W157" s="31"/>
      <c r="X157" s="31"/>
      <c r="Y157" s="31"/>
      <c r="Z157" s="31"/>
      <c r="AA157" s="31"/>
      <c r="AB157" s="31"/>
      <c r="AC157" s="31"/>
      <c r="AD157" s="31"/>
      <c r="AE157" s="31"/>
      <c r="AR157" s="186" t="s">
        <v>362</v>
      </c>
      <c r="AT157" s="186" t="s">
        <v>357</v>
      </c>
      <c r="AU157" s="186" t="s">
        <v>88</v>
      </c>
      <c r="AY157" s="14" t="s">
        <v>232</v>
      </c>
      <c r="BE157" s="104">
        <f t="shared" si="9"/>
        <v>0</v>
      </c>
      <c r="BF157" s="104">
        <f t="shared" si="10"/>
        <v>0</v>
      </c>
      <c r="BG157" s="104">
        <f t="shared" si="11"/>
        <v>0</v>
      </c>
      <c r="BH157" s="104">
        <f t="shared" si="12"/>
        <v>0</v>
      </c>
      <c r="BI157" s="104">
        <f t="shared" si="13"/>
        <v>0</v>
      </c>
      <c r="BJ157" s="14" t="s">
        <v>88</v>
      </c>
      <c r="BK157" s="104">
        <f t="shared" si="14"/>
        <v>0</v>
      </c>
      <c r="BL157" s="14" t="s">
        <v>297</v>
      </c>
      <c r="BM157" s="186" t="s">
        <v>1583</v>
      </c>
    </row>
    <row r="158" spans="1:65" s="2" customFormat="1" ht="24.2" customHeight="1">
      <c r="A158" s="31"/>
      <c r="B158" s="142"/>
      <c r="C158" s="187" t="s">
        <v>258</v>
      </c>
      <c r="D158" s="187" t="s">
        <v>357</v>
      </c>
      <c r="E158" s="188" t="s">
        <v>1584</v>
      </c>
      <c r="F158" s="189" t="s">
        <v>1585</v>
      </c>
      <c r="G158" s="190" t="s">
        <v>394</v>
      </c>
      <c r="H158" s="191">
        <v>2</v>
      </c>
      <c r="I158" s="192"/>
      <c r="J158" s="193">
        <f t="shared" si="5"/>
        <v>0</v>
      </c>
      <c r="K158" s="194"/>
      <c r="L158" s="195"/>
      <c r="M158" s="196" t="s">
        <v>1</v>
      </c>
      <c r="N158" s="197" t="s">
        <v>43</v>
      </c>
      <c r="O158" s="60"/>
      <c r="P158" s="184">
        <f t="shared" si="6"/>
        <v>0</v>
      </c>
      <c r="Q158" s="184">
        <v>1.0160000000000001E-2</v>
      </c>
      <c r="R158" s="184">
        <f t="shared" si="7"/>
        <v>2.0320000000000001E-2</v>
      </c>
      <c r="S158" s="184">
        <v>0</v>
      </c>
      <c r="T158" s="185">
        <f t="shared" si="8"/>
        <v>0</v>
      </c>
      <c r="U158" s="31"/>
      <c r="V158" s="31"/>
      <c r="W158" s="31"/>
      <c r="X158" s="31"/>
      <c r="Y158" s="31"/>
      <c r="Z158" s="31"/>
      <c r="AA158" s="31"/>
      <c r="AB158" s="31"/>
      <c r="AC158" s="31"/>
      <c r="AD158" s="31"/>
      <c r="AE158" s="31"/>
      <c r="AR158" s="186" t="s">
        <v>362</v>
      </c>
      <c r="AT158" s="186" t="s">
        <v>357</v>
      </c>
      <c r="AU158" s="186" t="s">
        <v>88</v>
      </c>
      <c r="AY158" s="14" t="s">
        <v>232</v>
      </c>
      <c r="BE158" s="104">
        <f t="shared" si="9"/>
        <v>0</v>
      </c>
      <c r="BF158" s="104">
        <f t="shared" si="10"/>
        <v>0</v>
      </c>
      <c r="BG158" s="104">
        <f t="shared" si="11"/>
        <v>0</v>
      </c>
      <c r="BH158" s="104">
        <f t="shared" si="12"/>
        <v>0</v>
      </c>
      <c r="BI158" s="104">
        <f t="shared" si="13"/>
        <v>0</v>
      </c>
      <c r="BJ158" s="14" t="s">
        <v>88</v>
      </c>
      <c r="BK158" s="104">
        <f t="shared" si="14"/>
        <v>0</v>
      </c>
      <c r="BL158" s="14" t="s">
        <v>297</v>
      </c>
      <c r="BM158" s="186" t="s">
        <v>1586</v>
      </c>
    </row>
    <row r="159" spans="1:65" s="2" customFormat="1" ht="24.2" customHeight="1">
      <c r="A159" s="31"/>
      <c r="B159" s="142"/>
      <c r="C159" s="187" t="s">
        <v>263</v>
      </c>
      <c r="D159" s="187" t="s">
        <v>357</v>
      </c>
      <c r="E159" s="188" t="s">
        <v>1587</v>
      </c>
      <c r="F159" s="189" t="s">
        <v>1588</v>
      </c>
      <c r="G159" s="190" t="s">
        <v>394</v>
      </c>
      <c r="H159" s="191">
        <v>2</v>
      </c>
      <c r="I159" s="192"/>
      <c r="J159" s="193">
        <f t="shared" si="5"/>
        <v>0</v>
      </c>
      <c r="K159" s="194"/>
      <c r="L159" s="195"/>
      <c r="M159" s="196" t="s">
        <v>1</v>
      </c>
      <c r="N159" s="197" t="s">
        <v>43</v>
      </c>
      <c r="O159" s="60"/>
      <c r="P159" s="184">
        <f t="shared" si="6"/>
        <v>0</v>
      </c>
      <c r="Q159" s="184">
        <v>1.84E-2</v>
      </c>
      <c r="R159" s="184">
        <f t="shared" si="7"/>
        <v>3.6799999999999999E-2</v>
      </c>
      <c r="S159" s="184">
        <v>0</v>
      </c>
      <c r="T159" s="185">
        <f t="shared" si="8"/>
        <v>0</v>
      </c>
      <c r="U159" s="31"/>
      <c r="V159" s="31"/>
      <c r="W159" s="31"/>
      <c r="X159" s="31"/>
      <c r="Y159" s="31"/>
      <c r="Z159" s="31"/>
      <c r="AA159" s="31"/>
      <c r="AB159" s="31"/>
      <c r="AC159" s="31"/>
      <c r="AD159" s="31"/>
      <c r="AE159" s="31"/>
      <c r="AR159" s="186" t="s">
        <v>468</v>
      </c>
      <c r="AT159" s="186" t="s">
        <v>357</v>
      </c>
      <c r="AU159" s="186" t="s">
        <v>88</v>
      </c>
      <c r="AY159" s="14" t="s">
        <v>232</v>
      </c>
      <c r="BE159" s="104">
        <f t="shared" si="9"/>
        <v>0</v>
      </c>
      <c r="BF159" s="104">
        <f t="shared" si="10"/>
        <v>0</v>
      </c>
      <c r="BG159" s="104">
        <f t="shared" si="11"/>
        <v>0</v>
      </c>
      <c r="BH159" s="104">
        <f t="shared" si="12"/>
        <v>0</v>
      </c>
      <c r="BI159" s="104">
        <f t="shared" si="13"/>
        <v>0</v>
      </c>
      <c r="BJ159" s="14" t="s">
        <v>88</v>
      </c>
      <c r="BK159" s="104">
        <f t="shared" si="14"/>
        <v>0</v>
      </c>
      <c r="BL159" s="14" t="s">
        <v>468</v>
      </c>
      <c r="BM159" s="186" t="s">
        <v>1589</v>
      </c>
    </row>
    <row r="160" spans="1:65" s="2" customFormat="1" ht="24.2" customHeight="1">
      <c r="A160" s="31"/>
      <c r="B160" s="142"/>
      <c r="C160" s="187" t="s">
        <v>268</v>
      </c>
      <c r="D160" s="187" t="s">
        <v>357</v>
      </c>
      <c r="E160" s="188" t="s">
        <v>1590</v>
      </c>
      <c r="F160" s="189" t="s">
        <v>1591</v>
      </c>
      <c r="G160" s="190" t="s">
        <v>394</v>
      </c>
      <c r="H160" s="191">
        <v>2</v>
      </c>
      <c r="I160" s="192"/>
      <c r="J160" s="193">
        <f t="shared" si="5"/>
        <v>0</v>
      </c>
      <c r="K160" s="194"/>
      <c r="L160" s="195"/>
      <c r="M160" s="196" t="s">
        <v>1</v>
      </c>
      <c r="N160" s="197" t="s">
        <v>43</v>
      </c>
      <c r="O160" s="60"/>
      <c r="P160" s="184">
        <f t="shared" si="6"/>
        <v>0</v>
      </c>
      <c r="Q160" s="184">
        <v>2.75E-2</v>
      </c>
      <c r="R160" s="184">
        <f t="shared" si="7"/>
        <v>5.5E-2</v>
      </c>
      <c r="S160" s="184">
        <v>0</v>
      </c>
      <c r="T160" s="185">
        <f t="shared" si="8"/>
        <v>0</v>
      </c>
      <c r="U160" s="31"/>
      <c r="V160" s="31"/>
      <c r="W160" s="31"/>
      <c r="X160" s="31"/>
      <c r="Y160" s="31"/>
      <c r="Z160" s="31"/>
      <c r="AA160" s="31"/>
      <c r="AB160" s="31"/>
      <c r="AC160" s="31"/>
      <c r="AD160" s="31"/>
      <c r="AE160" s="31"/>
      <c r="AR160" s="186" t="s">
        <v>468</v>
      </c>
      <c r="AT160" s="186" t="s">
        <v>357</v>
      </c>
      <c r="AU160" s="186" t="s">
        <v>88</v>
      </c>
      <c r="AY160" s="14" t="s">
        <v>232</v>
      </c>
      <c r="BE160" s="104">
        <f t="shared" si="9"/>
        <v>0</v>
      </c>
      <c r="BF160" s="104">
        <f t="shared" si="10"/>
        <v>0</v>
      </c>
      <c r="BG160" s="104">
        <f t="shared" si="11"/>
        <v>0</v>
      </c>
      <c r="BH160" s="104">
        <f t="shared" si="12"/>
        <v>0</v>
      </c>
      <c r="BI160" s="104">
        <f t="shared" si="13"/>
        <v>0</v>
      </c>
      <c r="BJ160" s="14" t="s">
        <v>88</v>
      </c>
      <c r="BK160" s="104">
        <f t="shared" si="14"/>
        <v>0</v>
      </c>
      <c r="BL160" s="14" t="s">
        <v>468</v>
      </c>
      <c r="BM160" s="186" t="s">
        <v>1592</v>
      </c>
    </row>
    <row r="161" spans="1:65" s="2" customFormat="1" ht="24.2" customHeight="1">
      <c r="A161" s="31"/>
      <c r="B161" s="142"/>
      <c r="C161" s="187" t="s">
        <v>272</v>
      </c>
      <c r="D161" s="187" t="s">
        <v>357</v>
      </c>
      <c r="E161" s="188" t="s">
        <v>1593</v>
      </c>
      <c r="F161" s="189" t="s">
        <v>1594</v>
      </c>
      <c r="G161" s="190" t="s">
        <v>394</v>
      </c>
      <c r="H161" s="191">
        <v>2</v>
      </c>
      <c r="I161" s="192"/>
      <c r="J161" s="193">
        <f t="shared" si="5"/>
        <v>0</v>
      </c>
      <c r="K161" s="194"/>
      <c r="L161" s="195"/>
      <c r="M161" s="196" t="s">
        <v>1</v>
      </c>
      <c r="N161" s="197" t="s">
        <v>43</v>
      </c>
      <c r="O161" s="60"/>
      <c r="P161" s="184">
        <f t="shared" si="6"/>
        <v>0</v>
      </c>
      <c r="Q161" s="184">
        <v>9.4999999999999998E-3</v>
      </c>
      <c r="R161" s="184">
        <f t="shared" si="7"/>
        <v>1.9E-2</v>
      </c>
      <c r="S161" s="184">
        <v>0</v>
      </c>
      <c r="T161" s="185">
        <f t="shared" si="8"/>
        <v>0</v>
      </c>
      <c r="U161" s="31"/>
      <c r="V161" s="31"/>
      <c r="W161" s="31"/>
      <c r="X161" s="31"/>
      <c r="Y161" s="31"/>
      <c r="Z161" s="31"/>
      <c r="AA161" s="31"/>
      <c r="AB161" s="31"/>
      <c r="AC161" s="31"/>
      <c r="AD161" s="31"/>
      <c r="AE161" s="31"/>
      <c r="AR161" s="186" t="s">
        <v>468</v>
      </c>
      <c r="AT161" s="186" t="s">
        <v>357</v>
      </c>
      <c r="AU161" s="186" t="s">
        <v>88</v>
      </c>
      <c r="AY161" s="14" t="s">
        <v>232</v>
      </c>
      <c r="BE161" s="104">
        <f t="shared" si="9"/>
        <v>0</v>
      </c>
      <c r="BF161" s="104">
        <f t="shared" si="10"/>
        <v>0</v>
      </c>
      <c r="BG161" s="104">
        <f t="shared" si="11"/>
        <v>0</v>
      </c>
      <c r="BH161" s="104">
        <f t="shared" si="12"/>
        <v>0</v>
      </c>
      <c r="BI161" s="104">
        <f t="shared" si="13"/>
        <v>0</v>
      </c>
      <c r="BJ161" s="14" t="s">
        <v>88</v>
      </c>
      <c r="BK161" s="104">
        <f t="shared" si="14"/>
        <v>0</v>
      </c>
      <c r="BL161" s="14" t="s">
        <v>468</v>
      </c>
      <c r="BM161" s="186" t="s">
        <v>1595</v>
      </c>
    </row>
    <row r="162" spans="1:65" s="2" customFormat="1" ht="24.2" customHeight="1">
      <c r="A162" s="31"/>
      <c r="B162" s="142"/>
      <c r="C162" s="187" t="s">
        <v>276</v>
      </c>
      <c r="D162" s="187" t="s">
        <v>357</v>
      </c>
      <c r="E162" s="188" t="s">
        <v>1596</v>
      </c>
      <c r="F162" s="189" t="s">
        <v>1597</v>
      </c>
      <c r="G162" s="190" t="s">
        <v>394</v>
      </c>
      <c r="H162" s="191">
        <v>1</v>
      </c>
      <c r="I162" s="192"/>
      <c r="J162" s="193">
        <f t="shared" si="5"/>
        <v>0</v>
      </c>
      <c r="K162" s="194"/>
      <c r="L162" s="195"/>
      <c r="M162" s="196" t="s">
        <v>1</v>
      </c>
      <c r="N162" s="197" t="s">
        <v>43</v>
      </c>
      <c r="O162" s="60"/>
      <c r="P162" s="184">
        <f t="shared" si="6"/>
        <v>0</v>
      </c>
      <c r="Q162" s="184">
        <v>1.78E-2</v>
      </c>
      <c r="R162" s="184">
        <f t="shared" si="7"/>
        <v>1.78E-2</v>
      </c>
      <c r="S162" s="184">
        <v>0</v>
      </c>
      <c r="T162" s="185">
        <f t="shared" si="8"/>
        <v>0</v>
      </c>
      <c r="U162" s="31"/>
      <c r="V162" s="31"/>
      <c r="W162" s="31"/>
      <c r="X162" s="31"/>
      <c r="Y162" s="31"/>
      <c r="Z162" s="31"/>
      <c r="AA162" s="31"/>
      <c r="AB162" s="31"/>
      <c r="AC162" s="31"/>
      <c r="AD162" s="31"/>
      <c r="AE162" s="31"/>
      <c r="AR162" s="186" t="s">
        <v>263</v>
      </c>
      <c r="AT162" s="186" t="s">
        <v>357</v>
      </c>
      <c r="AU162" s="186" t="s">
        <v>88</v>
      </c>
      <c r="AY162" s="14" t="s">
        <v>232</v>
      </c>
      <c r="BE162" s="104">
        <f t="shared" si="9"/>
        <v>0</v>
      </c>
      <c r="BF162" s="104">
        <f t="shared" si="10"/>
        <v>0</v>
      </c>
      <c r="BG162" s="104">
        <f t="shared" si="11"/>
        <v>0</v>
      </c>
      <c r="BH162" s="104">
        <f t="shared" si="12"/>
        <v>0</v>
      </c>
      <c r="BI162" s="104">
        <f t="shared" si="13"/>
        <v>0</v>
      </c>
      <c r="BJ162" s="14" t="s">
        <v>88</v>
      </c>
      <c r="BK162" s="104">
        <f t="shared" si="14"/>
        <v>0</v>
      </c>
      <c r="BL162" s="14" t="s">
        <v>238</v>
      </c>
      <c r="BM162" s="186" t="s">
        <v>1598</v>
      </c>
    </row>
    <row r="163" spans="1:65" s="2" customFormat="1" ht="44.25" customHeight="1">
      <c r="A163" s="31"/>
      <c r="B163" s="142"/>
      <c r="C163" s="187" t="s">
        <v>280</v>
      </c>
      <c r="D163" s="187" t="s">
        <v>357</v>
      </c>
      <c r="E163" s="188" t="s">
        <v>1599</v>
      </c>
      <c r="F163" s="189" t="s">
        <v>1600</v>
      </c>
      <c r="G163" s="190" t="s">
        <v>1307</v>
      </c>
      <c r="H163" s="191">
        <v>20</v>
      </c>
      <c r="I163" s="192"/>
      <c r="J163" s="193">
        <f t="shared" si="5"/>
        <v>0</v>
      </c>
      <c r="K163" s="194"/>
      <c r="L163" s="195"/>
      <c r="M163" s="196" t="s">
        <v>1</v>
      </c>
      <c r="N163" s="197" t="s">
        <v>43</v>
      </c>
      <c r="O163" s="60"/>
      <c r="P163" s="184">
        <f t="shared" si="6"/>
        <v>0</v>
      </c>
      <c r="Q163" s="184">
        <v>0</v>
      </c>
      <c r="R163" s="184">
        <f t="shared" si="7"/>
        <v>0</v>
      </c>
      <c r="S163" s="184">
        <v>0</v>
      </c>
      <c r="T163" s="185">
        <f t="shared" si="8"/>
        <v>0</v>
      </c>
      <c r="U163" s="31"/>
      <c r="V163" s="31"/>
      <c r="W163" s="31"/>
      <c r="X163" s="31"/>
      <c r="Y163" s="31"/>
      <c r="Z163" s="31"/>
      <c r="AA163" s="31"/>
      <c r="AB163" s="31"/>
      <c r="AC163" s="31"/>
      <c r="AD163" s="31"/>
      <c r="AE163" s="31"/>
      <c r="AR163" s="186" t="s">
        <v>362</v>
      </c>
      <c r="AT163" s="186" t="s">
        <v>357</v>
      </c>
      <c r="AU163" s="186" t="s">
        <v>88</v>
      </c>
      <c r="AY163" s="14" t="s">
        <v>232</v>
      </c>
      <c r="BE163" s="104">
        <f t="shared" si="9"/>
        <v>0</v>
      </c>
      <c r="BF163" s="104">
        <f t="shared" si="10"/>
        <v>0</v>
      </c>
      <c r="BG163" s="104">
        <f t="shared" si="11"/>
        <v>0</v>
      </c>
      <c r="BH163" s="104">
        <f t="shared" si="12"/>
        <v>0</v>
      </c>
      <c r="BI163" s="104">
        <f t="shared" si="13"/>
        <v>0</v>
      </c>
      <c r="BJ163" s="14" t="s">
        <v>88</v>
      </c>
      <c r="BK163" s="104">
        <f t="shared" si="14"/>
        <v>0</v>
      </c>
      <c r="BL163" s="14" t="s">
        <v>297</v>
      </c>
      <c r="BM163" s="186" t="s">
        <v>1601</v>
      </c>
    </row>
    <row r="164" spans="1:65" s="2" customFormat="1" ht="44.25" customHeight="1">
      <c r="A164" s="31"/>
      <c r="B164" s="142"/>
      <c r="C164" s="187" t="s">
        <v>284</v>
      </c>
      <c r="D164" s="187" t="s">
        <v>357</v>
      </c>
      <c r="E164" s="188" t="s">
        <v>1602</v>
      </c>
      <c r="F164" s="189" t="s">
        <v>1603</v>
      </c>
      <c r="G164" s="190" t="s">
        <v>1307</v>
      </c>
      <c r="H164" s="191">
        <v>20</v>
      </c>
      <c r="I164" s="192"/>
      <c r="J164" s="193">
        <f t="shared" si="5"/>
        <v>0</v>
      </c>
      <c r="K164" s="194"/>
      <c r="L164" s="195"/>
      <c r="M164" s="196" t="s">
        <v>1</v>
      </c>
      <c r="N164" s="197" t="s">
        <v>43</v>
      </c>
      <c r="O164" s="60"/>
      <c r="P164" s="184">
        <f t="shared" si="6"/>
        <v>0</v>
      </c>
      <c r="Q164" s="184">
        <v>0</v>
      </c>
      <c r="R164" s="184">
        <f t="shared" si="7"/>
        <v>0</v>
      </c>
      <c r="S164" s="184">
        <v>0</v>
      </c>
      <c r="T164" s="185">
        <f t="shared" si="8"/>
        <v>0</v>
      </c>
      <c r="U164" s="31"/>
      <c r="V164" s="31"/>
      <c r="W164" s="31"/>
      <c r="X164" s="31"/>
      <c r="Y164" s="31"/>
      <c r="Z164" s="31"/>
      <c r="AA164" s="31"/>
      <c r="AB164" s="31"/>
      <c r="AC164" s="31"/>
      <c r="AD164" s="31"/>
      <c r="AE164" s="31"/>
      <c r="AR164" s="186" t="s">
        <v>362</v>
      </c>
      <c r="AT164" s="186" t="s">
        <v>357</v>
      </c>
      <c r="AU164" s="186" t="s">
        <v>88</v>
      </c>
      <c r="AY164" s="14" t="s">
        <v>232</v>
      </c>
      <c r="BE164" s="104">
        <f t="shared" si="9"/>
        <v>0</v>
      </c>
      <c r="BF164" s="104">
        <f t="shared" si="10"/>
        <v>0</v>
      </c>
      <c r="BG164" s="104">
        <f t="shared" si="11"/>
        <v>0</v>
      </c>
      <c r="BH164" s="104">
        <f t="shared" si="12"/>
        <v>0</v>
      </c>
      <c r="BI164" s="104">
        <f t="shared" si="13"/>
        <v>0</v>
      </c>
      <c r="BJ164" s="14" t="s">
        <v>88</v>
      </c>
      <c r="BK164" s="104">
        <f t="shared" si="14"/>
        <v>0</v>
      </c>
      <c r="BL164" s="14" t="s">
        <v>297</v>
      </c>
      <c r="BM164" s="186" t="s">
        <v>1604</v>
      </c>
    </row>
    <row r="165" spans="1:65" s="2" customFormat="1" ht="49.15" customHeight="1">
      <c r="A165" s="31"/>
      <c r="B165" s="142"/>
      <c r="C165" s="187" t="s">
        <v>289</v>
      </c>
      <c r="D165" s="187" t="s">
        <v>357</v>
      </c>
      <c r="E165" s="188" t="s">
        <v>1605</v>
      </c>
      <c r="F165" s="189" t="s">
        <v>1606</v>
      </c>
      <c r="G165" s="190" t="s">
        <v>1307</v>
      </c>
      <c r="H165" s="191">
        <v>160</v>
      </c>
      <c r="I165" s="192"/>
      <c r="J165" s="193">
        <f t="shared" si="5"/>
        <v>0</v>
      </c>
      <c r="K165" s="194"/>
      <c r="L165" s="195"/>
      <c r="M165" s="196" t="s">
        <v>1</v>
      </c>
      <c r="N165" s="197" t="s">
        <v>43</v>
      </c>
      <c r="O165" s="60"/>
      <c r="P165" s="184">
        <f t="shared" si="6"/>
        <v>0</v>
      </c>
      <c r="Q165" s="184">
        <v>0</v>
      </c>
      <c r="R165" s="184">
        <f t="shared" si="7"/>
        <v>0</v>
      </c>
      <c r="S165" s="184">
        <v>0</v>
      </c>
      <c r="T165" s="185">
        <f t="shared" si="8"/>
        <v>0</v>
      </c>
      <c r="U165" s="31"/>
      <c r="V165" s="31"/>
      <c r="W165" s="31"/>
      <c r="X165" s="31"/>
      <c r="Y165" s="31"/>
      <c r="Z165" s="31"/>
      <c r="AA165" s="31"/>
      <c r="AB165" s="31"/>
      <c r="AC165" s="31"/>
      <c r="AD165" s="31"/>
      <c r="AE165" s="31"/>
      <c r="AR165" s="186" t="s">
        <v>362</v>
      </c>
      <c r="AT165" s="186" t="s">
        <v>357</v>
      </c>
      <c r="AU165" s="186" t="s">
        <v>88</v>
      </c>
      <c r="AY165" s="14" t="s">
        <v>232</v>
      </c>
      <c r="BE165" s="104">
        <f t="shared" si="9"/>
        <v>0</v>
      </c>
      <c r="BF165" s="104">
        <f t="shared" si="10"/>
        <v>0</v>
      </c>
      <c r="BG165" s="104">
        <f t="shared" si="11"/>
        <v>0</v>
      </c>
      <c r="BH165" s="104">
        <f t="shared" si="12"/>
        <v>0</v>
      </c>
      <c r="BI165" s="104">
        <f t="shared" si="13"/>
        <v>0</v>
      </c>
      <c r="BJ165" s="14" t="s">
        <v>88</v>
      </c>
      <c r="BK165" s="104">
        <f t="shared" si="14"/>
        <v>0</v>
      </c>
      <c r="BL165" s="14" t="s">
        <v>297</v>
      </c>
      <c r="BM165" s="186" t="s">
        <v>1607</v>
      </c>
    </row>
    <row r="166" spans="1:65" s="2" customFormat="1" ht="16.5" customHeight="1">
      <c r="A166" s="31"/>
      <c r="B166" s="142"/>
      <c r="C166" s="174" t="s">
        <v>293</v>
      </c>
      <c r="D166" s="174" t="s">
        <v>234</v>
      </c>
      <c r="E166" s="175" t="s">
        <v>1608</v>
      </c>
      <c r="F166" s="176" t="s">
        <v>1609</v>
      </c>
      <c r="G166" s="177" t="s">
        <v>394</v>
      </c>
      <c r="H166" s="178">
        <v>12</v>
      </c>
      <c r="I166" s="179"/>
      <c r="J166" s="180">
        <f t="shared" si="5"/>
        <v>0</v>
      </c>
      <c r="K166" s="181"/>
      <c r="L166" s="32"/>
      <c r="M166" s="182" t="s">
        <v>1</v>
      </c>
      <c r="N166" s="183" t="s">
        <v>43</v>
      </c>
      <c r="O166" s="60"/>
      <c r="P166" s="184">
        <f t="shared" si="6"/>
        <v>0</v>
      </c>
      <c r="Q166" s="184">
        <v>3.82E-3</v>
      </c>
      <c r="R166" s="184">
        <f t="shared" si="7"/>
        <v>4.5839999999999999E-2</v>
      </c>
      <c r="S166" s="184">
        <v>0</v>
      </c>
      <c r="T166" s="185">
        <f t="shared" si="8"/>
        <v>0</v>
      </c>
      <c r="U166" s="31"/>
      <c r="V166" s="31"/>
      <c r="W166" s="31"/>
      <c r="X166" s="31"/>
      <c r="Y166" s="31"/>
      <c r="Z166" s="31"/>
      <c r="AA166" s="31"/>
      <c r="AB166" s="31"/>
      <c r="AC166" s="31"/>
      <c r="AD166" s="31"/>
      <c r="AE166" s="31"/>
      <c r="AR166" s="186" t="s">
        <v>238</v>
      </c>
      <c r="AT166" s="186" t="s">
        <v>234</v>
      </c>
      <c r="AU166" s="186" t="s">
        <v>88</v>
      </c>
      <c r="AY166" s="14" t="s">
        <v>232</v>
      </c>
      <c r="BE166" s="104">
        <f t="shared" si="9"/>
        <v>0</v>
      </c>
      <c r="BF166" s="104">
        <f t="shared" si="10"/>
        <v>0</v>
      </c>
      <c r="BG166" s="104">
        <f t="shared" si="11"/>
        <v>0</v>
      </c>
      <c r="BH166" s="104">
        <f t="shared" si="12"/>
        <v>0</v>
      </c>
      <c r="BI166" s="104">
        <f t="shared" si="13"/>
        <v>0</v>
      </c>
      <c r="BJ166" s="14" t="s">
        <v>88</v>
      </c>
      <c r="BK166" s="104">
        <f t="shared" si="14"/>
        <v>0</v>
      </c>
      <c r="BL166" s="14" t="s">
        <v>238</v>
      </c>
      <c r="BM166" s="186" t="s">
        <v>1610</v>
      </c>
    </row>
    <row r="167" spans="1:65" s="2" customFormat="1" ht="24.2" customHeight="1">
      <c r="A167" s="31"/>
      <c r="B167" s="142"/>
      <c r="C167" s="187" t="s">
        <v>297</v>
      </c>
      <c r="D167" s="187" t="s">
        <v>357</v>
      </c>
      <c r="E167" s="188" t="s">
        <v>1611</v>
      </c>
      <c r="F167" s="189" t="s">
        <v>1612</v>
      </c>
      <c r="G167" s="190" t="s">
        <v>394</v>
      </c>
      <c r="H167" s="191">
        <v>2</v>
      </c>
      <c r="I167" s="192"/>
      <c r="J167" s="193">
        <f t="shared" si="5"/>
        <v>0</v>
      </c>
      <c r="K167" s="194"/>
      <c r="L167" s="195"/>
      <c r="M167" s="196" t="s">
        <v>1</v>
      </c>
      <c r="N167" s="197" t="s">
        <v>43</v>
      </c>
      <c r="O167" s="60"/>
      <c r="P167" s="184">
        <f t="shared" si="6"/>
        <v>0</v>
      </c>
      <c r="Q167" s="184">
        <v>1.78E-2</v>
      </c>
      <c r="R167" s="184">
        <f t="shared" si="7"/>
        <v>3.56E-2</v>
      </c>
      <c r="S167" s="184">
        <v>0</v>
      </c>
      <c r="T167" s="185">
        <f t="shared" si="8"/>
        <v>0</v>
      </c>
      <c r="U167" s="31"/>
      <c r="V167" s="31"/>
      <c r="W167" s="31"/>
      <c r="X167" s="31"/>
      <c r="Y167" s="31"/>
      <c r="Z167" s="31"/>
      <c r="AA167" s="31"/>
      <c r="AB167" s="31"/>
      <c r="AC167" s="31"/>
      <c r="AD167" s="31"/>
      <c r="AE167" s="31"/>
      <c r="AR167" s="186" t="s">
        <v>263</v>
      </c>
      <c r="AT167" s="186" t="s">
        <v>357</v>
      </c>
      <c r="AU167" s="186" t="s">
        <v>88</v>
      </c>
      <c r="AY167" s="14" t="s">
        <v>232</v>
      </c>
      <c r="BE167" s="104">
        <f t="shared" si="9"/>
        <v>0</v>
      </c>
      <c r="BF167" s="104">
        <f t="shared" si="10"/>
        <v>0</v>
      </c>
      <c r="BG167" s="104">
        <f t="shared" si="11"/>
        <v>0</v>
      </c>
      <c r="BH167" s="104">
        <f t="shared" si="12"/>
        <v>0</v>
      </c>
      <c r="BI167" s="104">
        <f t="shared" si="13"/>
        <v>0</v>
      </c>
      <c r="BJ167" s="14" t="s">
        <v>88</v>
      </c>
      <c r="BK167" s="104">
        <f t="shared" si="14"/>
        <v>0</v>
      </c>
      <c r="BL167" s="14" t="s">
        <v>238</v>
      </c>
      <c r="BM167" s="186" t="s">
        <v>1613</v>
      </c>
    </row>
    <row r="168" spans="1:65" s="2" customFormat="1" ht="24.2" customHeight="1">
      <c r="A168" s="31"/>
      <c r="B168" s="142"/>
      <c r="C168" s="187" t="s">
        <v>301</v>
      </c>
      <c r="D168" s="187" t="s">
        <v>357</v>
      </c>
      <c r="E168" s="188" t="s">
        <v>1614</v>
      </c>
      <c r="F168" s="189" t="s">
        <v>1615</v>
      </c>
      <c r="G168" s="190" t="s">
        <v>394</v>
      </c>
      <c r="H168" s="191">
        <v>2</v>
      </c>
      <c r="I168" s="192"/>
      <c r="J168" s="193">
        <f t="shared" si="5"/>
        <v>0</v>
      </c>
      <c r="K168" s="194"/>
      <c r="L168" s="195"/>
      <c r="M168" s="196" t="s">
        <v>1</v>
      </c>
      <c r="N168" s="197" t="s">
        <v>43</v>
      </c>
      <c r="O168" s="60"/>
      <c r="P168" s="184">
        <f t="shared" si="6"/>
        <v>0</v>
      </c>
      <c r="Q168" s="184">
        <v>1.78E-2</v>
      </c>
      <c r="R168" s="184">
        <f t="shared" si="7"/>
        <v>3.56E-2</v>
      </c>
      <c r="S168" s="184">
        <v>0</v>
      </c>
      <c r="T168" s="185">
        <f t="shared" si="8"/>
        <v>0</v>
      </c>
      <c r="U168" s="31"/>
      <c r="V168" s="31"/>
      <c r="W168" s="31"/>
      <c r="X168" s="31"/>
      <c r="Y168" s="31"/>
      <c r="Z168" s="31"/>
      <c r="AA168" s="31"/>
      <c r="AB168" s="31"/>
      <c r="AC168" s="31"/>
      <c r="AD168" s="31"/>
      <c r="AE168" s="31"/>
      <c r="AR168" s="186" t="s">
        <v>263</v>
      </c>
      <c r="AT168" s="186" t="s">
        <v>357</v>
      </c>
      <c r="AU168" s="186" t="s">
        <v>88</v>
      </c>
      <c r="AY168" s="14" t="s">
        <v>232</v>
      </c>
      <c r="BE168" s="104">
        <f t="shared" si="9"/>
        <v>0</v>
      </c>
      <c r="BF168" s="104">
        <f t="shared" si="10"/>
        <v>0</v>
      </c>
      <c r="BG168" s="104">
        <f t="shared" si="11"/>
        <v>0</v>
      </c>
      <c r="BH168" s="104">
        <f t="shared" si="12"/>
        <v>0</v>
      </c>
      <c r="BI168" s="104">
        <f t="shared" si="13"/>
        <v>0</v>
      </c>
      <c r="BJ168" s="14" t="s">
        <v>88</v>
      </c>
      <c r="BK168" s="104">
        <f t="shared" si="14"/>
        <v>0</v>
      </c>
      <c r="BL168" s="14" t="s">
        <v>238</v>
      </c>
      <c r="BM168" s="186" t="s">
        <v>1616</v>
      </c>
    </row>
    <row r="169" spans="1:65" s="2" customFormat="1" ht="24.2" customHeight="1">
      <c r="A169" s="31"/>
      <c r="B169" s="142"/>
      <c r="C169" s="187" t="s">
        <v>305</v>
      </c>
      <c r="D169" s="187" t="s">
        <v>357</v>
      </c>
      <c r="E169" s="188" t="s">
        <v>1617</v>
      </c>
      <c r="F169" s="189" t="s">
        <v>1618</v>
      </c>
      <c r="G169" s="190" t="s">
        <v>394</v>
      </c>
      <c r="H169" s="191">
        <v>2</v>
      </c>
      <c r="I169" s="192"/>
      <c r="J169" s="193">
        <f t="shared" si="5"/>
        <v>0</v>
      </c>
      <c r="K169" s="194"/>
      <c r="L169" s="195"/>
      <c r="M169" s="196" t="s">
        <v>1</v>
      </c>
      <c r="N169" s="197" t="s">
        <v>43</v>
      </c>
      <c r="O169" s="60"/>
      <c r="P169" s="184">
        <f t="shared" si="6"/>
        <v>0</v>
      </c>
      <c r="Q169" s="184">
        <v>1.78E-2</v>
      </c>
      <c r="R169" s="184">
        <f t="shared" si="7"/>
        <v>3.56E-2</v>
      </c>
      <c r="S169" s="184">
        <v>0</v>
      </c>
      <c r="T169" s="185">
        <f t="shared" si="8"/>
        <v>0</v>
      </c>
      <c r="U169" s="31"/>
      <c r="V169" s="31"/>
      <c r="W169" s="31"/>
      <c r="X169" s="31"/>
      <c r="Y169" s="31"/>
      <c r="Z169" s="31"/>
      <c r="AA169" s="31"/>
      <c r="AB169" s="31"/>
      <c r="AC169" s="31"/>
      <c r="AD169" s="31"/>
      <c r="AE169" s="31"/>
      <c r="AR169" s="186" t="s">
        <v>263</v>
      </c>
      <c r="AT169" s="186" t="s">
        <v>357</v>
      </c>
      <c r="AU169" s="186" t="s">
        <v>88</v>
      </c>
      <c r="AY169" s="14" t="s">
        <v>232</v>
      </c>
      <c r="BE169" s="104">
        <f t="shared" si="9"/>
        <v>0</v>
      </c>
      <c r="BF169" s="104">
        <f t="shared" si="10"/>
        <v>0</v>
      </c>
      <c r="BG169" s="104">
        <f t="shared" si="11"/>
        <v>0</v>
      </c>
      <c r="BH169" s="104">
        <f t="shared" si="12"/>
        <v>0</v>
      </c>
      <c r="BI169" s="104">
        <f t="shared" si="13"/>
        <v>0</v>
      </c>
      <c r="BJ169" s="14" t="s">
        <v>88</v>
      </c>
      <c r="BK169" s="104">
        <f t="shared" si="14"/>
        <v>0</v>
      </c>
      <c r="BL169" s="14" t="s">
        <v>238</v>
      </c>
      <c r="BM169" s="186" t="s">
        <v>1619</v>
      </c>
    </row>
    <row r="170" spans="1:65" s="2" customFormat="1" ht="24.2" customHeight="1">
      <c r="A170" s="31"/>
      <c r="B170" s="142"/>
      <c r="C170" s="187" t="s">
        <v>309</v>
      </c>
      <c r="D170" s="187" t="s">
        <v>357</v>
      </c>
      <c r="E170" s="188" t="s">
        <v>1620</v>
      </c>
      <c r="F170" s="189" t="s">
        <v>1621</v>
      </c>
      <c r="G170" s="190" t="s">
        <v>394</v>
      </c>
      <c r="H170" s="191">
        <v>1</v>
      </c>
      <c r="I170" s="192"/>
      <c r="J170" s="193">
        <f t="shared" si="5"/>
        <v>0</v>
      </c>
      <c r="K170" s="194"/>
      <c r="L170" s="195"/>
      <c r="M170" s="196" t="s">
        <v>1</v>
      </c>
      <c r="N170" s="197" t="s">
        <v>43</v>
      </c>
      <c r="O170" s="60"/>
      <c r="P170" s="184">
        <f t="shared" si="6"/>
        <v>0</v>
      </c>
      <c r="Q170" s="184">
        <v>1.78E-2</v>
      </c>
      <c r="R170" s="184">
        <f t="shared" si="7"/>
        <v>1.78E-2</v>
      </c>
      <c r="S170" s="184">
        <v>0</v>
      </c>
      <c r="T170" s="185">
        <f t="shared" si="8"/>
        <v>0</v>
      </c>
      <c r="U170" s="31"/>
      <c r="V170" s="31"/>
      <c r="W170" s="31"/>
      <c r="X170" s="31"/>
      <c r="Y170" s="31"/>
      <c r="Z170" s="31"/>
      <c r="AA170" s="31"/>
      <c r="AB170" s="31"/>
      <c r="AC170" s="31"/>
      <c r="AD170" s="31"/>
      <c r="AE170" s="31"/>
      <c r="AR170" s="186" t="s">
        <v>263</v>
      </c>
      <c r="AT170" s="186" t="s">
        <v>357</v>
      </c>
      <c r="AU170" s="186" t="s">
        <v>88</v>
      </c>
      <c r="AY170" s="14" t="s">
        <v>232</v>
      </c>
      <c r="BE170" s="104">
        <f t="shared" si="9"/>
        <v>0</v>
      </c>
      <c r="BF170" s="104">
        <f t="shared" si="10"/>
        <v>0</v>
      </c>
      <c r="BG170" s="104">
        <f t="shared" si="11"/>
        <v>0</v>
      </c>
      <c r="BH170" s="104">
        <f t="shared" si="12"/>
        <v>0</v>
      </c>
      <c r="BI170" s="104">
        <f t="shared" si="13"/>
        <v>0</v>
      </c>
      <c r="BJ170" s="14" t="s">
        <v>88</v>
      </c>
      <c r="BK170" s="104">
        <f t="shared" si="14"/>
        <v>0</v>
      </c>
      <c r="BL170" s="14" t="s">
        <v>238</v>
      </c>
      <c r="BM170" s="186" t="s">
        <v>1622</v>
      </c>
    </row>
    <row r="171" spans="1:65" s="2" customFormat="1" ht="24.2" customHeight="1">
      <c r="A171" s="31"/>
      <c r="B171" s="142"/>
      <c r="C171" s="187" t="s">
        <v>313</v>
      </c>
      <c r="D171" s="187" t="s">
        <v>357</v>
      </c>
      <c r="E171" s="188" t="s">
        <v>1623</v>
      </c>
      <c r="F171" s="189" t="s">
        <v>1624</v>
      </c>
      <c r="G171" s="190" t="s">
        <v>394</v>
      </c>
      <c r="H171" s="191">
        <v>1</v>
      </c>
      <c r="I171" s="192"/>
      <c r="J171" s="193">
        <f t="shared" si="5"/>
        <v>0</v>
      </c>
      <c r="K171" s="194"/>
      <c r="L171" s="195"/>
      <c r="M171" s="196" t="s">
        <v>1</v>
      </c>
      <c r="N171" s="197" t="s">
        <v>43</v>
      </c>
      <c r="O171" s="60"/>
      <c r="P171" s="184">
        <f t="shared" si="6"/>
        <v>0</v>
      </c>
      <c r="Q171" s="184">
        <v>1.78E-2</v>
      </c>
      <c r="R171" s="184">
        <f t="shared" si="7"/>
        <v>1.78E-2</v>
      </c>
      <c r="S171" s="184">
        <v>0</v>
      </c>
      <c r="T171" s="185">
        <f t="shared" si="8"/>
        <v>0</v>
      </c>
      <c r="U171" s="31"/>
      <c r="V171" s="31"/>
      <c r="W171" s="31"/>
      <c r="X171" s="31"/>
      <c r="Y171" s="31"/>
      <c r="Z171" s="31"/>
      <c r="AA171" s="31"/>
      <c r="AB171" s="31"/>
      <c r="AC171" s="31"/>
      <c r="AD171" s="31"/>
      <c r="AE171" s="31"/>
      <c r="AR171" s="186" t="s">
        <v>263</v>
      </c>
      <c r="AT171" s="186" t="s">
        <v>357</v>
      </c>
      <c r="AU171" s="186" t="s">
        <v>88</v>
      </c>
      <c r="AY171" s="14" t="s">
        <v>232</v>
      </c>
      <c r="BE171" s="104">
        <f t="shared" si="9"/>
        <v>0</v>
      </c>
      <c r="BF171" s="104">
        <f t="shared" si="10"/>
        <v>0</v>
      </c>
      <c r="BG171" s="104">
        <f t="shared" si="11"/>
        <v>0</v>
      </c>
      <c r="BH171" s="104">
        <f t="shared" si="12"/>
        <v>0</v>
      </c>
      <c r="BI171" s="104">
        <f t="shared" si="13"/>
        <v>0</v>
      </c>
      <c r="BJ171" s="14" t="s">
        <v>88</v>
      </c>
      <c r="BK171" s="104">
        <f t="shared" si="14"/>
        <v>0</v>
      </c>
      <c r="BL171" s="14" t="s">
        <v>238</v>
      </c>
      <c r="BM171" s="186" t="s">
        <v>1625</v>
      </c>
    </row>
    <row r="172" spans="1:65" s="2" customFormat="1" ht="24.2" customHeight="1">
      <c r="A172" s="31"/>
      <c r="B172" s="142"/>
      <c r="C172" s="187" t="s">
        <v>317</v>
      </c>
      <c r="D172" s="187" t="s">
        <v>357</v>
      </c>
      <c r="E172" s="188" t="s">
        <v>1626</v>
      </c>
      <c r="F172" s="189" t="s">
        <v>1627</v>
      </c>
      <c r="G172" s="190" t="s">
        <v>394</v>
      </c>
      <c r="H172" s="191">
        <v>1</v>
      </c>
      <c r="I172" s="192"/>
      <c r="J172" s="193">
        <f t="shared" si="5"/>
        <v>0</v>
      </c>
      <c r="K172" s="194"/>
      <c r="L172" s="195"/>
      <c r="M172" s="196" t="s">
        <v>1</v>
      </c>
      <c r="N172" s="197" t="s">
        <v>43</v>
      </c>
      <c r="O172" s="60"/>
      <c r="P172" s="184">
        <f t="shared" si="6"/>
        <v>0</v>
      </c>
      <c r="Q172" s="184">
        <v>1.78E-2</v>
      </c>
      <c r="R172" s="184">
        <f t="shared" si="7"/>
        <v>1.78E-2</v>
      </c>
      <c r="S172" s="184">
        <v>0</v>
      </c>
      <c r="T172" s="185">
        <f t="shared" si="8"/>
        <v>0</v>
      </c>
      <c r="U172" s="31"/>
      <c r="V172" s="31"/>
      <c r="W172" s="31"/>
      <c r="X172" s="31"/>
      <c r="Y172" s="31"/>
      <c r="Z172" s="31"/>
      <c r="AA172" s="31"/>
      <c r="AB172" s="31"/>
      <c r="AC172" s="31"/>
      <c r="AD172" s="31"/>
      <c r="AE172" s="31"/>
      <c r="AR172" s="186" t="s">
        <v>263</v>
      </c>
      <c r="AT172" s="186" t="s">
        <v>357</v>
      </c>
      <c r="AU172" s="186" t="s">
        <v>88</v>
      </c>
      <c r="AY172" s="14" t="s">
        <v>232</v>
      </c>
      <c r="BE172" s="104">
        <f t="shared" si="9"/>
        <v>0</v>
      </c>
      <c r="BF172" s="104">
        <f t="shared" si="10"/>
        <v>0</v>
      </c>
      <c r="BG172" s="104">
        <f t="shared" si="11"/>
        <v>0</v>
      </c>
      <c r="BH172" s="104">
        <f t="shared" si="12"/>
        <v>0</v>
      </c>
      <c r="BI172" s="104">
        <f t="shared" si="13"/>
        <v>0</v>
      </c>
      <c r="BJ172" s="14" t="s">
        <v>88</v>
      </c>
      <c r="BK172" s="104">
        <f t="shared" si="14"/>
        <v>0</v>
      </c>
      <c r="BL172" s="14" t="s">
        <v>238</v>
      </c>
      <c r="BM172" s="186" t="s">
        <v>1628</v>
      </c>
    </row>
    <row r="173" spans="1:65" s="2" customFormat="1" ht="24.2" customHeight="1">
      <c r="A173" s="31"/>
      <c r="B173" s="142"/>
      <c r="C173" s="187" t="s">
        <v>321</v>
      </c>
      <c r="D173" s="187" t="s">
        <v>357</v>
      </c>
      <c r="E173" s="188" t="s">
        <v>1629</v>
      </c>
      <c r="F173" s="189" t="s">
        <v>1630</v>
      </c>
      <c r="G173" s="190" t="s">
        <v>394</v>
      </c>
      <c r="H173" s="191">
        <v>1</v>
      </c>
      <c r="I173" s="192"/>
      <c r="J173" s="193">
        <f t="shared" si="5"/>
        <v>0</v>
      </c>
      <c r="K173" s="194"/>
      <c r="L173" s="195"/>
      <c r="M173" s="196" t="s">
        <v>1</v>
      </c>
      <c r="N173" s="197" t="s">
        <v>43</v>
      </c>
      <c r="O173" s="60"/>
      <c r="P173" s="184">
        <f t="shared" si="6"/>
        <v>0</v>
      </c>
      <c r="Q173" s="184">
        <v>1.78E-2</v>
      </c>
      <c r="R173" s="184">
        <f t="shared" si="7"/>
        <v>1.78E-2</v>
      </c>
      <c r="S173" s="184">
        <v>0</v>
      </c>
      <c r="T173" s="185">
        <f t="shared" si="8"/>
        <v>0</v>
      </c>
      <c r="U173" s="31"/>
      <c r="V173" s="31"/>
      <c r="W173" s="31"/>
      <c r="X173" s="31"/>
      <c r="Y173" s="31"/>
      <c r="Z173" s="31"/>
      <c r="AA173" s="31"/>
      <c r="AB173" s="31"/>
      <c r="AC173" s="31"/>
      <c r="AD173" s="31"/>
      <c r="AE173" s="31"/>
      <c r="AR173" s="186" t="s">
        <v>263</v>
      </c>
      <c r="AT173" s="186" t="s">
        <v>357</v>
      </c>
      <c r="AU173" s="186" t="s">
        <v>88</v>
      </c>
      <c r="AY173" s="14" t="s">
        <v>232</v>
      </c>
      <c r="BE173" s="104">
        <f t="shared" si="9"/>
        <v>0</v>
      </c>
      <c r="BF173" s="104">
        <f t="shared" si="10"/>
        <v>0</v>
      </c>
      <c r="BG173" s="104">
        <f t="shared" si="11"/>
        <v>0</v>
      </c>
      <c r="BH173" s="104">
        <f t="shared" si="12"/>
        <v>0</v>
      </c>
      <c r="BI173" s="104">
        <f t="shared" si="13"/>
        <v>0</v>
      </c>
      <c r="BJ173" s="14" t="s">
        <v>88</v>
      </c>
      <c r="BK173" s="104">
        <f t="shared" si="14"/>
        <v>0</v>
      </c>
      <c r="BL173" s="14" t="s">
        <v>238</v>
      </c>
      <c r="BM173" s="186" t="s">
        <v>1631</v>
      </c>
    </row>
    <row r="174" spans="1:65" s="12" customFormat="1" ht="22.9" customHeight="1">
      <c r="B174" s="161"/>
      <c r="D174" s="162" t="s">
        <v>76</v>
      </c>
      <c r="E174" s="172" t="s">
        <v>268</v>
      </c>
      <c r="F174" s="172" t="s">
        <v>737</v>
      </c>
      <c r="I174" s="164"/>
      <c r="J174" s="173">
        <f>BK174</f>
        <v>0</v>
      </c>
      <c r="L174" s="161"/>
      <c r="M174" s="166"/>
      <c r="N174" s="167"/>
      <c r="O174" s="167"/>
      <c r="P174" s="168">
        <f>SUM(P175:P177)</f>
        <v>0</v>
      </c>
      <c r="Q174" s="167"/>
      <c r="R174" s="168">
        <f>SUM(R175:R177)</f>
        <v>1.5849949556</v>
      </c>
      <c r="S174" s="167"/>
      <c r="T174" s="169">
        <f>SUM(T175:T177)</f>
        <v>0</v>
      </c>
      <c r="AR174" s="162" t="s">
        <v>81</v>
      </c>
      <c r="AT174" s="170" t="s">
        <v>76</v>
      </c>
      <c r="AU174" s="170" t="s">
        <v>81</v>
      </c>
      <c r="AY174" s="162" t="s">
        <v>232</v>
      </c>
      <c r="BK174" s="171">
        <f>SUM(BK175:BK177)</f>
        <v>0</v>
      </c>
    </row>
    <row r="175" spans="1:65" s="2" customFormat="1" ht="24.2" customHeight="1">
      <c r="A175" s="31"/>
      <c r="B175" s="142"/>
      <c r="C175" s="174" t="s">
        <v>7</v>
      </c>
      <c r="D175" s="174" t="s">
        <v>234</v>
      </c>
      <c r="E175" s="175" t="s">
        <v>1058</v>
      </c>
      <c r="F175" s="176" t="s">
        <v>1059</v>
      </c>
      <c r="G175" s="177" t="s">
        <v>237</v>
      </c>
      <c r="H175" s="178">
        <v>14.84</v>
      </c>
      <c r="I175" s="179"/>
      <c r="J175" s="180">
        <f>ROUND(I175*H175,2)</f>
        <v>0</v>
      </c>
      <c r="K175" s="181"/>
      <c r="L175" s="32"/>
      <c r="M175" s="182" t="s">
        <v>1</v>
      </c>
      <c r="N175" s="183" t="s">
        <v>43</v>
      </c>
      <c r="O175" s="60"/>
      <c r="P175" s="184">
        <f>O175*H175</f>
        <v>0</v>
      </c>
      <c r="Q175" s="184">
        <v>7.5953530000000005E-2</v>
      </c>
      <c r="R175" s="184">
        <f>Q175*H175</f>
        <v>1.1271503852</v>
      </c>
      <c r="S175" s="184">
        <v>0</v>
      </c>
      <c r="T175" s="185">
        <f>S175*H175</f>
        <v>0</v>
      </c>
      <c r="U175" s="31"/>
      <c r="V175" s="31"/>
      <c r="W175" s="31"/>
      <c r="X175" s="31"/>
      <c r="Y175" s="31"/>
      <c r="Z175" s="31"/>
      <c r="AA175" s="31"/>
      <c r="AB175" s="31"/>
      <c r="AC175" s="31"/>
      <c r="AD175" s="31"/>
      <c r="AE175" s="31"/>
      <c r="AR175" s="186" t="s">
        <v>238</v>
      </c>
      <c r="AT175" s="186" t="s">
        <v>234</v>
      </c>
      <c r="AU175" s="186" t="s">
        <v>88</v>
      </c>
      <c r="AY175" s="14" t="s">
        <v>232</v>
      </c>
      <c r="BE175" s="104">
        <f>IF(N175="základná",J175,0)</f>
        <v>0</v>
      </c>
      <c r="BF175" s="104">
        <f>IF(N175="znížená",J175,0)</f>
        <v>0</v>
      </c>
      <c r="BG175" s="104">
        <f>IF(N175="zákl. prenesená",J175,0)</f>
        <v>0</v>
      </c>
      <c r="BH175" s="104">
        <f>IF(N175="zníž. prenesená",J175,0)</f>
        <v>0</v>
      </c>
      <c r="BI175" s="104">
        <f>IF(N175="nulová",J175,0)</f>
        <v>0</v>
      </c>
      <c r="BJ175" s="14" t="s">
        <v>88</v>
      </c>
      <c r="BK175" s="104">
        <f>ROUND(I175*H175,2)</f>
        <v>0</v>
      </c>
      <c r="BL175" s="14" t="s">
        <v>238</v>
      </c>
      <c r="BM175" s="186" t="s">
        <v>1632</v>
      </c>
    </row>
    <row r="176" spans="1:65" s="2" customFormat="1" ht="24.2" customHeight="1">
      <c r="A176" s="31"/>
      <c r="B176" s="142"/>
      <c r="C176" s="174" t="s">
        <v>328</v>
      </c>
      <c r="D176" s="174" t="s">
        <v>234</v>
      </c>
      <c r="E176" s="175" t="s">
        <v>1633</v>
      </c>
      <c r="F176" s="176" t="s">
        <v>1634</v>
      </c>
      <c r="G176" s="177" t="s">
        <v>237</v>
      </c>
      <c r="H176" s="178">
        <v>14.84</v>
      </c>
      <c r="I176" s="179"/>
      <c r="J176" s="180">
        <f>ROUND(I176*H176,2)</f>
        <v>0</v>
      </c>
      <c r="K176" s="181"/>
      <c r="L176" s="32"/>
      <c r="M176" s="182" t="s">
        <v>1</v>
      </c>
      <c r="N176" s="183" t="s">
        <v>43</v>
      </c>
      <c r="O176" s="60"/>
      <c r="P176" s="184">
        <f>O176*H176</f>
        <v>0</v>
      </c>
      <c r="Q176" s="184">
        <v>1.542606E-2</v>
      </c>
      <c r="R176" s="184">
        <f>Q176*H176</f>
        <v>0.2289227304</v>
      </c>
      <c r="S176" s="184">
        <v>0</v>
      </c>
      <c r="T176" s="185">
        <f>S176*H176</f>
        <v>0</v>
      </c>
      <c r="U176" s="31"/>
      <c r="V176" s="31"/>
      <c r="W176" s="31"/>
      <c r="X176" s="31"/>
      <c r="Y176" s="31"/>
      <c r="Z176" s="31"/>
      <c r="AA176" s="31"/>
      <c r="AB176" s="31"/>
      <c r="AC176" s="31"/>
      <c r="AD176" s="31"/>
      <c r="AE176" s="31"/>
      <c r="AR176" s="186" t="s">
        <v>238</v>
      </c>
      <c r="AT176" s="186" t="s">
        <v>234</v>
      </c>
      <c r="AU176" s="186" t="s">
        <v>88</v>
      </c>
      <c r="AY176" s="14" t="s">
        <v>232</v>
      </c>
      <c r="BE176" s="104">
        <f>IF(N176="základná",J176,0)</f>
        <v>0</v>
      </c>
      <c r="BF176" s="104">
        <f>IF(N176="znížená",J176,0)</f>
        <v>0</v>
      </c>
      <c r="BG176" s="104">
        <f>IF(N176="zákl. prenesená",J176,0)</f>
        <v>0</v>
      </c>
      <c r="BH176" s="104">
        <f>IF(N176="zníž. prenesená",J176,0)</f>
        <v>0</v>
      </c>
      <c r="BI176" s="104">
        <f>IF(N176="nulová",J176,0)</f>
        <v>0</v>
      </c>
      <c r="BJ176" s="14" t="s">
        <v>88</v>
      </c>
      <c r="BK176" s="104">
        <f>ROUND(I176*H176,2)</f>
        <v>0</v>
      </c>
      <c r="BL176" s="14" t="s">
        <v>238</v>
      </c>
      <c r="BM176" s="186" t="s">
        <v>1635</v>
      </c>
    </row>
    <row r="177" spans="1:65" s="2" customFormat="1" ht="24.2" customHeight="1">
      <c r="A177" s="31"/>
      <c r="B177" s="142"/>
      <c r="C177" s="174" t="s">
        <v>332</v>
      </c>
      <c r="D177" s="174" t="s">
        <v>234</v>
      </c>
      <c r="E177" s="175" t="s">
        <v>1636</v>
      </c>
      <c r="F177" s="176" t="s">
        <v>1637</v>
      </c>
      <c r="G177" s="177" t="s">
        <v>237</v>
      </c>
      <c r="H177" s="178">
        <v>14.84</v>
      </c>
      <c r="I177" s="179"/>
      <c r="J177" s="180">
        <f>ROUND(I177*H177,2)</f>
        <v>0</v>
      </c>
      <c r="K177" s="181"/>
      <c r="L177" s="32"/>
      <c r="M177" s="182" t="s">
        <v>1</v>
      </c>
      <c r="N177" s="183" t="s">
        <v>43</v>
      </c>
      <c r="O177" s="60"/>
      <c r="P177" s="184">
        <f>O177*H177</f>
        <v>0</v>
      </c>
      <c r="Q177" s="184">
        <v>1.5426E-2</v>
      </c>
      <c r="R177" s="184">
        <f>Q177*H177</f>
        <v>0.22892184000000002</v>
      </c>
      <c r="S177" s="184">
        <v>0</v>
      </c>
      <c r="T177" s="185">
        <f>S177*H177</f>
        <v>0</v>
      </c>
      <c r="U177" s="31"/>
      <c r="V177" s="31"/>
      <c r="W177" s="31"/>
      <c r="X177" s="31"/>
      <c r="Y177" s="31"/>
      <c r="Z177" s="31"/>
      <c r="AA177" s="31"/>
      <c r="AB177" s="31"/>
      <c r="AC177" s="31"/>
      <c r="AD177" s="31"/>
      <c r="AE177" s="31"/>
      <c r="AR177" s="186" t="s">
        <v>238</v>
      </c>
      <c r="AT177" s="186" t="s">
        <v>234</v>
      </c>
      <c r="AU177" s="186" t="s">
        <v>88</v>
      </c>
      <c r="AY177" s="14" t="s">
        <v>232</v>
      </c>
      <c r="BE177" s="104">
        <f>IF(N177="základná",J177,0)</f>
        <v>0</v>
      </c>
      <c r="BF177" s="104">
        <f>IF(N177="znížená",J177,0)</f>
        <v>0</v>
      </c>
      <c r="BG177" s="104">
        <f>IF(N177="zákl. prenesená",J177,0)</f>
        <v>0</v>
      </c>
      <c r="BH177" s="104">
        <f>IF(N177="zníž. prenesená",J177,0)</f>
        <v>0</v>
      </c>
      <c r="BI177" s="104">
        <f>IF(N177="nulová",J177,0)</f>
        <v>0</v>
      </c>
      <c r="BJ177" s="14" t="s">
        <v>88</v>
      </c>
      <c r="BK177" s="104">
        <f>ROUND(I177*H177,2)</f>
        <v>0</v>
      </c>
      <c r="BL177" s="14" t="s">
        <v>238</v>
      </c>
      <c r="BM177" s="186" t="s">
        <v>1638</v>
      </c>
    </row>
    <row r="178" spans="1:65" s="12" customFormat="1" ht="22.9" customHeight="1">
      <c r="B178" s="161"/>
      <c r="D178" s="162" t="s">
        <v>76</v>
      </c>
      <c r="E178" s="172" t="s">
        <v>629</v>
      </c>
      <c r="F178" s="172" t="s">
        <v>757</v>
      </c>
      <c r="I178" s="164"/>
      <c r="J178" s="173">
        <f>BK178</f>
        <v>0</v>
      </c>
      <c r="L178" s="161"/>
      <c r="M178" s="166"/>
      <c r="N178" s="167"/>
      <c r="O178" s="167"/>
      <c r="P178" s="168">
        <f>SUM(P179:P180)</f>
        <v>0</v>
      </c>
      <c r="Q178" s="167"/>
      <c r="R178" s="168">
        <f>SUM(R179:R180)</f>
        <v>0</v>
      </c>
      <c r="S178" s="167"/>
      <c r="T178" s="169">
        <f>SUM(T179:T180)</f>
        <v>0</v>
      </c>
      <c r="AR178" s="162" t="s">
        <v>81</v>
      </c>
      <c r="AT178" s="170" t="s">
        <v>76</v>
      </c>
      <c r="AU178" s="170" t="s">
        <v>81</v>
      </c>
      <c r="AY178" s="162" t="s">
        <v>232</v>
      </c>
      <c r="BK178" s="171">
        <f>SUM(BK179:BK180)</f>
        <v>0</v>
      </c>
    </row>
    <row r="179" spans="1:65" s="2" customFormat="1" ht="33" customHeight="1">
      <c r="A179" s="31"/>
      <c r="B179" s="142"/>
      <c r="C179" s="174" t="s">
        <v>336</v>
      </c>
      <c r="D179" s="174" t="s">
        <v>234</v>
      </c>
      <c r="E179" s="175" t="s">
        <v>759</v>
      </c>
      <c r="F179" s="176" t="s">
        <v>760</v>
      </c>
      <c r="G179" s="177" t="s">
        <v>360</v>
      </c>
      <c r="H179" s="178">
        <v>2.6930000000000001</v>
      </c>
      <c r="I179" s="179"/>
      <c r="J179" s="180">
        <f>ROUND(I179*H179,2)</f>
        <v>0</v>
      </c>
      <c r="K179" s="181"/>
      <c r="L179" s="32"/>
      <c r="M179" s="182" t="s">
        <v>1</v>
      </c>
      <c r="N179" s="183" t="s">
        <v>43</v>
      </c>
      <c r="O179" s="60"/>
      <c r="P179" s="184">
        <f>O179*H179</f>
        <v>0</v>
      </c>
      <c r="Q179" s="184">
        <v>0</v>
      </c>
      <c r="R179" s="184">
        <f>Q179*H179</f>
        <v>0</v>
      </c>
      <c r="S179" s="184">
        <v>0</v>
      </c>
      <c r="T179" s="185">
        <f>S179*H179</f>
        <v>0</v>
      </c>
      <c r="U179" s="31"/>
      <c r="V179" s="31"/>
      <c r="W179" s="31"/>
      <c r="X179" s="31"/>
      <c r="Y179" s="31"/>
      <c r="Z179" s="31"/>
      <c r="AA179" s="31"/>
      <c r="AB179" s="31"/>
      <c r="AC179" s="31"/>
      <c r="AD179" s="31"/>
      <c r="AE179" s="31"/>
      <c r="AR179" s="186" t="s">
        <v>238</v>
      </c>
      <c r="AT179" s="186" t="s">
        <v>234</v>
      </c>
      <c r="AU179" s="186" t="s">
        <v>88</v>
      </c>
      <c r="AY179" s="14" t="s">
        <v>232</v>
      </c>
      <c r="BE179" s="104">
        <f>IF(N179="základná",J179,0)</f>
        <v>0</v>
      </c>
      <c r="BF179" s="104">
        <f>IF(N179="znížená",J179,0)</f>
        <v>0</v>
      </c>
      <c r="BG179" s="104">
        <f>IF(N179="zákl. prenesená",J179,0)</f>
        <v>0</v>
      </c>
      <c r="BH179" s="104">
        <f>IF(N179="zníž. prenesená",J179,0)</f>
        <v>0</v>
      </c>
      <c r="BI179" s="104">
        <f>IF(N179="nulová",J179,0)</f>
        <v>0</v>
      </c>
      <c r="BJ179" s="14" t="s">
        <v>88</v>
      </c>
      <c r="BK179" s="104">
        <f>ROUND(I179*H179,2)</f>
        <v>0</v>
      </c>
      <c r="BL179" s="14" t="s">
        <v>238</v>
      </c>
      <c r="BM179" s="186" t="s">
        <v>1639</v>
      </c>
    </row>
    <row r="180" spans="1:65" s="2" customFormat="1" ht="49.15" customHeight="1">
      <c r="A180" s="31"/>
      <c r="B180" s="142"/>
      <c r="C180" s="174" t="s">
        <v>340</v>
      </c>
      <c r="D180" s="174" t="s">
        <v>234</v>
      </c>
      <c r="E180" s="175" t="s">
        <v>763</v>
      </c>
      <c r="F180" s="176" t="s">
        <v>764</v>
      </c>
      <c r="G180" s="177" t="s">
        <v>360</v>
      </c>
      <c r="H180" s="178">
        <v>2.6930000000000001</v>
      </c>
      <c r="I180" s="179"/>
      <c r="J180" s="180">
        <f>ROUND(I180*H180,2)</f>
        <v>0</v>
      </c>
      <c r="K180" s="181"/>
      <c r="L180" s="32"/>
      <c r="M180" s="182" t="s">
        <v>1</v>
      </c>
      <c r="N180" s="183" t="s">
        <v>43</v>
      </c>
      <c r="O180" s="60"/>
      <c r="P180" s="184">
        <f>O180*H180</f>
        <v>0</v>
      </c>
      <c r="Q180" s="184">
        <v>0</v>
      </c>
      <c r="R180" s="184">
        <f>Q180*H180</f>
        <v>0</v>
      </c>
      <c r="S180" s="184">
        <v>0</v>
      </c>
      <c r="T180" s="185">
        <f>S180*H180</f>
        <v>0</v>
      </c>
      <c r="U180" s="31"/>
      <c r="V180" s="31"/>
      <c r="W180" s="31"/>
      <c r="X180" s="31"/>
      <c r="Y180" s="31"/>
      <c r="Z180" s="31"/>
      <c r="AA180" s="31"/>
      <c r="AB180" s="31"/>
      <c r="AC180" s="31"/>
      <c r="AD180" s="31"/>
      <c r="AE180" s="31"/>
      <c r="AR180" s="186" t="s">
        <v>238</v>
      </c>
      <c r="AT180" s="186" t="s">
        <v>234</v>
      </c>
      <c r="AU180" s="186" t="s">
        <v>88</v>
      </c>
      <c r="AY180" s="14" t="s">
        <v>232</v>
      </c>
      <c r="BE180" s="104">
        <f>IF(N180="základná",J180,0)</f>
        <v>0</v>
      </c>
      <c r="BF180" s="104">
        <f>IF(N180="znížená",J180,0)</f>
        <v>0</v>
      </c>
      <c r="BG180" s="104">
        <f>IF(N180="zákl. prenesená",J180,0)</f>
        <v>0</v>
      </c>
      <c r="BH180" s="104">
        <f>IF(N180="zníž. prenesená",J180,0)</f>
        <v>0</v>
      </c>
      <c r="BI180" s="104">
        <f>IF(N180="nulová",J180,0)</f>
        <v>0</v>
      </c>
      <c r="BJ180" s="14" t="s">
        <v>88</v>
      </c>
      <c r="BK180" s="104">
        <f>ROUND(I180*H180,2)</f>
        <v>0</v>
      </c>
      <c r="BL180" s="14" t="s">
        <v>238</v>
      </c>
      <c r="BM180" s="186" t="s">
        <v>1640</v>
      </c>
    </row>
    <row r="181" spans="1:65" s="12" customFormat="1" ht="25.9" customHeight="1">
      <c r="B181" s="161"/>
      <c r="D181" s="162" t="s">
        <v>76</v>
      </c>
      <c r="E181" s="163" t="s">
        <v>766</v>
      </c>
      <c r="F181" s="163" t="s">
        <v>767</v>
      </c>
      <c r="I181" s="164"/>
      <c r="J181" s="165">
        <f>BK181</f>
        <v>0</v>
      </c>
      <c r="L181" s="161"/>
      <c r="M181" s="166"/>
      <c r="N181" s="167"/>
      <c r="O181" s="167"/>
      <c r="P181" s="168">
        <f>P182</f>
        <v>0</v>
      </c>
      <c r="Q181" s="167"/>
      <c r="R181" s="168">
        <f>R182</f>
        <v>0.52317697500000004</v>
      </c>
      <c r="S181" s="167"/>
      <c r="T181" s="169">
        <f>T182</f>
        <v>0</v>
      </c>
      <c r="AR181" s="162" t="s">
        <v>88</v>
      </c>
      <c r="AT181" s="170" t="s">
        <v>76</v>
      </c>
      <c r="AU181" s="170" t="s">
        <v>77</v>
      </c>
      <c r="AY181" s="162" t="s">
        <v>232</v>
      </c>
      <c r="BK181" s="171">
        <f>BK182</f>
        <v>0</v>
      </c>
    </row>
    <row r="182" spans="1:65" s="12" customFormat="1" ht="22.9" customHeight="1">
      <c r="B182" s="161"/>
      <c r="D182" s="162" t="s">
        <v>76</v>
      </c>
      <c r="E182" s="172" t="s">
        <v>1094</v>
      </c>
      <c r="F182" s="172" t="s">
        <v>1095</v>
      </c>
      <c r="I182" s="164"/>
      <c r="J182" s="173">
        <f>BK182</f>
        <v>0</v>
      </c>
      <c r="L182" s="161"/>
      <c r="M182" s="166"/>
      <c r="N182" s="167"/>
      <c r="O182" s="167"/>
      <c r="P182" s="168">
        <f>SUM(P183:P193)</f>
        <v>0</v>
      </c>
      <c r="Q182" s="167"/>
      <c r="R182" s="168">
        <f>SUM(R183:R193)</f>
        <v>0.52317697500000004</v>
      </c>
      <c r="S182" s="167"/>
      <c r="T182" s="169">
        <f>SUM(T183:T193)</f>
        <v>0</v>
      </c>
      <c r="AR182" s="162" t="s">
        <v>88</v>
      </c>
      <c r="AT182" s="170" t="s">
        <v>76</v>
      </c>
      <c r="AU182" s="170" t="s">
        <v>81</v>
      </c>
      <c r="AY182" s="162" t="s">
        <v>232</v>
      </c>
      <c r="BK182" s="171">
        <f>SUM(BK183:BK193)</f>
        <v>0</v>
      </c>
    </row>
    <row r="183" spans="1:65" s="2" customFormat="1" ht="24.2" customHeight="1">
      <c r="A183" s="31"/>
      <c r="B183" s="142"/>
      <c r="C183" s="174" t="s">
        <v>344</v>
      </c>
      <c r="D183" s="174" t="s">
        <v>234</v>
      </c>
      <c r="E183" s="175" t="s">
        <v>1641</v>
      </c>
      <c r="F183" s="176" t="s">
        <v>1642</v>
      </c>
      <c r="G183" s="177" t="s">
        <v>394</v>
      </c>
      <c r="H183" s="178">
        <v>1</v>
      </c>
      <c r="I183" s="179"/>
      <c r="J183" s="180">
        <f t="shared" ref="J183:J193" si="15">ROUND(I183*H183,2)</f>
        <v>0</v>
      </c>
      <c r="K183" s="181"/>
      <c r="L183" s="32"/>
      <c r="M183" s="182" t="s">
        <v>1</v>
      </c>
      <c r="N183" s="183" t="s">
        <v>43</v>
      </c>
      <c r="O183" s="60"/>
      <c r="P183" s="184">
        <f t="shared" ref="P183:P193" si="16">O183*H183</f>
        <v>0</v>
      </c>
      <c r="Q183" s="184">
        <v>0</v>
      </c>
      <c r="R183" s="184">
        <f t="shared" ref="R183:R193" si="17">Q183*H183</f>
        <v>0</v>
      </c>
      <c r="S183" s="184">
        <v>0</v>
      </c>
      <c r="T183" s="185">
        <f t="shared" ref="T183:T193" si="18">S183*H183</f>
        <v>0</v>
      </c>
      <c r="U183" s="31"/>
      <c r="V183" s="31"/>
      <c r="W183" s="31"/>
      <c r="X183" s="31"/>
      <c r="Y183" s="31"/>
      <c r="Z183" s="31"/>
      <c r="AA183" s="31"/>
      <c r="AB183" s="31"/>
      <c r="AC183" s="31"/>
      <c r="AD183" s="31"/>
      <c r="AE183" s="31"/>
      <c r="AR183" s="186" t="s">
        <v>238</v>
      </c>
      <c r="AT183" s="186" t="s">
        <v>234</v>
      </c>
      <c r="AU183" s="186" t="s">
        <v>88</v>
      </c>
      <c r="AY183" s="14" t="s">
        <v>232</v>
      </c>
      <c r="BE183" s="104">
        <f t="shared" ref="BE183:BE193" si="19">IF(N183="základná",J183,0)</f>
        <v>0</v>
      </c>
      <c r="BF183" s="104">
        <f t="shared" ref="BF183:BF193" si="20">IF(N183="znížená",J183,0)</f>
        <v>0</v>
      </c>
      <c r="BG183" s="104">
        <f t="shared" ref="BG183:BG193" si="21">IF(N183="zákl. prenesená",J183,0)</f>
        <v>0</v>
      </c>
      <c r="BH183" s="104">
        <f t="shared" ref="BH183:BH193" si="22">IF(N183="zníž. prenesená",J183,0)</f>
        <v>0</v>
      </c>
      <c r="BI183" s="104">
        <f t="shared" ref="BI183:BI193" si="23">IF(N183="nulová",J183,0)</f>
        <v>0</v>
      </c>
      <c r="BJ183" s="14" t="s">
        <v>88</v>
      </c>
      <c r="BK183" s="104">
        <f t="shared" ref="BK183:BK193" si="24">ROUND(I183*H183,2)</f>
        <v>0</v>
      </c>
      <c r="BL183" s="14" t="s">
        <v>238</v>
      </c>
      <c r="BM183" s="186" t="s">
        <v>1643</v>
      </c>
    </row>
    <row r="184" spans="1:65" s="2" customFormat="1" ht="24.2" customHeight="1">
      <c r="A184" s="31"/>
      <c r="B184" s="142"/>
      <c r="C184" s="187" t="s">
        <v>348</v>
      </c>
      <c r="D184" s="187" t="s">
        <v>357</v>
      </c>
      <c r="E184" s="188" t="s">
        <v>1644</v>
      </c>
      <c r="F184" s="189" t="s">
        <v>1645</v>
      </c>
      <c r="G184" s="190" t="s">
        <v>394</v>
      </c>
      <c r="H184" s="191">
        <v>1</v>
      </c>
      <c r="I184" s="192"/>
      <c r="J184" s="193">
        <f t="shared" si="15"/>
        <v>0</v>
      </c>
      <c r="K184" s="194"/>
      <c r="L184" s="195"/>
      <c r="M184" s="196" t="s">
        <v>1</v>
      </c>
      <c r="N184" s="197" t="s">
        <v>43</v>
      </c>
      <c r="O184" s="60"/>
      <c r="P184" s="184">
        <f t="shared" si="16"/>
        <v>0</v>
      </c>
      <c r="Q184" s="184">
        <v>0</v>
      </c>
      <c r="R184" s="184">
        <f t="shared" si="17"/>
        <v>0</v>
      </c>
      <c r="S184" s="184">
        <v>0</v>
      </c>
      <c r="T184" s="185">
        <f t="shared" si="18"/>
        <v>0</v>
      </c>
      <c r="U184" s="31"/>
      <c r="V184" s="31"/>
      <c r="W184" s="31"/>
      <c r="X184" s="31"/>
      <c r="Y184" s="31"/>
      <c r="Z184" s="31"/>
      <c r="AA184" s="31"/>
      <c r="AB184" s="31"/>
      <c r="AC184" s="31"/>
      <c r="AD184" s="31"/>
      <c r="AE184" s="31"/>
      <c r="AR184" s="186" t="s">
        <v>263</v>
      </c>
      <c r="AT184" s="186" t="s">
        <v>357</v>
      </c>
      <c r="AU184" s="186" t="s">
        <v>88</v>
      </c>
      <c r="AY184" s="14" t="s">
        <v>232</v>
      </c>
      <c r="BE184" s="104">
        <f t="shared" si="19"/>
        <v>0</v>
      </c>
      <c r="BF184" s="104">
        <f t="shared" si="20"/>
        <v>0</v>
      </c>
      <c r="BG184" s="104">
        <f t="shared" si="21"/>
        <v>0</v>
      </c>
      <c r="BH184" s="104">
        <f t="shared" si="22"/>
        <v>0</v>
      </c>
      <c r="BI184" s="104">
        <f t="shared" si="23"/>
        <v>0</v>
      </c>
      <c r="BJ184" s="14" t="s">
        <v>88</v>
      </c>
      <c r="BK184" s="104">
        <f t="shared" si="24"/>
        <v>0</v>
      </c>
      <c r="BL184" s="14" t="s">
        <v>238</v>
      </c>
      <c r="BM184" s="186" t="s">
        <v>1646</v>
      </c>
    </row>
    <row r="185" spans="1:65" s="2" customFormat="1" ht="24.2" customHeight="1">
      <c r="A185" s="31"/>
      <c r="B185" s="142"/>
      <c r="C185" s="174" t="s">
        <v>352</v>
      </c>
      <c r="D185" s="174" t="s">
        <v>234</v>
      </c>
      <c r="E185" s="175" t="s">
        <v>1647</v>
      </c>
      <c r="F185" s="176" t="s">
        <v>1648</v>
      </c>
      <c r="G185" s="177" t="s">
        <v>394</v>
      </c>
      <c r="H185" s="178">
        <v>2</v>
      </c>
      <c r="I185" s="179"/>
      <c r="J185" s="180">
        <f t="shared" si="15"/>
        <v>0</v>
      </c>
      <c r="K185" s="181"/>
      <c r="L185" s="32"/>
      <c r="M185" s="182" t="s">
        <v>1</v>
      </c>
      <c r="N185" s="183" t="s">
        <v>43</v>
      </c>
      <c r="O185" s="60"/>
      <c r="P185" s="184">
        <f t="shared" si="16"/>
        <v>0</v>
      </c>
      <c r="Q185" s="184">
        <v>1.4999999999999999E-4</v>
      </c>
      <c r="R185" s="184">
        <f t="shared" si="17"/>
        <v>2.9999999999999997E-4</v>
      </c>
      <c r="S185" s="184">
        <v>0</v>
      </c>
      <c r="T185" s="185">
        <f t="shared" si="18"/>
        <v>0</v>
      </c>
      <c r="U185" s="31"/>
      <c r="V185" s="31"/>
      <c r="W185" s="31"/>
      <c r="X185" s="31"/>
      <c r="Y185" s="31"/>
      <c r="Z185" s="31"/>
      <c r="AA185" s="31"/>
      <c r="AB185" s="31"/>
      <c r="AC185" s="31"/>
      <c r="AD185" s="31"/>
      <c r="AE185" s="31"/>
      <c r="AR185" s="186" t="s">
        <v>238</v>
      </c>
      <c r="AT185" s="186" t="s">
        <v>234</v>
      </c>
      <c r="AU185" s="186" t="s">
        <v>88</v>
      </c>
      <c r="AY185" s="14" t="s">
        <v>232</v>
      </c>
      <c r="BE185" s="104">
        <f t="shared" si="19"/>
        <v>0</v>
      </c>
      <c r="BF185" s="104">
        <f t="shared" si="20"/>
        <v>0</v>
      </c>
      <c r="BG185" s="104">
        <f t="shared" si="21"/>
        <v>0</v>
      </c>
      <c r="BH185" s="104">
        <f t="shared" si="22"/>
        <v>0</v>
      </c>
      <c r="BI185" s="104">
        <f t="shared" si="23"/>
        <v>0</v>
      </c>
      <c r="BJ185" s="14" t="s">
        <v>88</v>
      </c>
      <c r="BK185" s="104">
        <f t="shared" si="24"/>
        <v>0</v>
      </c>
      <c r="BL185" s="14" t="s">
        <v>238</v>
      </c>
      <c r="BM185" s="186" t="s">
        <v>1649</v>
      </c>
    </row>
    <row r="186" spans="1:65" s="2" customFormat="1" ht="49.15" customHeight="1">
      <c r="A186" s="31"/>
      <c r="B186" s="142"/>
      <c r="C186" s="187" t="s">
        <v>356</v>
      </c>
      <c r="D186" s="187" t="s">
        <v>357</v>
      </c>
      <c r="E186" s="188" t="s">
        <v>1650</v>
      </c>
      <c r="F186" s="189" t="s">
        <v>1651</v>
      </c>
      <c r="G186" s="190" t="s">
        <v>394</v>
      </c>
      <c r="H186" s="191">
        <v>1</v>
      </c>
      <c r="I186" s="192"/>
      <c r="J186" s="193">
        <f t="shared" si="15"/>
        <v>0</v>
      </c>
      <c r="K186" s="194"/>
      <c r="L186" s="195"/>
      <c r="M186" s="196" t="s">
        <v>1</v>
      </c>
      <c r="N186" s="197" t="s">
        <v>43</v>
      </c>
      <c r="O186" s="60"/>
      <c r="P186" s="184">
        <f t="shared" si="16"/>
        <v>0</v>
      </c>
      <c r="Q186" s="184">
        <v>0.25</v>
      </c>
      <c r="R186" s="184">
        <f t="shared" si="17"/>
        <v>0.25</v>
      </c>
      <c r="S186" s="184">
        <v>0</v>
      </c>
      <c r="T186" s="185">
        <f t="shared" si="18"/>
        <v>0</v>
      </c>
      <c r="U186" s="31"/>
      <c r="V186" s="31"/>
      <c r="W186" s="31"/>
      <c r="X186" s="31"/>
      <c r="Y186" s="31"/>
      <c r="Z186" s="31"/>
      <c r="AA186" s="31"/>
      <c r="AB186" s="31"/>
      <c r="AC186" s="31"/>
      <c r="AD186" s="31"/>
      <c r="AE186" s="31"/>
      <c r="AR186" s="186" t="s">
        <v>263</v>
      </c>
      <c r="AT186" s="186" t="s">
        <v>357</v>
      </c>
      <c r="AU186" s="186" t="s">
        <v>88</v>
      </c>
      <c r="AY186" s="14" t="s">
        <v>232</v>
      </c>
      <c r="BE186" s="104">
        <f t="shared" si="19"/>
        <v>0</v>
      </c>
      <c r="BF186" s="104">
        <f t="shared" si="20"/>
        <v>0</v>
      </c>
      <c r="BG186" s="104">
        <f t="shared" si="21"/>
        <v>0</v>
      </c>
      <c r="BH186" s="104">
        <f t="shared" si="22"/>
        <v>0</v>
      </c>
      <c r="BI186" s="104">
        <f t="shared" si="23"/>
        <v>0</v>
      </c>
      <c r="BJ186" s="14" t="s">
        <v>88</v>
      </c>
      <c r="BK186" s="104">
        <f t="shared" si="24"/>
        <v>0</v>
      </c>
      <c r="BL186" s="14" t="s">
        <v>238</v>
      </c>
      <c r="BM186" s="186" t="s">
        <v>1652</v>
      </c>
    </row>
    <row r="187" spans="1:65" s="2" customFormat="1" ht="37.9" customHeight="1">
      <c r="A187" s="31"/>
      <c r="B187" s="142"/>
      <c r="C187" s="174" t="s">
        <v>362</v>
      </c>
      <c r="D187" s="174" t="s">
        <v>234</v>
      </c>
      <c r="E187" s="175" t="s">
        <v>1653</v>
      </c>
      <c r="F187" s="176" t="s">
        <v>1654</v>
      </c>
      <c r="G187" s="177" t="s">
        <v>1139</v>
      </c>
      <c r="H187" s="178">
        <v>250</v>
      </c>
      <c r="I187" s="179"/>
      <c r="J187" s="180">
        <f t="shared" si="15"/>
        <v>0</v>
      </c>
      <c r="K187" s="181"/>
      <c r="L187" s="32"/>
      <c r="M187" s="182" t="s">
        <v>1</v>
      </c>
      <c r="N187" s="183" t="s">
        <v>43</v>
      </c>
      <c r="O187" s="60"/>
      <c r="P187" s="184">
        <f t="shared" si="16"/>
        <v>0</v>
      </c>
      <c r="Q187" s="184">
        <v>5.1507900000000002E-5</v>
      </c>
      <c r="R187" s="184">
        <f t="shared" si="17"/>
        <v>1.2876975000000001E-2</v>
      </c>
      <c r="S187" s="184">
        <v>0</v>
      </c>
      <c r="T187" s="185">
        <f t="shared" si="18"/>
        <v>0</v>
      </c>
      <c r="U187" s="31"/>
      <c r="V187" s="31"/>
      <c r="W187" s="31"/>
      <c r="X187" s="31"/>
      <c r="Y187" s="31"/>
      <c r="Z187" s="31"/>
      <c r="AA187" s="31"/>
      <c r="AB187" s="31"/>
      <c r="AC187" s="31"/>
      <c r="AD187" s="31"/>
      <c r="AE187" s="31"/>
      <c r="AR187" s="186" t="s">
        <v>297</v>
      </c>
      <c r="AT187" s="186" t="s">
        <v>234</v>
      </c>
      <c r="AU187" s="186" t="s">
        <v>88</v>
      </c>
      <c r="AY187" s="14" t="s">
        <v>232</v>
      </c>
      <c r="BE187" s="104">
        <f t="shared" si="19"/>
        <v>0</v>
      </c>
      <c r="BF187" s="104">
        <f t="shared" si="20"/>
        <v>0</v>
      </c>
      <c r="BG187" s="104">
        <f t="shared" si="21"/>
        <v>0</v>
      </c>
      <c r="BH187" s="104">
        <f t="shared" si="22"/>
        <v>0</v>
      </c>
      <c r="BI187" s="104">
        <f t="shared" si="23"/>
        <v>0</v>
      </c>
      <c r="BJ187" s="14" t="s">
        <v>88</v>
      </c>
      <c r="BK187" s="104">
        <f t="shared" si="24"/>
        <v>0</v>
      </c>
      <c r="BL187" s="14" t="s">
        <v>297</v>
      </c>
      <c r="BM187" s="186" t="s">
        <v>1655</v>
      </c>
    </row>
    <row r="188" spans="1:65" s="2" customFormat="1" ht="21.75" customHeight="1">
      <c r="A188" s="31"/>
      <c r="B188" s="142"/>
      <c r="C188" s="187" t="s">
        <v>366</v>
      </c>
      <c r="D188" s="187" t="s">
        <v>357</v>
      </c>
      <c r="E188" s="188" t="s">
        <v>1656</v>
      </c>
      <c r="F188" s="189" t="s">
        <v>1657</v>
      </c>
      <c r="G188" s="190" t="s">
        <v>394</v>
      </c>
      <c r="H188" s="191">
        <v>2</v>
      </c>
      <c r="I188" s="192"/>
      <c r="J188" s="193">
        <f t="shared" si="15"/>
        <v>0</v>
      </c>
      <c r="K188" s="194"/>
      <c r="L188" s="195"/>
      <c r="M188" s="196" t="s">
        <v>1</v>
      </c>
      <c r="N188" s="197" t="s">
        <v>43</v>
      </c>
      <c r="O188" s="60"/>
      <c r="P188" s="184">
        <f t="shared" si="16"/>
        <v>0</v>
      </c>
      <c r="Q188" s="184">
        <v>0.12</v>
      </c>
      <c r="R188" s="184">
        <f t="shared" si="17"/>
        <v>0.24</v>
      </c>
      <c r="S188" s="184">
        <v>0</v>
      </c>
      <c r="T188" s="185">
        <f t="shared" si="18"/>
        <v>0</v>
      </c>
      <c r="U188" s="31"/>
      <c r="V188" s="31"/>
      <c r="W188" s="31"/>
      <c r="X188" s="31"/>
      <c r="Y188" s="31"/>
      <c r="Z188" s="31"/>
      <c r="AA188" s="31"/>
      <c r="AB188" s="31"/>
      <c r="AC188" s="31"/>
      <c r="AD188" s="31"/>
      <c r="AE188" s="31"/>
      <c r="AR188" s="186" t="s">
        <v>263</v>
      </c>
      <c r="AT188" s="186" t="s">
        <v>357</v>
      </c>
      <c r="AU188" s="186" t="s">
        <v>88</v>
      </c>
      <c r="AY188" s="14" t="s">
        <v>232</v>
      </c>
      <c r="BE188" s="104">
        <f t="shared" si="19"/>
        <v>0</v>
      </c>
      <c r="BF188" s="104">
        <f t="shared" si="20"/>
        <v>0</v>
      </c>
      <c r="BG188" s="104">
        <f t="shared" si="21"/>
        <v>0</v>
      </c>
      <c r="BH188" s="104">
        <f t="shared" si="22"/>
        <v>0</v>
      </c>
      <c r="BI188" s="104">
        <f t="shared" si="23"/>
        <v>0</v>
      </c>
      <c r="BJ188" s="14" t="s">
        <v>88</v>
      </c>
      <c r="BK188" s="104">
        <f t="shared" si="24"/>
        <v>0</v>
      </c>
      <c r="BL188" s="14" t="s">
        <v>238</v>
      </c>
      <c r="BM188" s="186" t="s">
        <v>1658</v>
      </c>
    </row>
    <row r="189" spans="1:65" s="2" customFormat="1" ht="24.2" customHeight="1">
      <c r="A189" s="31"/>
      <c r="B189" s="142"/>
      <c r="C189" s="187" t="s">
        <v>370</v>
      </c>
      <c r="D189" s="187" t="s">
        <v>357</v>
      </c>
      <c r="E189" s="188" t="s">
        <v>1659</v>
      </c>
      <c r="F189" s="189" t="s">
        <v>1660</v>
      </c>
      <c r="G189" s="190" t="s">
        <v>394</v>
      </c>
      <c r="H189" s="191">
        <v>4</v>
      </c>
      <c r="I189" s="192"/>
      <c r="J189" s="193">
        <f t="shared" si="15"/>
        <v>0</v>
      </c>
      <c r="K189" s="194"/>
      <c r="L189" s="195"/>
      <c r="M189" s="196" t="s">
        <v>1</v>
      </c>
      <c r="N189" s="197" t="s">
        <v>43</v>
      </c>
      <c r="O189" s="60"/>
      <c r="P189" s="184">
        <f t="shared" si="16"/>
        <v>0</v>
      </c>
      <c r="Q189" s="184">
        <v>0</v>
      </c>
      <c r="R189" s="184">
        <f t="shared" si="17"/>
        <v>0</v>
      </c>
      <c r="S189" s="184">
        <v>0</v>
      </c>
      <c r="T189" s="185">
        <f t="shared" si="18"/>
        <v>0</v>
      </c>
      <c r="U189" s="31"/>
      <c r="V189" s="31"/>
      <c r="W189" s="31"/>
      <c r="X189" s="31"/>
      <c r="Y189" s="31"/>
      <c r="Z189" s="31"/>
      <c r="AA189" s="31"/>
      <c r="AB189" s="31"/>
      <c r="AC189" s="31"/>
      <c r="AD189" s="31"/>
      <c r="AE189" s="31"/>
      <c r="AR189" s="186" t="s">
        <v>263</v>
      </c>
      <c r="AT189" s="186" t="s">
        <v>357</v>
      </c>
      <c r="AU189" s="186" t="s">
        <v>88</v>
      </c>
      <c r="AY189" s="14" t="s">
        <v>232</v>
      </c>
      <c r="BE189" s="104">
        <f t="shared" si="19"/>
        <v>0</v>
      </c>
      <c r="BF189" s="104">
        <f t="shared" si="20"/>
        <v>0</v>
      </c>
      <c r="BG189" s="104">
        <f t="shared" si="21"/>
        <v>0</v>
      </c>
      <c r="BH189" s="104">
        <f t="shared" si="22"/>
        <v>0</v>
      </c>
      <c r="BI189" s="104">
        <f t="shared" si="23"/>
        <v>0</v>
      </c>
      <c r="BJ189" s="14" t="s">
        <v>88</v>
      </c>
      <c r="BK189" s="104">
        <f t="shared" si="24"/>
        <v>0</v>
      </c>
      <c r="BL189" s="14" t="s">
        <v>238</v>
      </c>
      <c r="BM189" s="186" t="s">
        <v>1661</v>
      </c>
    </row>
    <row r="190" spans="1:65" s="2" customFormat="1" ht="16.5" customHeight="1">
      <c r="A190" s="31"/>
      <c r="B190" s="142"/>
      <c r="C190" s="187" t="s">
        <v>374</v>
      </c>
      <c r="D190" s="187" t="s">
        <v>357</v>
      </c>
      <c r="E190" s="188" t="s">
        <v>1662</v>
      </c>
      <c r="F190" s="189" t="s">
        <v>1663</v>
      </c>
      <c r="G190" s="190" t="s">
        <v>394</v>
      </c>
      <c r="H190" s="191">
        <v>2</v>
      </c>
      <c r="I190" s="192"/>
      <c r="J190" s="193">
        <f t="shared" si="15"/>
        <v>0</v>
      </c>
      <c r="K190" s="194"/>
      <c r="L190" s="195"/>
      <c r="M190" s="196" t="s">
        <v>1</v>
      </c>
      <c r="N190" s="197" t="s">
        <v>43</v>
      </c>
      <c r="O190" s="60"/>
      <c r="P190" s="184">
        <f t="shared" si="16"/>
        <v>0</v>
      </c>
      <c r="Q190" s="184">
        <v>0</v>
      </c>
      <c r="R190" s="184">
        <f t="shared" si="17"/>
        <v>0</v>
      </c>
      <c r="S190" s="184">
        <v>0</v>
      </c>
      <c r="T190" s="185">
        <f t="shared" si="18"/>
        <v>0</v>
      </c>
      <c r="U190" s="31"/>
      <c r="V190" s="31"/>
      <c r="W190" s="31"/>
      <c r="X190" s="31"/>
      <c r="Y190" s="31"/>
      <c r="Z190" s="31"/>
      <c r="AA190" s="31"/>
      <c r="AB190" s="31"/>
      <c r="AC190" s="31"/>
      <c r="AD190" s="31"/>
      <c r="AE190" s="31"/>
      <c r="AR190" s="186" t="s">
        <v>263</v>
      </c>
      <c r="AT190" s="186" t="s">
        <v>357</v>
      </c>
      <c r="AU190" s="186" t="s">
        <v>88</v>
      </c>
      <c r="AY190" s="14" t="s">
        <v>232</v>
      </c>
      <c r="BE190" s="104">
        <f t="shared" si="19"/>
        <v>0</v>
      </c>
      <c r="BF190" s="104">
        <f t="shared" si="20"/>
        <v>0</v>
      </c>
      <c r="BG190" s="104">
        <f t="shared" si="21"/>
        <v>0</v>
      </c>
      <c r="BH190" s="104">
        <f t="shared" si="22"/>
        <v>0</v>
      </c>
      <c r="BI190" s="104">
        <f t="shared" si="23"/>
        <v>0</v>
      </c>
      <c r="BJ190" s="14" t="s">
        <v>88</v>
      </c>
      <c r="BK190" s="104">
        <f t="shared" si="24"/>
        <v>0</v>
      </c>
      <c r="BL190" s="14" t="s">
        <v>238</v>
      </c>
      <c r="BM190" s="186" t="s">
        <v>1664</v>
      </c>
    </row>
    <row r="191" spans="1:65" s="2" customFormat="1" ht="16.5" customHeight="1">
      <c r="A191" s="31"/>
      <c r="B191" s="142"/>
      <c r="C191" s="187" t="s">
        <v>378</v>
      </c>
      <c r="D191" s="187" t="s">
        <v>357</v>
      </c>
      <c r="E191" s="188" t="s">
        <v>1665</v>
      </c>
      <c r="F191" s="189" t="s">
        <v>1666</v>
      </c>
      <c r="G191" s="190" t="s">
        <v>394</v>
      </c>
      <c r="H191" s="191">
        <v>2</v>
      </c>
      <c r="I191" s="192"/>
      <c r="J191" s="193">
        <f t="shared" si="15"/>
        <v>0</v>
      </c>
      <c r="K191" s="194"/>
      <c r="L191" s="195"/>
      <c r="M191" s="196" t="s">
        <v>1</v>
      </c>
      <c r="N191" s="197" t="s">
        <v>43</v>
      </c>
      <c r="O191" s="60"/>
      <c r="P191" s="184">
        <f t="shared" si="16"/>
        <v>0</v>
      </c>
      <c r="Q191" s="184">
        <v>0.01</v>
      </c>
      <c r="R191" s="184">
        <f t="shared" si="17"/>
        <v>0.02</v>
      </c>
      <c r="S191" s="184">
        <v>0</v>
      </c>
      <c r="T191" s="185">
        <f t="shared" si="18"/>
        <v>0</v>
      </c>
      <c r="U191" s="31"/>
      <c r="V191" s="31"/>
      <c r="W191" s="31"/>
      <c r="X191" s="31"/>
      <c r="Y191" s="31"/>
      <c r="Z191" s="31"/>
      <c r="AA191" s="31"/>
      <c r="AB191" s="31"/>
      <c r="AC191" s="31"/>
      <c r="AD191" s="31"/>
      <c r="AE191" s="31"/>
      <c r="AR191" s="186" t="s">
        <v>263</v>
      </c>
      <c r="AT191" s="186" t="s">
        <v>357</v>
      </c>
      <c r="AU191" s="186" t="s">
        <v>88</v>
      </c>
      <c r="AY191" s="14" t="s">
        <v>232</v>
      </c>
      <c r="BE191" s="104">
        <f t="shared" si="19"/>
        <v>0</v>
      </c>
      <c r="BF191" s="104">
        <f t="shared" si="20"/>
        <v>0</v>
      </c>
      <c r="BG191" s="104">
        <f t="shared" si="21"/>
        <v>0</v>
      </c>
      <c r="BH191" s="104">
        <f t="shared" si="22"/>
        <v>0</v>
      </c>
      <c r="BI191" s="104">
        <f t="shared" si="23"/>
        <v>0</v>
      </c>
      <c r="BJ191" s="14" t="s">
        <v>88</v>
      </c>
      <c r="BK191" s="104">
        <f t="shared" si="24"/>
        <v>0</v>
      </c>
      <c r="BL191" s="14" t="s">
        <v>238</v>
      </c>
      <c r="BM191" s="186" t="s">
        <v>1667</v>
      </c>
    </row>
    <row r="192" spans="1:65" s="2" customFormat="1" ht="16.5" customHeight="1">
      <c r="A192" s="31"/>
      <c r="B192" s="142"/>
      <c r="C192" s="187" t="s">
        <v>382</v>
      </c>
      <c r="D192" s="187" t="s">
        <v>357</v>
      </c>
      <c r="E192" s="188" t="s">
        <v>1668</v>
      </c>
      <c r="F192" s="189" t="s">
        <v>1669</v>
      </c>
      <c r="G192" s="190" t="s">
        <v>1139</v>
      </c>
      <c r="H192" s="191">
        <v>10</v>
      </c>
      <c r="I192" s="192"/>
      <c r="J192" s="193">
        <f t="shared" si="15"/>
        <v>0</v>
      </c>
      <c r="K192" s="194"/>
      <c r="L192" s="195"/>
      <c r="M192" s="196" t="s">
        <v>1</v>
      </c>
      <c r="N192" s="197" t="s">
        <v>43</v>
      </c>
      <c r="O192" s="60"/>
      <c r="P192" s="184">
        <f t="shared" si="16"/>
        <v>0</v>
      </c>
      <c r="Q192" s="184">
        <v>0</v>
      </c>
      <c r="R192" s="184">
        <f t="shared" si="17"/>
        <v>0</v>
      </c>
      <c r="S192" s="184">
        <v>0</v>
      </c>
      <c r="T192" s="185">
        <f t="shared" si="18"/>
        <v>0</v>
      </c>
      <c r="U192" s="31"/>
      <c r="V192" s="31"/>
      <c r="W192" s="31"/>
      <c r="X192" s="31"/>
      <c r="Y192" s="31"/>
      <c r="Z192" s="31"/>
      <c r="AA192" s="31"/>
      <c r="AB192" s="31"/>
      <c r="AC192" s="31"/>
      <c r="AD192" s="31"/>
      <c r="AE192" s="31"/>
      <c r="AR192" s="186" t="s">
        <v>263</v>
      </c>
      <c r="AT192" s="186" t="s">
        <v>357</v>
      </c>
      <c r="AU192" s="186" t="s">
        <v>88</v>
      </c>
      <c r="AY192" s="14" t="s">
        <v>232</v>
      </c>
      <c r="BE192" s="104">
        <f t="shared" si="19"/>
        <v>0</v>
      </c>
      <c r="BF192" s="104">
        <f t="shared" si="20"/>
        <v>0</v>
      </c>
      <c r="BG192" s="104">
        <f t="shared" si="21"/>
        <v>0</v>
      </c>
      <c r="BH192" s="104">
        <f t="shared" si="22"/>
        <v>0</v>
      </c>
      <c r="BI192" s="104">
        <f t="shared" si="23"/>
        <v>0</v>
      </c>
      <c r="BJ192" s="14" t="s">
        <v>88</v>
      </c>
      <c r="BK192" s="104">
        <f t="shared" si="24"/>
        <v>0</v>
      </c>
      <c r="BL192" s="14" t="s">
        <v>238</v>
      </c>
      <c r="BM192" s="186" t="s">
        <v>1670</v>
      </c>
    </row>
    <row r="193" spans="1:65" s="2" customFormat="1" ht="24.2" customHeight="1">
      <c r="A193" s="31"/>
      <c r="B193" s="142"/>
      <c r="C193" s="174" t="s">
        <v>386</v>
      </c>
      <c r="D193" s="174" t="s">
        <v>234</v>
      </c>
      <c r="E193" s="175" t="s">
        <v>1141</v>
      </c>
      <c r="F193" s="176" t="s">
        <v>1142</v>
      </c>
      <c r="G193" s="177" t="s">
        <v>360</v>
      </c>
      <c r="H193" s="178">
        <v>0.25</v>
      </c>
      <c r="I193" s="179"/>
      <c r="J193" s="180">
        <f t="shared" si="15"/>
        <v>0</v>
      </c>
      <c r="K193" s="181"/>
      <c r="L193" s="32"/>
      <c r="M193" s="182" t="s">
        <v>1</v>
      </c>
      <c r="N193" s="183" t="s">
        <v>43</v>
      </c>
      <c r="O193" s="60"/>
      <c r="P193" s="184">
        <f t="shared" si="16"/>
        <v>0</v>
      </c>
      <c r="Q193" s="184">
        <v>0</v>
      </c>
      <c r="R193" s="184">
        <f t="shared" si="17"/>
        <v>0</v>
      </c>
      <c r="S193" s="184">
        <v>0</v>
      </c>
      <c r="T193" s="185">
        <f t="shared" si="18"/>
        <v>0</v>
      </c>
      <c r="U193" s="31"/>
      <c r="V193" s="31"/>
      <c r="W193" s="31"/>
      <c r="X193" s="31"/>
      <c r="Y193" s="31"/>
      <c r="Z193" s="31"/>
      <c r="AA193" s="31"/>
      <c r="AB193" s="31"/>
      <c r="AC193" s="31"/>
      <c r="AD193" s="31"/>
      <c r="AE193" s="31"/>
      <c r="AR193" s="186" t="s">
        <v>297</v>
      </c>
      <c r="AT193" s="186" t="s">
        <v>234</v>
      </c>
      <c r="AU193" s="186" t="s">
        <v>88</v>
      </c>
      <c r="AY193" s="14" t="s">
        <v>232</v>
      </c>
      <c r="BE193" s="104">
        <f t="shared" si="19"/>
        <v>0</v>
      </c>
      <c r="BF193" s="104">
        <f t="shared" si="20"/>
        <v>0</v>
      </c>
      <c r="BG193" s="104">
        <f t="shared" si="21"/>
        <v>0</v>
      </c>
      <c r="BH193" s="104">
        <f t="shared" si="22"/>
        <v>0</v>
      </c>
      <c r="BI193" s="104">
        <f t="shared" si="23"/>
        <v>0</v>
      </c>
      <c r="BJ193" s="14" t="s">
        <v>88</v>
      </c>
      <c r="BK193" s="104">
        <f t="shared" si="24"/>
        <v>0</v>
      </c>
      <c r="BL193" s="14" t="s">
        <v>297</v>
      </c>
      <c r="BM193" s="186" t="s">
        <v>1671</v>
      </c>
    </row>
    <row r="194" spans="1:65" s="12" customFormat="1" ht="25.9" customHeight="1">
      <c r="B194" s="161"/>
      <c r="D194" s="162" t="s">
        <v>76</v>
      </c>
      <c r="E194" s="163" t="s">
        <v>357</v>
      </c>
      <c r="F194" s="163" t="s">
        <v>782</v>
      </c>
      <c r="I194" s="164"/>
      <c r="J194" s="165">
        <f>BK194</f>
        <v>0</v>
      </c>
      <c r="L194" s="161"/>
      <c r="M194" s="166"/>
      <c r="N194" s="167"/>
      <c r="O194" s="167"/>
      <c r="P194" s="168">
        <f>P195+P301+P305+P320+P322+P328</f>
        <v>0</v>
      </c>
      <c r="Q194" s="167"/>
      <c r="R194" s="168">
        <f>R195+R301+R305+R320+R322+R328</f>
        <v>0.32180500000000001</v>
      </c>
      <c r="S194" s="167"/>
      <c r="T194" s="169">
        <f>T195+T301+T305+T320+T322+T328</f>
        <v>0</v>
      </c>
      <c r="AR194" s="162" t="s">
        <v>93</v>
      </c>
      <c r="AT194" s="170" t="s">
        <v>76</v>
      </c>
      <c r="AU194" s="170" t="s">
        <v>77</v>
      </c>
      <c r="AY194" s="162" t="s">
        <v>232</v>
      </c>
      <c r="BK194" s="171">
        <f>BK195+BK301+BK305+BK320+BK322+BK328</f>
        <v>0</v>
      </c>
    </row>
    <row r="195" spans="1:65" s="12" customFormat="1" ht="22.9" customHeight="1">
      <c r="B195" s="161"/>
      <c r="D195" s="162" t="s">
        <v>76</v>
      </c>
      <c r="E195" s="172" t="s">
        <v>1672</v>
      </c>
      <c r="F195" s="172" t="s">
        <v>1673</v>
      </c>
      <c r="I195" s="164"/>
      <c r="J195" s="173">
        <f>BK195</f>
        <v>0</v>
      </c>
      <c r="L195" s="161"/>
      <c r="M195" s="166"/>
      <c r="N195" s="167"/>
      <c r="O195" s="167"/>
      <c r="P195" s="168">
        <f>SUM(P196:P300)</f>
        <v>0</v>
      </c>
      <c r="Q195" s="167"/>
      <c r="R195" s="168">
        <f>SUM(R196:R300)</f>
        <v>0.18980500000000003</v>
      </c>
      <c r="S195" s="167"/>
      <c r="T195" s="169">
        <f>SUM(T196:T300)</f>
        <v>0</v>
      </c>
      <c r="AR195" s="162" t="s">
        <v>93</v>
      </c>
      <c r="AT195" s="170" t="s">
        <v>76</v>
      </c>
      <c r="AU195" s="170" t="s">
        <v>81</v>
      </c>
      <c r="AY195" s="162" t="s">
        <v>232</v>
      </c>
      <c r="BK195" s="171">
        <f>SUM(BK196:BK300)</f>
        <v>0</v>
      </c>
    </row>
    <row r="196" spans="1:65" s="2" customFormat="1" ht="24.2" customHeight="1">
      <c r="A196" s="31"/>
      <c r="B196" s="142"/>
      <c r="C196" s="174" t="s">
        <v>391</v>
      </c>
      <c r="D196" s="174" t="s">
        <v>234</v>
      </c>
      <c r="E196" s="175" t="s">
        <v>1674</v>
      </c>
      <c r="F196" s="176" t="s">
        <v>1675</v>
      </c>
      <c r="G196" s="177" t="s">
        <v>256</v>
      </c>
      <c r="H196" s="178">
        <v>10</v>
      </c>
      <c r="I196" s="179"/>
      <c r="J196" s="180">
        <f t="shared" ref="J196:J227" si="25">ROUND(I196*H196,2)</f>
        <v>0</v>
      </c>
      <c r="K196" s="181"/>
      <c r="L196" s="32"/>
      <c r="M196" s="182" t="s">
        <v>1</v>
      </c>
      <c r="N196" s="183" t="s">
        <v>43</v>
      </c>
      <c r="O196" s="60"/>
      <c r="P196" s="184">
        <f t="shared" ref="P196:P227" si="26">O196*H196</f>
        <v>0</v>
      </c>
      <c r="Q196" s="184">
        <v>0</v>
      </c>
      <c r="R196" s="184">
        <f t="shared" ref="R196:R227" si="27">Q196*H196</f>
        <v>0</v>
      </c>
      <c r="S196" s="184">
        <v>0</v>
      </c>
      <c r="T196" s="185">
        <f t="shared" ref="T196:T227" si="28">S196*H196</f>
        <v>0</v>
      </c>
      <c r="U196" s="31"/>
      <c r="V196" s="31"/>
      <c r="W196" s="31"/>
      <c r="X196" s="31"/>
      <c r="Y196" s="31"/>
      <c r="Z196" s="31"/>
      <c r="AA196" s="31"/>
      <c r="AB196" s="31"/>
      <c r="AC196" s="31"/>
      <c r="AD196" s="31"/>
      <c r="AE196" s="31"/>
      <c r="AR196" s="186" t="s">
        <v>463</v>
      </c>
      <c r="AT196" s="186" t="s">
        <v>234</v>
      </c>
      <c r="AU196" s="186" t="s">
        <v>88</v>
      </c>
      <c r="AY196" s="14" t="s">
        <v>232</v>
      </c>
      <c r="BE196" s="104">
        <f t="shared" ref="BE196:BE227" si="29">IF(N196="základná",J196,0)</f>
        <v>0</v>
      </c>
      <c r="BF196" s="104">
        <f t="shared" ref="BF196:BF227" si="30">IF(N196="znížená",J196,0)</f>
        <v>0</v>
      </c>
      <c r="BG196" s="104">
        <f t="shared" ref="BG196:BG227" si="31">IF(N196="zákl. prenesená",J196,0)</f>
        <v>0</v>
      </c>
      <c r="BH196" s="104">
        <f t="shared" ref="BH196:BH227" si="32">IF(N196="zníž. prenesená",J196,0)</f>
        <v>0</v>
      </c>
      <c r="BI196" s="104">
        <f t="shared" ref="BI196:BI227" si="33">IF(N196="nulová",J196,0)</f>
        <v>0</v>
      </c>
      <c r="BJ196" s="14" t="s">
        <v>88</v>
      </c>
      <c r="BK196" s="104">
        <f t="shared" ref="BK196:BK227" si="34">ROUND(I196*H196,2)</f>
        <v>0</v>
      </c>
      <c r="BL196" s="14" t="s">
        <v>463</v>
      </c>
      <c r="BM196" s="186" t="s">
        <v>1676</v>
      </c>
    </row>
    <row r="197" spans="1:65" s="2" customFormat="1" ht="24.2" customHeight="1">
      <c r="A197" s="31"/>
      <c r="B197" s="142"/>
      <c r="C197" s="187" t="s">
        <v>396</v>
      </c>
      <c r="D197" s="187" t="s">
        <v>357</v>
      </c>
      <c r="E197" s="188" t="s">
        <v>1677</v>
      </c>
      <c r="F197" s="189" t="s">
        <v>1678</v>
      </c>
      <c r="G197" s="190" t="s">
        <v>256</v>
      </c>
      <c r="H197" s="191">
        <v>10</v>
      </c>
      <c r="I197" s="192"/>
      <c r="J197" s="193">
        <f t="shared" si="25"/>
        <v>0</v>
      </c>
      <c r="K197" s="194"/>
      <c r="L197" s="195"/>
      <c r="M197" s="196" t="s">
        <v>1</v>
      </c>
      <c r="N197" s="197" t="s">
        <v>43</v>
      </c>
      <c r="O197" s="60"/>
      <c r="P197" s="184">
        <f t="shared" si="26"/>
        <v>0</v>
      </c>
      <c r="Q197" s="184">
        <v>1.1E-4</v>
      </c>
      <c r="R197" s="184">
        <f t="shared" si="27"/>
        <v>1.1000000000000001E-3</v>
      </c>
      <c r="S197" s="184">
        <v>0</v>
      </c>
      <c r="T197" s="185">
        <f t="shared" si="28"/>
        <v>0</v>
      </c>
      <c r="U197" s="31"/>
      <c r="V197" s="31"/>
      <c r="W197" s="31"/>
      <c r="X197" s="31"/>
      <c r="Y197" s="31"/>
      <c r="Z197" s="31"/>
      <c r="AA197" s="31"/>
      <c r="AB197" s="31"/>
      <c r="AC197" s="31"/>
      <c r="AD197" s="31"/>
      <c r="AE197" s="31"/>
      <c r="AR197" s="186" t="s">
        <v>1292</v>
      </c>
      <c r="AT197" s="186" t="s">
        <v>357</v>
      </c>
      <c r="AU197" s="186" t="s">
        <v>88</v>
      </c>
      <c r="AY197" s="14" t="s">
        <v>232</v>
      </c>
      <c r="BE197" s="104">
        <f t="shared" si="29"/>
        <v>0</v>
      </c>
      <c r="BF197" s="104">
        <f t="shared" si="30"/>
        <v>0</v>
      </c>
      <c r="BG197" s="104">
        <f t="shared" si="31"/>
        <v>0</v>
      </c>
      <c r="BH197" s="104">
        <f t="shared" si="32"/>
        <v>0</v>
      </c>
      <c r="BI197" s="104">
        <f t="shared" si="33"/>
        <v>0</v>
      </c>
      <c r="BJ197" s="14" t="s">
        <v>88</v>
      </c>
      <c r="BK197" s="104">
        <f t="shared" si="34"/>
        <v>0</v>
      </c>
      <c r="BL197" s="14" t="s">
        <v>463</v>
      </c>
      <c r="BM197" s="186" t="s">
        <v>1679</v>
      </c>
    </row>
    <row r="198" spans="1:65" s="2" customFormat="1" ht="37.9" customHeight="1">
      <c r="A198" s="31"/>
      <c r="B198" s="142"/>
      <c r="C198" s="174" t="s">
        <v>401</v>
      </c>
      <c r="D198" s="174" t="s">
        <v>234</v>
      </c>
      <c r="E198" s="175" t="s">
        <v>1680</v>
      </c>
      <c r="F198" s="176" t="s">
        <v>1681</v>
      </c>
      <c r="G198" s="177" t="s">
        <v>394</v>
      </c>
      <c r="H198" s="178">
        <v>4</v>
      </c>
      <c r="I198" s="179"/>
      <c r="J198" s="180">
        <f t="shared" si="25"/>
        <v>0</v>
      </c>
      <c r="K198" s="181"/>
      <c r="L198" s="32"/>
      <c r="M198" s="182" t="s">
        <v>1</v>
      </c>
      <c r="N198" s="183" t="s">
        <v>43</v>
      </c>
      <c r="O198" s="60"/>
      <c r="P198" s="184">
        <f t="shared" si="26"/>
        <v>0</v>
      </c>
      <c r="Q198" s="184">
        <v>0</v>
      </c>
      <c r="R198" s="184">
        <f t="shared" si="27"/>
        <v>0</v>
      </c>
      <c r="S198" s="184">
        <v>0</v>
      </c>
      <c r="T198" s="185">
        <f t="shared" si="28"/>
        <v>0</v>
      </c>
      <c r="U198" s="31"/>
      <c r="V198" s="31"/>
      <c r="W198" s="31"/>
      <c r="X198" s="31"/>
      <c r="Y198" s="31"/>
      <c r="Z198" s="31"/>
      <c r="AA198" s="31"/>
      <c r="AB198" s="31"/>
      <c r="AC198" s="31"/>
      <c r="AD198" s="31"/>
      <c r="AE198" s="31"/>
      <c r="AR198" s="186" t="s">
        <v>463</v>
      </c>
      <c r="AT198" s="186" t="s">
        <v>234</v>
      </c>
      <c r="AU198" s="186" t="s">
        <v>88</v>
      </c>
      <c r="AY198" s="14" t="s">
        <v>232</v>
      </c>
      <c r="BE198" s="104">
        <f t="shared" si="29"/>
        <v>0</v>
      </c>
      <c r="BF198" s="104">
        <f t="shared" si="30"/>
        <v>0</v>
      </c>
      <c r="BG198" s="104">
        <f t="shared" si="31"/>
        <v>0</v>
      </c>
      <c r="BH198" s="104">
        <f t="shared" si="32"/>
        <v>0</v>
      </c>
      <c r="BI198" s="104">
        <f t="shared" si="33"/>
        <v>0</v>
      </c>
      <c r="BJ198" s="14" t="s">
        <v>88</v>
      </c>
      <c r="BK198" s="104">
        <f t="shared" si="34"/>
        <v>0</v>
      </c>
      <c r="BL198" s="14" t="s">
        <v>463</v>
      </c>
      <c r="BM198" s="186" t="s">
        <v>1682</v>
      </c>
    </row>
    <row r="199" spans="1:65" s="2" customFormat="1" ht="16.5" customHeight="1">
      <c r="A199" s="31"/>
      <c r="B199" s="142"/>
      <c r="C199" s="187" t="s">
        <v>405</v>
      </c>
      <c r="D199" s="187" t="s">
        <v>357</v>
      </c>
      <c r="E199" s="188" t="s">
        <v>1683</v>
      </c>
      <c r="F199" s="189" t="s">
        <v>1684</v>
      </c>
      <c r="G199" s="190" t="s">
        <v>394</v>
      </c>
      <c r="H199" s="191">
        <v>4</v>
      </c>
      <c r="I199" s="192"/>
      <c r="J199" s="193">
        <f t="shared" si="25"/>
        <v>0</v>
      </c>
      <c r="K199" s="194"/>
      <c r="L199" s="195"/>
      <c r="M199" s="196" t="s">
        <v>1</v>
      </c>
      <c r="N199" s="197" t="s">
        <v>43</v>
      </c>
      <c r="O199" s="60"/>
      <c r="P199" s="184">
        <f t="shared" si="26"/>
        <v>0</v>
      </c>
      <c r="Q199" s="184">
        <v>1.6000000000000001E-4</v>
      </c>
      <c r="R199" s="184">
        <f t="shared" si="27"/>
        <v>6.4000000000000005E-4</v>
      </c>
      <c r="S199" s="184">
        <v>0</v>
      </c>
      <c r="T199" s="185">
        <f t="shared" si="28"/>
        <v>0</v>
      </c>
      <c r="U199" s="31"/>
      <c r="V199" s="31"/>
      <c r="W199" s="31"/>
      <c r="X199" s="31"/>
      <c r="Y199" s="31"/>
      <c r="Z199" s="31"/>
      <c r="AA199" s="31"/>
      <c r="AB199" s="31"/>
      <c r="AC199" s="31"/>
      <c r="AD199" s="31"/>
      <c r="AE199" s="31"/>
      <c r="AR199" s="186" t="s">
        <v>1292</v>
      </c>
      <c r="AT199" s="186" t="s">
        <v>357</v>
      </c>
      <c r="AU199" s="186" t="s">
        <v>88</v>
      </c>
      <c r="AY199" s="14" t="s">
        <v>232</v>
      </c>
      <c r="BE199" s="104">
        <f t="shared" si="29"/>
        <v>0</v>
      </c>
      <c r="BF199" s="104">
        <f t="shared" si="30"/>
        <v>0</v>
      </c>
      <c r="BG199" s="104">
        <f t="shared" si="31"/>
        <v>0</v>
      </c>
      <c r="BH199" s="104">
        <f t="shared" si="32"/>
        <v>0</v>
      </c>
      <c r="BI199" s="104">
        <f t="shared" si="33"/>
        <v>0</v>
      </c>
      <c r="BJ199" s="14" t="s">
        <v>88</v>
      </c>
      <c r="BK199" s="104">
        <f t="shared" si="34"/>
        <v>0</v>
      </c>
      <c r="BL199" s="14" t="s">
        <v>463</v>
      </c>
      <c r="BM199" s="186" t="s">
        <v>1685</v>
      </c>
    </row>
    <row r="200" spans="1:65" s="2" customFormat="1" ht="24.2" customHeight="1">
      <c r="A200" s="31"/>
      <c r="B200" s="142"/>
      <c r="C200" s="174" t="s">
        <v>409</v>
      </c>
      <c r="D200" s="174" t="s">
        <v>234</v>
      </c>
      <c r="E200" s="175" t="s">
        <v>1686</v>
      </c>
      <c r="F200" s="176" t="s">
        <v>1687</v>
      </c>
      <c r="G200" s="177" t="s">
        <v>256</v>
      </c>
      <c r="H200" s="178">
        <v>35</v>
      </c>
      <c r="I200" s="179"/>
      <c r="J200" s="180">
        <f t="shared" si="25"/>
        <v>0</v>
      </c>
      <c r="K200" s="181"/>
      <c r="L200" s="32"/>
      <c r="M200" s="182" t="s">
        <v>1</v>
      </c>
      <c r="N200" s="183" t="s">
        <v>43</v>
      </c>
      <c r="O200" s="60"/>
      <c r="P200" s="184">
        <f t="shared" si="26"/>
        <v>0</v>
      </c>
      <c r="Q200" s="184">
        <v>0</v>
      </c>
      <c r="R200" s="184">
        <f t="shared" si="27"/>
        <v>0</v>
      </c>
      <c r="S200" s="184">
        <v>0</v>
      </c>
      <c r="T200" s="185">
        <f t="shared" si="28"/>
        <v>0</v>
      </c>
      <c r="U200" s="31"/>
      <c r="V200" s="31"/>
      <c r="W200" s="31"/>
      <c r="X200" s="31"/>
      <c r="Y200" s="31"/>
      <c r="Z200" s="31"/>
      <c r="AA200" s="31"/>
      <c r="AB200" s="31"/>
      <c r="AC200" s="31"/>
      <c r="AD200" s="31"/>
      <c r="AE200" s="31"/>
      <c r="AR200" s="186" t="s">
        <v>463</v>
      </c>
      <c r="AT200" s="186" t="s">
        <v>234</v>
      </c>
      <c r="AU200" s="186" t="s">
        <v>88</v>
      </c>
      <c r="AY200" s="14" t="s">
        <v>232</v>
      </c>
      <c r="BE200" s="104">
        <f t="shared" si="29"/>
        <v>0</v>
      </c>
      <c r="BF200" s="104">
        <f t="shared" si="30"/>
        <v>0</v>
      </c>
      <c r="BG200" s="104">
        <f t="shared" si="31"/>
        <v>0</v>
      </c>
      <c r="BH200" s="104">
        <f t="shared" si="32"/>
        <v>0</v>
      </c>
      <c r="BI200" s="104">
        <f t="shared" si="33"/>
        <v>0</v>
      </c>
      <c r="BJ200" s="14" t="s">
        <v>88</v>
      </c>
      <c r="BK200" s="104">
        <f t="shared" si="34"/>
        <v>0</v>
      </c>
      <c r="BL200" s="14" t="s">
        <v>463</v>
      </c>
      <c r="BM200" s="186" t="s">
        <v>1688</v>
      </c>
    </row>
    <row r="201" spans="1:65" s="2" customFormat="1" ht="33" customHeight="1">
      <c r="A201" s="31"/>
      <c r="B201" s="142"/>
      <c r="C201" s="187" t="s">
        <v>413</v>
      </c>
      <c r="D201" s="187" t="s">
        <v>357</v>
      </c>
      <c r="E201" s="188" t="s">
        <v>1689</v>
      </c>
      <c r="F201" s="189" t="s">
        <v>1690</v>
      </c>
      <c r="G201" s="190" t="s">
        <v>256</v>
      </c>
      <c r="H201" s="191">
        <v>35</v>
      </c>
      <c r="I201" s="192"/>
      <c r="J201" s="193">
        <f t="shared" si="25"/>
        <v>0</v>
      </c>
      <c r="K201" s="194"/>
      <c r="L201" s="195"/>
      <c r="M201" s="196" t="s">
        <v>1</v>
      </c>
      <c r="N201" s="197" t="s">
        <v>43</v>
      </c>
      <c r="O201" s="60"/>
      <c r="P201" s="184">
        <f t="shared" si="26"/>
        <v>0</v>
      </c>
      <c r="Q201" s="184">
        <v>1.2E-4</v>
      </c>
      <c r="R201" s="184">
        <f t="shared" si="27"/>
        <v>4.1999999999999997E-3</v>
      </c>
      <c r="S201" s="184">
        <v>0</v>
      </c>
      <c r="T201" s="185">
        <f t="shared" si="28"/>
        <v>0</v>
      </c>
      <c r="U201" s="31"/>
      <c r="V201" s="31"/>
      <c r="W201" s="31"/>
      <c r="X201" s="31"/>
      <c r="Y201" s="31"/>
      <c r="Z201" s="31"/>
      <c r="AA201" s="31"/>
      <c r="AB201" s="31"/>
      <c r="AC201" s="31"/>
      <c r="AD201" s="31"/>
      <c r="AE201" s="31"/>
      <c r="AR201" s="186" t="s">
        <v>1292</v>
      </c>
      <c r="AT201" s="186" t="s">
        <v>357</v>
      </c>
      <c r="AU201" s="186" t="s">
        <v>88</v>
      </c>
      <c r="AY201" s="14" t="s">
        <v>232</v>
      </c>
      <c r="BE201" s="104">
        <f t="shared" si="29"/>
        <v>0</v>
      </c>
      <c r="BF201" s="104">
        <f t="shared" si="30"/>
        <v>0</v>
      </c>
      <c r="BG201" s="104">
        <f t="shared" si="31"/>
        <v>0</v>
      </c>
      <c r="BH201" s="104">
        <f t="shared" si="32"/>
        <v>0</v>
      </c>
      <c r="BI201" s="104">
        <f t="shared" si="33"/>
        <v>0</v>
      </c>
      <c r="BJ201" s="14" t="s">
        <v>88</v>
      </c>
      <c r="BK201" s="104">
        <f t="shared" si="34"/>
        <v>0</v>
      </c>
      <c r="BL201" s="14" t="s">
        <v>463</v>
      </c>
      <c r="BM201" s="186" t="s">
        <v>1691</v>
      </c>
    </row>
    <row r="202" spans="1:65" s="2" customFormat="1" ht="24.2" customHeight="1">
      <c r="A202" s="31"/>
      <c r="B202" s="142"/>
      <c r="C202" s="187" t="s">
        <v>417</v>
      </c>
      <c r="D202" s="187" t="s">
        <v>357</v>
      </c>
      <c r="E202" s="188" t="s">
        <v>1692</v>
      </c>
      <c r="F202" s="189" t="s">
        <v>1693</v>
      </c>
      <c r="G202" s="190" t="s">
        <v>394</v>
      </c>
      <c r="H202" s="191">
        <v>5</v>
      </c>
      <c r="I202" s="192"/>
      <c r="J202" s="193">
        <f t="shared" si="25"/>
        <v>0</v>
      </c>
      <c r="K202" s="194"/>
      <c r="L202" s="195"/>
      <c r="M202" s="196" t="s">
        <v>1</v>
      </c>
      <c r="N202" s="197" t="s">
        <v>43</v>
      </c>
      <c r="O202" s="60"/>
      <c r="P202" s="184">
        <f t="shared" si="26"/>
        <v>0</v>
      </c>
      <c r="Q202" s="184">
        <v>1.0000000000000001E-5</v>
      </c>
      <c r="R202" s="184">
        <f t="shared" si="27"/>
        <v>5.0000000000000002E-5</v>
      </c>
      <c r="S202" s="184">
        <v>0</v>
      </c>
      <c r="T202" s="185">
        <f t="shared" si="28"/>
        <v>0</v>
      </c>
      <c r="U202" s="31"/>
      <c r="V202" s="31"/>
      <c r="W202" s="31"/>
      <c r="X202" s="31"/>
      <c r="Y202" s="31"/>
      <c r="Z202" s="31"/>
      <c r="AA202" s="31"/>
      <c r="AB202" s="31"/>
      <c r="AC202" s="31"/>
      <c r="AD202" s="31"/>
      <c r="AE202" s="31"/>
      <c r="AR202" s="186" t="s">
        <v>1292</v>
      </c>
      <c r="AT202" s="186" t="s">
        <v>357</v>
      </c>
      <c r="AU202" s="186" t="s">
        <v>88</v>
      </c>
      <c r="AY202" s="14" t="s">
        <v>232</v>
      </c>
      <c r="BE202" s="104">
        <f t="shared" si="29"/>
        <v>0</v>
      </c>
      <c r="BF202" s="104">
        <f t="shared" si="30"/>
        <v>0</v>
      </c>
      <c r="BG202" s="104">
        <f t="shared" si="31"/>
        <v>0</v>
      </c>
      <c r="BH202" s="104">
        <f t="shared" si="32"/>
        <v>0</v>
      </c>
      <c r="BI202" s="104">
        <f t="shared" si="33"/>
        <v>0</v>
      </c>
      <c r="BJ202" s="14" t="s">
        <v>88</v>
      </c>
      <c r="BK202" s="104">
        <f t="shared" si="34"/>
        <v>0</v>
      </c>
      <c r="BL202" s="14" t="s">
        <v>463</v>
      </c>
      <c r="BM202" s="186" t="s">
        <v>1694</v>
      </c>
    </row>
    <row r="203" spans="1:65" s="2" customFormat="1" ht="24.2" customHeight="1">
      <c r="A203" s="31"/>
      <c r="B203" s="142"/>
      <c r="C203" s="187" t="s">
        <v>421</v>
      </c>
      <c r="D203" s="187" t="s">
        <v>357</v>
      </c>
      <c r="E203" s="188" t="s">
        <v>1695</v>
      </c>
      <c r="F203" s="189" t="s">
        <v>1696</v>
      </c>
      <c r="G203" s="190" t="s">
        <v>394</v>
      </c>
      <c r="H203" s="191">
        <v>105</v>
      </c>
      <c r="I203" s="192"/>
      <c r="J203" s="193">
        <f t="shared" si="25"/>
        <v>0</v>
      </c>
      <c r="K203" s="194"/>
      <c r="L203" s="195"/>
      <c r="M203" s="196" t="s">
        <v>1</v>
      </c>
      <c r="N203" s="197" t="s">
        <v>43</v>
      </c>
      <c r="O203" s="60"/>
      <c r="P203" s="184">
        <f t="shared" si="26"/>
        <v>0</v>
      </c>
      <c r="Q203" s="184">
        <v>6.9999999999999994E-5</v>
      </c>
      <c r="R203" s="184">
        <f t="shared" si="27"/>
        <v>7.3499999999999998E-3</v>
      </c>
      <c r="S203" s="184">
        <v>0</v>
      </c>
      <c r="T203" s="185">
        <f t="shared" si="28"/>
        <v>0</v>
      </c>
      <c r="U203" s="31"/>
      <c r="V203" s="31"/>
      <c r="W203" s="31"/>
      <c r="X203" s="31"/>
      <c r="Y203" s="31"/>
      <c r="Z203" s="31"/>
      <c r="AA203" s="31"/>
      <c r="AB203" s="31"/>
      <c r="AC203" s="31"/>
      <c r="AD203" s="31"/>
      <c r="AE203" s="31"/>
      <c r="AR203" s="186" t="s">
        <v>1292</v>
      </c>
      <c r="AT203" s="186" t="s">
        <v>357</v>
      </c>
      <c r="AU203" s="186" t="s">
        <v>88</v>
      </c>
      <c r="AY203" s="14" t="s">
        <v>232</v>
      </c>
      <c r="BE203" s="104">
        <f t="shared" si="29"/>
        <v>0</v>
      </c>
      <c r="BF203" s="104">
        <f t="shared" si="30"/>
        <v>0</v>
      </c>
      <c r="BG203" s="104">
        <f t="shared" si="31"/>
        <v>0</v>
      </c>
      <c r="BH203" s="104">
        <f t="shared" si="32"/>
        <v>0</v>
      </c>
      <c r="BI203" s="104">
        <f t="shared" si="33"/>
        <v>0</v>
      </c>
      <c r="BJ203" s="14" t="s">
        <v>88</v>
      </c>
      <c r="BK203" s="104">
        <f t="shared" si="34"/>
        <v>0</v>
      </c>
      <c r="BL203" s="14" t="s">
        <v>463</v>
      </c>
      <c r="BM203" s="186" t="s">
        <v>1697</v>
      </c>
    </row>
    <row r="204" spans="1:65" s="2" customFormat="1" ht="24.2" customHeight="1">
      <c r="A204" s="31"/>
      <c r="B204" s="142"/>
      <c r="C204" s="174" t="s">
        <v>425</v>
      </c>
      <c r="D204" s="174" t="s">
        <v>234</v>
      </c>
      <c r="E204" s="175" t="s">
        <v>1698</v>
      </c>
      <c r="F204" s="176" t="s">
        <v>1699</v>
      </c>
      <c r="G204" s="177" t="s">
        <v>256</v>
      </c>
      <c r="H204" s="178">
        <v>15</v>
      </c>
      <c r="I204" s="179"/>
      <c r="J204" s="180">
        <f t="shared" si="25"/>
        <v>0</v>
      </c>
      <c r="K204" s="181"/>
      <c r="L204" s="32"/>
      <c r="M204" s="182" t="s">
        <v>1</v>
      </c>
      <c r="N204" s="183" t="s">
        <v>43</v>
      </c>
      <c r="O204" s="60"/>
      <c r="P204" s="184">
        <f t="shared" si="26"/>
        <v>0</v>
      </c>
      <c r="Q204" s="184">
        <v>0</v>
      </c>
      <c r="R204" s="184">
        <f t="shared" si="27"/>
        <v>0</v>
      </c>
      <c r="S204" s="184">
        <v>0</v>
      </c>
      <c r="T204" s="185">
        <f t="shared" si="28"/>
        <v>0</v>
      </c>
      <c r="U204" s="31"/>
      <c r="V204" s="31"/>
      <c r="W204" s="31"/>
      <c r="X204" s="31"/>
      <c r="Y204" s="31"/>
      <c r="Z204" s="31"/>
      <c r="AA204" s="31"/>
      <c r="AB204" s="31"/>
      <c r="AC204" s="31"/>
      <c r="AD204" s="31"/>
      <c r="AE204" s="31"/>
      <c r="AR204" s="186" t="s">
        <v>463</v>
      </c>
      <c r="AT204" s="186" t="s">
        <v>234</v>
      </c>
      <c r="AU204" s="186" t="s">
        <v>88</v>
      </c>
      <c r="AY204" s="14" t="s">
        <v>232</v>
      </c>
      <c r="BE204" s="104">
        <f t="shared" si="29"/>
        <v>0</v>
      </c>
      <c r="BF204" s="104">
        <f t="shared" si="30"/>
        <v>0</v>
      </c>
      <c r="BG204" s="104">
        <f t="shared" si="31"/>
        <v>0</v>
      </c>
      <c r="BH204" s="104">
        <f t="shared" si="32"/>
        <v>0</v>
      </c>
      <c r="BI204" s="104">
        <f t="shared" si="33"/>
        <v>0</v>
      </c>
      <c r="BJ204" s="14" t="s">
        <v>88</v>
      </c>
      <c r="BK204" s="104">
        <f t="shared" si="34"/>
        <v>0</v>
      </c>
      <c r="BL204" s="14" t="s">
        <v>463</v>
      </c>
      <c r="BM204" s="186" t="s">
        <v>1700</v>
      </c>
    </row>
    <row r="205" spans="1:65" s="2" customFormat="1" ht="33" customHeight="1">
      <c r="A205" s="31"/>
      <c r="B205" s="142"/>
      <c r="C205" s="187" t="s">
        <v>429</v>
      </c>
      <c r="D205" s="187" t="s">
        <v>357</v>
      </c>
      <c r="E205" s="188" t="s">
        <v>1701</v>
      </c>
      <c r="F205" s="189" t="s">
        <v>1702</v>
      </c>
      <c r="G205" s="190" t="s">
        <v>256</v>
      </c>
      <c r="H205" s="191">
        <v>15</v>
      </c>
      <c r="I205" s="192"/>
      <c r="J205" s="193">
        <f t="shared" si="25"/>
        <v>0</v>
      </c>
      <c r="K205" s="194"/>
      <c r="L205" s="195"/>
      <c r="M205" s="196" t="s">
        <v>1</v>
      </c>
      <c r="N205" s="197" t="s">
        <v>43</v>
      </c>
      <c r="O205" s="60"/>
      <c r="P205" s="184">
        <f t="shared" si="26"/>
        <v>0</v>
      </c>
      <c r="Q205" s="184">
        <v>2.3000000000000001E-4</v>
      </c>
      <c r="R205" s="184">
        <f t="shared" si="27"/>
        <v>3.4499999999999999E-3</v>
      </c>
      <c r="S205" s="184">
        <v>0</v>
      </c>
      <c r="T205" s="185">
        <f t="shared" si="28"/>
        <v>0</v>
      </c>
      <c r="U205" s="31"/>
      <c r="V205" s="31"/>
      <c r="W205" s="31"/>
      <c r="X205" s="31"/>
      <c r="Y205" s="31"/>
      <c r="Z205" s="31"/>
      <c r="AA205" s="31"/>
      <c r="AB205" s="31"/>
      <c r="AC205" s="31"/>
      <c r="AD205" s="31"/>
      <c r="AE205" s="31"/>
      <c r="AR205" s="186" t="s">
        <v>1292</v>
      </c>
      <c r="AT205" s="186" t="s">
        <v>357</v>
      </c>
      <c r="AU205" s="186" t="s">
        <v>88</v>
      </c>
      <c r="AY205" s="14" t="s">
        <v>232</v>
      </c>
      <c r="BE205" s="104">
        <f t="shared" si="29"/>
        <v>0</v>
      </c>
      <c r="BF205" s="104">
        <f t="shared" si="30"/>
        <v>0</v>
      </c>
      <c r="BG205" s="104">
        <f t="shared" si="31"/>
        <v>0</v>
      </c>
      <c r="BH205" s="104">
        <f t="shared" si="32"/>
        <v>0</v>
      </c>
      <c r="BI205" s="104">
        <f t="shared" si="33"/>
        <v>0</v>
      </c>
      <c r="BJ205" s="14" t="s">
        <v>88</v>
      </c>
      <c r="BK205" s="104">
        <f t="shared" si="34"/>
        <v>0</v>
      </c>
      <c r="BL205" s="14" t="s">
        <v>463</v>
      </c>
      <c r="BM205" s="186" t="s">
        <v>1703</v>
      </c>
    </row>
    <row r="206" spans="1:65" s="2" customFormat="1" ht="24.2" customHeight="1">
      <c r="A206" s="31"/>
      <c r="B206" s="142"/>
      <c r="C206" s="187" t="s">
        <v>434</v>
      </c>
      <c r="D206" s="187" t="s">
        <v>357</v>
      </c>
      <c r="E206" s="188" t="s">
        <v>1704</v>
      </c>
      <c r="F206" s="189" t="s">
        <v>1705</v>
      </c>
      <c r="G206" s="190" t="s">
        <v>394</v>
      </c>
      <c r="H206" s="191">
        <v>3</v>
      </c>
      <c r="I206" s="192"/>
      <c r="J206" s="193">
        <f t="shared" si="25"/>
        <v>0</v>
      </c>
      <c r="K206" s="194"/>
      <c r="L206" s="195"/>
      <c r="M206" s="196" t="s">
        <v>1</v>
      </c>
      <c r="N206" s="197" t="s">
        <v>43</v>
      </c>
      <c r="O206" s="60"/>
      <c r="P206" s="184">
        <f t="shared" si="26"/>
        <v>0</v>
      </c>
      <c r="Q206" s="184">
        <v>2.0000000000000002E-5</v>
      </c>
      <c r="R206" s="184">
        <f t="shared" si="27"/>
        <v>6.0000000000000008E-5</v>
      </c>
      <c r="S206" s="184">
        <v>0</v>
      </c>
      <c r="T206" s="185">
        <f t="shared" si="28"/>
        <v>0</v>
      </c>
      <c r="U206" s="31"/>
      <c r="V206" s="31"/>
      <c r="W206" s="31"/>
      <c r="X206" s="31"/>
      <c r="Y206" s="31"/>
      <c r="Z206" s="31"/>
      <c r="AA206" s="31"/>
      <c r="AB206" s="31"/>
      <c r="AC206" s="31"/>
      <c r="AD206" s="31"/>
      <c r="AE206" s="31"/>
      <c r="AR206" s="186" t="s">
        <v>1292</v>
      </c>
      <c r="AT206" s="186" t="s">
        <v>357</v>
      </c>
      <c r="AU206" s="186" t="s">
        <v>88</v>
      </c>
      <c r="AY206" s="14" t="s">
        <v>232</v>
      </c>
      <c r="BE206" s="104">
        <f t="shared" si="29"/>
        <v>0</v>
      </c>
      <c r="BF206" s="104">
        <f t="shared" si="30"/>
        <v>0</v>
      </c>
      <c r="BG206" s="104">
        <f t="shared" si="31"/>
        <v>0</v>
      </c>
      <c r="BH206" s="104">
        <f t="shared" si="32"/>
        <v>0</v>
      </c>
      <c r="BI206" s="104">
        <f t="shared" si="33"/>
        <v>0</v>
      </c>
      <c r="BJ206" s="14" t="s">
        <v>88</v>
      </c>
      <c r="BK206" s="104">
        <f t="shared" si="34"/>
        <v>0</v>
      </c>
      <c r="BL206" s="14" t="s">
        <v>463</v>
      </c>
      <c r="BM206" s="186" t="s">
        <v>1706</v>
      </c>
    </row>
    <row r="207" spans="1:65" s="2" customFormat="1" ht="24.2" customHeight="1">
      <c r="A207" s="31"/>
      <c r="B207" s="142"/>
      <c r="C207" s="187" t="s">
        <v>438</v>
      </c>
      <c r="D207" s="187" t="s">
        <v>357</v>
      </c>
      <c r="E207" s="188" t="s">
        <v>1707</v>
      </c>
      <c r="F207" s="189" t="s">
        <v>1708</v>
      </c>
      <c r="G207" s="190" t="s">
        <v>394</v>
      </c>
      <c r="H207" s="191">
        <v>45</v>
      </c>
      <c r="I207" s="192"/>
      <c r="J207" s="193">
        <f t="shared" si="25"/>
        <v>0</v>
      </c>
      <c r="K207" s="194"/>
      <c r="L207" s="195"/>
      <c r="M207" s="196" t="s">
        <v>1</v>
      </c>
      <c r="N207" s="197" t="s">
        <v>43</v>
      </c>
      <c r="O207" s="60"/>
      <c r="P207" s="184">
        <f t="shared" si="26"/>
        <v>0</v>
      </c>
      <c r="Q207" s="184">
        <v>1.0000000000000001E-5</v>
      </c>
      <c r="R207" s="184">
        <f t="shared" si="27"/>
        <v>4.5000000000000004E-4</v>
      </c>
      <c r="S207" s="184">
        <v>0</v>
      </c>
      <c r="T207" s="185">
        <f t="shared" si="28"/>
        <v>0</v>
      </c>
      <c r="U207" s="31"/>
      <c r="V207" s="31"/>
      <c r="W207" s="31"/>
      <c r="X207" s="31"/>
      <c r="Y207" s="31"/>
      <c r="Z207" s="31"/>
      <c r="AA207" s="31"/>
      <c r="AB207" s="31"/>
      <c r="AC207" s="31"/>
      <c r="AD207" s="31"/>
      <c r="AE207" s="31"/>
      <c r="AR207" s="186" t="s">
        <v>1292</v>
      </c>
      <c r="AT207" s="186" t="s">
        <v>357</v>
      </c>
      <c r="AU207" s="186" t="s">
        <v>88</v>
      </c>
      <c r="AY207" s="14" t="s">
        <v>232</v>
      </c>
      <c r="BE207" s="104">
        <f t="shared" si="29"/>
        <v>0</v>
      </c>
      <c r="BF207" s="104">
        <f t="shared" si="30"/>
        <v>0</v>
      </c>
      <c r="BG207" s="104">
        <f t="shared" si="31"/>
        <v>0</v>
      </c>
      <c r="BH207" s="104">
        <f t="shared" si="32"/>
        <v>0</v>
      </c>
      <c r="BI207" s="104">
        <f t="shared" si="33"/>
        <v>0</v>
      </c>
      <c r="BJ207" s="14" t="s">
        <v>88</v>
      </c>
      <c r="BK207" s="104">
        <f t="shared" si="34"/>
        <v>0</v>
      </c>
      <c r="BL207" s="14" t="s">
        <v>463</v>
      </c>
      <c r="BM207" s="186" t="s">
        <v>1709</v>
      </c>
    </row>
    <row r="208" spans="1:65" s="2" customFormat="1" ht="33" customHeight="1">
      <c r="A208" s="31"/>
      <c r="B208" s="142"/>
      <c r="C208" s="174" t="s">
        <v>442</v>
      </c>
      <c r="D208" s="174" t="s">
        <v>234</v>
      </c>
      <c r="E208" s="175" t="s">
        <v>1710</v>
      </c>
      <c r="F208" s="176" t="s">
        <v>1711</v>
      </c>
      <c r="G208" s="177" t="s">
        <v>394</v>
      </c>
      <c r="H208" s="178">
        <v>180</v>
      </c>
      <c r="I208" s="179"/>
      <c r="J208" s="180">
        <f t="shared" si="25"/>
        <v>0</v>
      </c>
      <c r="K208" s="181"/>
      <c r="L208" s="32"/>
      <c r="M208" s="182" t="s">
        <v>1</v>
      </c>
      <c r="N208" s="183" t="s">
        <v>43</v>
      </c>
      <c r="O208" s="60"/>
      <c r="P208" s="184">
        <f t="shared" si="26"/>
        <v>0</v>
      </c>
      <c r="Q208" s="184">
        <v>0</v>
      </c>
      <c r="R208" s="184">
        <f t="shared" si="27"/>
        <v>0</v>
      </c>
      <c r="S208" s="184">
        <v>0</v>
      </c>
      <c r="T208" s="185">
        <f t="shared" si="28"/>
        <v>0</v>
      </c>
      <c r="U208" s="31"/>
      <c r="V208" s="31"/>
      <c r="W208" s="31"/>
      <c r="X208" s="31"/>
      <c r="Y208" s="31"/>
      <c r="Z208" s="31"/>
      <c r="AA208" s="31"/>
      <c r="AB208" s="31"/>
      <c r="AC208" s="31"/>
      <c r="AD208" s="31"/>
      <c r="AE208" s="31"/>
      <c r="AR208" s="186" t="s">
        <v>463</v>
      </c>
      <c r="AT208" s="186" t="s">
        <v>234</v>
      </c>
      <c r="AU208" s="186" t="s">
        <v>88</v>
      </c>
      <c r="AY208" s="14" t="s">
        <v>232</v>
      </c>
      <c r="BE208" s="104">
        <f t="shared" si="29"/>
        <v>0</v>
      </c>
      <c r="BF208" s="104">
        <f t="shared" si="30"/>
        <v>0</v>
      </c>
      <c r="BG208" s="104">
        <f t="shared" si="31"/>
        <v>0</v>
      </c>
      <c r="BH208" s="104">
        <f t="shared" si="32"/>
        <v>0</v>
      </c>
      <c r="BI208" s="104">
        <f t="shared" si="33"/>
        <v>0</v>
      </c>
      <c r="BJ208" s="14" t="s">
        <v>88</v>
      </c>
      <c r="BK208" s="104">
        <f t="shared" si="34"/>
        <v>0</v>
      </c>
      <c r="BL208" s="14" t="s">
        <v>463</v>
      </c>
      <c r="BM208" s="186" t="s">
        <v>1712</v>
      </c>
    </row>
    <row r="209" spans="1:65" s="2" customFormat="1" ht="16.5" customHeight="1">
      <c r="A209" s="31"/>
      <c r="B209" s="142"/>
      <c r="C209" s="187" t="s">
        <v>446</v>
      </c>
      <c r="D209" s="187" t="s">
        <v>357</v>
      </c>
      <c r="E209" s="188" t="s">
        <v>1713</v>
      </c>
      <c r="F209" s="189" t="s">
        <v>1714</v>
      </c>
      <c r="G209" s="190" t="s">
        <v>394</v>
      </c>
      <c r="H209" s="191">
        <v>180</v>
      </c>
      <c r="I209" s="192"/>
      <c r="J209" s="193">
        <f t="shared" si="25"/>
        <v>0</v>
      </c>
      <c r="K209" s="194"/>
      <c r="L209" s="195"/>
      <c r="M209" s="196" t="s">
        <v>1</v>
      </c>
      <c r="N209" s="197" t="s">
        <v>43</v>
      </c>
      <c r="O209" s="60"/>
      <c r="P209" s="184">
        <f t="shared" si="26"/>
        <v>0</v>
      </c>
      <c r="Q209" s="184">
        <v>1.0000000000000001E-5</v>
      </c>
      <c r="R209" s="184">
        <f t="shared" si="27"/>
        <v>1.8000000000000002E-3</v>
      </c>
      <c r="S209" s="184">
        <v>0</v>
      </c>
      <c r="T209" s="185">
        <f t="shared" si="28"/>
        <v>0</v>
      </c>
      <c r="U209" s="31"/>
      <c r="V209" s="31"/>
      <c r="W209" s="31"/>
      <c r="X209" s="31"/>
      <c r="Y209" s="31"/>
      <c r="Z209" s="31"/>
      <c r="AA209" s="31"/>
      <c r="AB209" s="31"/>
      <c r="AC209" s="31"/>
      <c r="AD209" s="31"/>
      <c r="AE209" s="31"/>
      <c r="AR209" s="186" t="s">
        <v>1292</v>
      </c>
      <c r="AT209" s="186" t="s">
        <v>357</v>
      </c>
      <c r="AU209" s="186" t="s">
        <v>88</v>
      </c>
      <c r="AY209" s="14" t="s">
        <v>232</v>
      </c>
      <c r="BE209" s="104">
        <f t="shared" si="29"/>
        <v>0</v>
      </c>
      <c r="BF209" s="104">
        <f t="shared" si="30"/>
        <v>0</v>
      </c>
      <c r="BG209" s="104">
        <f t="shared" si="31"/>
        <v>0</v>
      </c>
      <c r="BH209" s="104">
        <f t="shared" si="32"/>
        <v>0</v>
      </c>
      <c r="BI209" s="104">
        <f t="shared" si="33"/>
        <v>0</v>
      </c>
      <c r="BJ209" s="14" t="s">
        <v>88</v>
      </c>
      <c r="BK209" s="104">
        <f t="shared" si="34"/>
        <v>0</v>
      </c>
      <c r="BL209" s="14" t="s">
        <v>463</v>
      </c>
      <c r="BM209" s="186" t="s">
        <v>1715</v>
      </c>
    </row>
    <row r="210" spans="1:65" s="2" customFormat="1" ht="33" customHeight="1">
      <c r="A210" s="31"/>
      <c r="B210" s="142"/>
      <c r="C210" s="174" t="s">
        <v>450</v>
      </c>
      <c r="D210" s="174" t="s">
        <v>234</v>
      </c>
      <c r="E210" s="175" t="s">
        <v>1716</v>
      </c>
      <c r="F210" s="176" t="s">
        <v>1717</v>
      </c>
      <c r="G210" s="177" t="s">
        <v>256</v>
      </c>
      <c r="H210" s="178">
        <v>6</v>
      </c>
      <c r="I210" s="179"/>
      <c r="J210" s="180">
        <f t="shared" si="25"/>
        <v>0</v>
      </c>
      <c r="K210" s="181"/>
      <c r="L210" s="32"/>
      <c r="M210" s="182" t="s">
        <v>1</v>
      </c>
      <c r="N210" s="183" t="s">
        <v>43</v>
      </c>
      <c r="O210" s="60"/>
      <c r="P210" s="184">
        <f t="shared" si="26"/>
        <v>0</v>
      </c>
      <c r="Q210" s="184">
        <v>0</v>
      </c>
      <c r="R210" s="184">
        <f t="shared" si="27"/>
        <v>0</v>
      </c>
      <c r="S210" s="184">
        <v>0</v>
      </c>
      <c r="T210" s="185">
        <f t="shared" si="28"/>
        <v>0</v>
      </c>
      <c r="U210" s="31"/>
      <c r="V210" s="31"/>
      <c r="W210" s="31"/>
      <c r="X210" s="31"/>
      <c r="Y210" s="31"/>
      <c r="Z210" s="31"/>
      <c r="AA210" s="31"/>
      <c r="AB210" s="31"/>
      <c r="AC210" s="31"/>
      <c r="AD210" s="31"/>
      <c r="AE210" s="31"/>
      <c r="AR210" s="186" t="s">
        <v>463</v>
      </c>
      <c r="AT210" s="186" t="s">
        <v>234</v>
      </c>
      <c r="AU210" s="186" t="s">
        <v>88</v>
      </c>
      <c r="AY210" s="14" t="s">
        <v>232</v>
      </c>
      <c r="BE210" s="104">
        <f t="shared" si="29"/>
        <v>0</v>
      </c>
      <c r="BF210" s="104">
        <f t="shared" si="30"/>
        <v>0</v>
      </c>
      <c r="BG210" s="104">
        <f t="shared" si="31"/>
        <v>0</v>
      </c>
      <c r="BH210" s="104">
        <f t="shared" si="32"/>
        <v>0</v>
      </c>
      <c r="BI210" s="104">
        <f t="shared" si="33"/>
        <v>0</v>
      </c>
      <c r="BJ210" s="14" t="s">
        <v>88</v>
      </c>
      <c r="BK210" s="104">
        <f t="shared" si="34"/>
        <v>0</v>
      </c>
      <c r="BL210" s="14" t="s">
        <v>463</v>
      </c>
      <c r="BM210" s="186" t="s">
        <v>1718</v>
      </c>
    </row>
    <row r="211" spans="1:65" s="2" customFormat="1" ht="21.75" customHeight="1">
      <c r="A211" s="31"/>
      <c r="B211" s="142"/>
      <c r="C211" s="187" t="s">
        <v>455</v>
      </c>
      <c r="D211" s="187" t="s">
        <v>357</v>
      </c>
      <c r="E211" s="188" t="s">
        <v>1719</v>
      </c>
      <c r="F211" s="189" t="s">
        <v>1720</v>
      </c>
      <c r="G211" s="190" t="s">
        <v>256</v>
      </c>
      <c r="H211" s="191">
        <v>6</v>
      </c>
      <c r="I211" s="192"/>
      <c r="J211" s="193">
        <f t="shared" si="25"/>
        <v>0</v>
      </c>
      <c r="K211" s="194"/>
      <c r="L211" s="195"/>
      <c r="M211" s="196" t="s">
        <v>1</v>
      </c>
      <c r="N211" s="197" t="s">
        <v>43</v>
      </c>
      <c r="O211" s="60"/>
      <c r="P211" s="184">
        <f t="shared" si="26"/>
        <v>0</v>
      </c>
      <c r="Q211" s="184">
        <v>1.0399999999999999E-3</v>
      </c>
      <c r="R211" s="184">
        <f t="shared" si="27"/>
        <v>6.239999999999999E-3</v>
      </c>
      <c r="S211" s="184">
        <v>0</v>
      </c>
      <c r="T211" s="185">
        <f t="shared" si="28"/>
        <v>0</v>
      </c>
      <c r="U211" s="31"/>
      <c r="V211" s="31"/>
      <c r="W211" s="31"/>
      <c r="X211" s="31"/>
      <c r="Y211" s="31"/>
      <c r="Z211" s="31"/>
      <c r="AA211" s="31"/>
      <c r="AB211" s="31"/>
      <c r="AC211" s="31"/>
      <c r="AD211" s="31"/>
      <c r="AE211" s="31"/>
      <c r="AR211" s="186" t="s">
        <v>1292</v>
      </c>
      <c r="AT211" s="186" t="s">
        <v>357</v>
      </c>
      <c r="AU211" s="186" t="s">
        <v>88</v>
      </c>
      <c r="AY211" s="14" t="s">
        <v>232</v>
      </c>
      <c r="BE211" s="104">
        <f t="shared" si="29"/>
        <v>0</v>
      </c>
      <c r="BF211" s="104">
        <f t="shared" si="30"/>
        <v>0</v>
      </c>
      <c r="BG211" s="104">
        <f t="shared" si="31"/>
        <v>0</v>
      </c>
      <c r="BH211" s="104">
        <f t="shared" si="32"/>
        <v>0</v>
      </c>
      <c r="BI211" s="104">
        <f t="shared" si="33"/>
        <v>0</v>
      </c>
      <c r="BJ211" s="14" t="s">
        <v>88</v>
      </c>
      <c r="BK211" s="104">
        <f t="shared" si="34"/>
        <v>0</v>
      </c>
      <c r="BL211" s="14" t="s">
        <v>463</v>
      </c>
      <c r="BM211" s="186" t="s">
        <v>1721</v>
      </c>
    </row>
    <row r="212" spans="1:65" s="2" customFormat="1" ht="24.2" customHeight="1">
      <c r="A212" s="31"/>
      <c r="B212" s="142"/>
      <c r="C212" s="187" t="s">
        <v>460</v>
      </c>
      <c r="D212" s="187" t="s">
        <v>357</v>
      </c>
      <c r="E212" s="188" t="s">
        <v>1722</v>
      </c>
      <c r="F212" s="189" t="s">
        <v>1723</v>
      </c>
      <c r="G212" s="190" t="s">
        <v>256</v>
      </c>
      <c r="H212" s="191">
        <v>6</v>
      </c>
      <c r="I212" s="192"/>
      <c r="J212" s="193">
        <f t="shared" si="25"/>
        <v>0</v>
      </c>
      <c r="K212" s="194"/>
      <c r="L212" s="195"/>
      <c r="M212" s="196" t="s">
        <v>1</v>
      </c>
      <c r="N212" s="197" t="s">
        <v>43</v>
      </c>
      <c r="O212" s="60"/>
      <c r="P212" s="184">
        <f t="shared" si="26"/>
        <v>0</v>
      </c>
      <c r="Q212" s="184">
        <v>8.0000000000000004E-4</v>
      </c>
      <c r="R212" s="184">
        <f t="shared" si="27"/>
        <v>4.8000000000000004E-3</v>
      </c>
      <c r="S212" s="184">
        <v>0</v>
      </c>
      <c r="T212" s="185">
        <f t="shared" si="28"/>
        <v>0</v>
      </c>
      <c r="U212" s="31"/>
      <c r="V212" s="31"/>
      <c r="W212" s="31"/>
      <c r="X212" s="31"/>
      <c r="Y212" s="31"/>
      <c r="Z212" s="31"/>
      <c r="AA212" s="31"/>
      <c r="AB212" s="31"/>
      <c r="AC212" s="31"/>
      <c r="AD212" s="31"/>
      <c r="AE212" s="31"/>
      <c r="AR212" s="186" t="s">
        <v>1292</v>
      </c>
      <c r="AT212" s="186" t="s">
        <v>357</v>
      </c>
      <c r="AU212" s="186" t="s">
        <v>88</v>
      </c>
      <c r="AY212" s="14" t="s">
        <v>232</v>
      </c>
      <c r="BE212" s="104">
        <f t="shared" si="29"/>
        <v>0</v>
      </c>
      <c r="BF212" s="104">
        <f t="shared" si="30"/>
        <v>0</v>
      </c>
      <c r="BG212" s="104">
        <f t="shared" si="31"/>
        <v>0</v>
      </c>
      <c r="BH212" s="104">
        <f t="shared" si="32"/>
        <v>0</v>
      </c>
      <c r="BI212" s="104">
        <f t="shared" si="33"/>
        <v>0</v>
      </c>
      <c r="BJ212" s="14" t="s">
        <v>88</v>
      </c>
      <c r="BK212" s="104">
        <f t="shared" si="34"/>
        <v>0</v>
      </c>
      <c r="BL212" s="14" t="s">
        <v>463</v>
      </c>
      <c r="BM212" s="186" t="s">
        <v>1724</v>
      </c>
    </row>
    <row r="213" spans="1:65" s="2" customFormat="1" ht="24.2" customHeight="1">
      <c r="A213" s="31"/>
      <c r="B213" s="142"/>
      <c r="C213" s="187" t="s">
        <v>465</v>
      </c>
      <c r="D213" s="187" t="s">
        <v>357</v>
      </c>
      <c r="E213" s="188" t="s">
        <v>1725</v>
      </c>
      <c r="F213" s="189" t="s">
        <v>1726</v>
      </c>
      <c r="G213" s="190" t="s">
        <v>256</v>
      </c>
      <c r="H213" s="191">
        <v>2</v>
      </c>
      <c r="I213" s="192"/>
      <c r="J213" s="193">
        <f t="shared" si="25"/>
        <v>0</v>
      </c>
      <c r="K213" s="194"/>
      <c r="L213" s="195"/>
      <c r="M213" s="196" t="s">
        <v>1</v>
      </c>
      <c r="N213" s="197" t="s">
        <v>43</v>
      </c>
      <c r="O213" s="60"/>
      <c r="P213" s="184">
        <f t="shared" si="26"/>
        <v>0</v>
      </c>
      <c r="Q213" s="184">
        <v>1.0399999999999999E-3</v>
      </c>
      <c r="R213" s="184">
        <f t="shared" si="27"/>
        <v>2.0799999999999998E-3</v>
      </c>
      <c r="S213" s="184">
        <v>0</v>
      </c>
      <c r="T213" s="185">
        <f t="shared" si="28"/>
        <v>0</v>
      </c>
      <c r="U213" s="31"/>
      <c r="V213" s="31"/>
      <c r="W213" s="31"/>
      <c r="X213" s="31"/>
      <c r="Y213" s="31"/>
      <c r="Z213" s="31"/>
      <c r="AA213" s="31"/>
      <c r="AB213" s="31"/>
      <c r="AC213" s="31"/>
      <c r="AD213" s="31"/>
      <c r="AE213" s="31"/>
      <c r="AR213" s="186" t="s">
        <v>1292</v>
      </c>
      <c r="AT213" s="186" t="s">
        <v>357</v>
      </c>
      <c r="AU213" s="186" t="s">
        <v>88</v>
      </c>
      <c r="AY213" s="14" t="s">
        <v>232</v>
      </c>
      <c r="BE213" s="104">
        <f t="shared" si="29"/>
        <v>0</v>
      </c>
      <c r="BF213" s="104">
        <f t="shared" si="30"/>
        <v>0</v>
      </c>
      <c r="BG213" s="104">
        <f t="shared" si="31"/>
        <v>0</v>
      </c>
      <c r="BH213" s="104">
        <f t="shared" si="32"/>
        <v>0</v>
      </c>
      <c r="BI213" s="104">
        <f t="shared" si="33"/>
        <v>0</v>
      </c>
      <c r="BJ213" s="14" t="s">
        <v>88</v>
      </c>
      <c r="BK213" s="104">
        <f t="shared" si="34"/>
        <v>0</v>
      </c>
      <c r="BL213" s="14" t="s">
        <v>463</v>
      </c>
      <c r="BM213" s="186" t="s">
        <v>1727</v>
      </c>
    </row>
    <row r="214" spans="1:65" s="2" customFormat="1" ht="24.2" customHeight="1">
      <c r="A214" s="31"/>
      <c r="B214" s="142"/>
      <c r="C214" s="187" t="s">
        <v>470</v>
      </c>
      <c r="D214" s="187" t="s">
        <v>357</v>
      </c>
      <c r="E214" s="188" t="s">
        <v>1728</v>
      </c>
      <c r="F214" s="189" t="s">
        <v>1729</v>
      </c>
      <c r="G214" s="190" t="s">
        <v>394</v>
      </c>
      <c r="H214" s="191">
        <v>2</v>
      </c>
      <c r="I214" s="192"/>
      <c r="J214" s="193">
        <f t="shared" si="25"/>
        <v>0</v>
      </c>
      <c r="K214" s="194"/>
      <c r="L214" s="195"/>
      <c r="M214" s="196" t="s">
        <v>1</v>
      </c>
      <c r="N214" s="197" t="s">
        <v>43</v>
      </c>
      <c r="O214" s="60"/>
      <c r="P214" s="184">
        <f t="shared" si="26"/>
        <v>0</v>
      </c>
      <c r="Q214" s="184">
        <v>8.0000000000000004E-4</v>
      </c>
      <c r="R214" s="184">
        <f t="shared" si="27"/>
        <v>1.6000000000000001E-3</v>
      </c>
      <c r="S214" s="184">
        <v>0</v>
      </c>
      <c r="T214" s="185">
        <f t="shared" si="28"/>
        <v>0</v>
      </c>
      <c r="U214" s="31"/>
      <c r="V214" s="31"/>
      <c r="W214" s="31"/>
      <c r="X214" s="31"/>
      <c r="Y214" s="31"/>
      <c r="Z214" s="31"/>
      <c r="AA214" s="31"/>
      <c r="AB214" s="31"/>
      <c r="AC214" s="31"/>
      <c r="AD214" s="31"/>
      <c r="AE214" s="31"/>
      <c r="AR214" s="186" t="s">
        <v>1292</v>
      </c>
      <c r="AT214" s="186" t="s">
        <v>357</v>
      </c>
      <c r="AU214" s="186" t="s">
        <v>88</v>
      </c>
      <c r="AY214" s="14" t="s">
        <v>232</v>
      </c>
      <c r="BE214" s="104">
        <f t="shared" si="29"/>
        <v>0</v>
      </c>
      <c r="BF214" s="104">
        <f t="shared" si="30"/>
        <v>0</v>
      </c>
      <c r="BG214" s="104">
        <f t="shared" si="31"/>
        <v>0</v>
      </c>
      <c r="BH214" s="104">
        <f t="shared" si="32"/>
        <v>0</v>
      </c>
      <c r="BI214" s="104">
        <f t="shared" si="33"/>
        <v>0</v>
      </c>
      <c r="BJ214" s="14" t="s">
        <v>88</v>
      </c>
      <c r="BK214" s="104">
        <f t="shared" si="34"/>
        <v>0</v>
      </c>
      <c r="BL214" s="14" t="s">
        <v>463</v>
      </c>
      <c r="BM214" s="186" t="s">
        <v>1730</v>
      </c>
    </row>
    <row r="215" spans="1:65" s="2" customFormat="1" ht="24.2" customHeight="1">
      <c r="A215" s="31"/>
      <c r="B215" s="142"/>
      <c r="C215" s="187" t="s">
        <v>474</v>
      </c>
      <c r="D215" s="187" t="s">
        <v>357</v>
      </c>
      <c r="E215" s="188" t="s">
        <v>1731</v>
      </c>
      <c r="F215" s="189" t="s">
        <v>1732</v>
      </c>
      <c r="G215" s="190" t="s">
        <v>394</v>
      </c>
      <c r="H215" s="191">
        <v>8</v>
      </c>
      <c r="I215" s="192"/>
      <c r="J215" s="193">
        <f t="shared" si="25"/>
        <v>0</v>
      </c>
      <c r="K215" s="194"/>
      <c r="L215" s="195"/>
      <c r="M215" s="196" t="s">
        <v>1</v>
      </c>
      <c r="N215" s="197" t="s">
        <v>43</v>
      </c>
      <c r="O215" s="60"/>
      <c r="P215" s="184">
        <f t="shared" si="26"/>
        <v>0</v>
      </c>
      <c r="Q215" s="184">
        <v>6.4000000000000005E-4</v>
      </c>
      <c r="R215" s="184">
        <f t="shared" si="27"/>
        <v>5.1200000000000004E-3</v>
      </c>
      <c r="S215" s="184">
        <v>0</v>
      </c>
      <c r="T215" s="185">
        <f t="shared" si="28"/>
        <v>0</v>
      </c>
      <c r="U215" s="31"/>
      <c r="V215" s="31"/>
      <c r="W215" s="31"/>
      <c r="X215" s="31"/>
      <c r="Y215" s="31"/>
      <c r="Z215" s="31"/>
      <c r="AA215" s="31"/>
      <c r="AB215" s="31"/>
      <c r="AC215" s="31"/>
      <c r="AD215" s="31"/>
      <c r="AE215" s="31"/>
      <c r="AR215" s="186" t="s">
        <v>1292</v>
      </c>
      <c r="AT215" s="186" t="s">
        <v>357</v>
      </c>
      <c r="AU215" s="186" t="s">
        <v>88</v>
      </c>
      <c r="AY215" s="14" t="s">
        <v>232</v>
      </c>
      <c r="BE215" s="104">
        <f t="shared" si="29"/>
        <v>0</v>
      </c>
      <c r="BF215" s="104">
        <f t="shared" si="30"/>
        <v>0</v>
      </c>
      <c r="BG215" s="104">
        <f t="shared" si="31"/>
        <v>0</v>
      </c>
      <c r="BH215" s="104">
        <f t="shared" si="32"/>
        <v>0</v>
      </c>
      <c r="BI215" s="104">
        <f t="shared" si="33"/>
        <v>0</v>
      </c>
      <c r="BJ215" s="14" t="s">
        <v>88</v>
      </c>
      <c r="BK215" s="104">
        <f t="shared" si="34"/>
        <v>0</v>
      </c>
      <c r="BL215" s="14" t="s">
        <v>463</v>
      </c>
      <c r="BM215" s="186" t="s">
        <v>1733</v>
      </c>
    </row>
    <row r="216" spans="1:65" s="2" customFormat="1" ht="24.2" customHeight="1">
      <c r="A216" s="31"/>
      <c r="B216" s="142"/>
      <c r="C216" s="187" t="s">
        <v>478</v>
      </c>
      <c r="D216" s="187" t="s">
        <v>357</v>
      </c>
      <c r="E216" s="188" t="s">
        <v>1734</v>
      </c>
      <c r="F216" s="189" t="s">
        <v>1735</v>
      </c>
      <c r="G216" s="190" t="s">
        <v>394</v>
      </c>
      <c r="H216" s="191">
        <v>2</v>
      </c>
      <c r="I216" s="192"/>
      <c r="J216" s="193">
        <f t="shared" si="25"/>
        <v>0</v>
      </c>
      <c r="K216" s="194"/>
      <c r="L216" s="195"/>
      <c r="M216" s="196" t="s">
        <v>1</v>
      </c>
      <c r="N216" s="197" t="s">
        <v>43</v>
      </c>
      <c r="O216" s="60"/>
      <c r="P216" s="184">
        <f t="shared" si="26"/>
        <v>0</v>
      </c>
      <c r="Q216" s="184">
        <v>2.0000000000000002E-5</v>
      </c>
      <c r="R216" s="184">
        <f t="shared" si="27"/>
        <v>4.0000000000000003E-5</v>
      </c>
      <c r="S216" s="184">
        <v>0</v>
      </c>
      <c r="T216" s="185">
        <f t="shared" si="28"/>
        <v>0</v>
      </c>
      <c r="U216" s="31"/>
      <c r="V216" s="31"/>
      <c r="W216" s="31"/>
      <c r="X216" s="31"/>
      <c r="Y216" s="31"/>
      <c r="Z216" s="31"/>
      <c r="AA216" s="31"/>
      <c r="AB216" s="31"/>
      <c r="AC216" s="31"/>
      <c r="AD216" s="31"/>
      <c r="AE216" s="31"/>
      <c r="AR216" s="186" t="s">
        <v>1292</v>
      </c>
      <c r="AT216" s="186" t="s">
        <v>357</v>
      </c>
      <c r="AU216" s="186" t="s">
        <v>88</v>
      </c>
      <c r="AY216" s="14" t="s">
        <v>232</v>
      </c>
      <c r="BE216" s="104">
        <f t="shared" si="29"/>
        <v>0</v>
      </c>
      <c r="BF216" s="104">
        <f t="shared" si="30"/>
        <v>0</v>
      </c>
      <c r="BG216" s="104">
        <f t="shared" si="31"/>
        <v>0</v>
      </c>
      <c r="BH216" s="104">
        <f t="shared" si="32"/>
        <v>0</v>
      </c>
      <c r="BI216" s="104">
        <f t="shared" si="33"/>
        <v>0</v>
      </c>
      <c r="BJ216" s="14" t="s">
        <v>88</v>
      </c>
      <c r="BK216" s="104">
        <f t="shared" si="34"/>
        <v>0</v>
      </c>
      <c r="BL216" s="14" t="s">
        <v>463</v>
      </c>
      <c r="BM216" s="186" t="s">
        <v>1736</v>
      </c>
    </row>
    <row r="217" spans="1:65" s="2" customFormat="1" ht="16.5" customHeight="1">
      <c r="A217" s="31"/>
      <c r="B217" s="142"/>
      <c r="C217" s="187" t="s">
        <v>482</v>
      </c>
      <c r="D217" s="187" t="s">
        <v>357</v>
      </c>
      <c r="E217" s="188" t="s">
        <v>1737</v>
      </c>
      <c r="F217" s="189" t="s">
        <v>1738</v>
      </c>
      <c r="G217" s="190" t="s">
        <v>394</v>
      </c>
      <c r="H217" s="191">
        <v>6</v>
      </c>
      <c r="I217" s="192"/>
      <c r="J217" s="193">
        <f t="shared" si="25"/>
        <v>0</v>
      </c>
      <c r="K217" s="194"/>
      <c r="L217" s="195"/>
      <c r="M217" s="196" t="s">
        <v>1</v>
      </c>
      <c r="N217" s="197" t="s">
        <v>43</v>
      </c>
      <c r="O217" s="60"/>
      <c r="P217" s="184">
        <f t="shared" si="26"/>
        <v>0</v>
      </c>
      <c r="Q217" s="184">
        <v>3.8999999999999999E-4</v>
      </c>
      <c r="R217" s="184">
        <f t="shared" si="27"/>
        <v>2.3400000000000001E-3</v>
      </c>
      <c r="S217" s="184">
        <v>0</v>
      </c>
      <c r="T217" s="185">
        <f t="shared" si="28"/>
        <v>0</v>
      </c>
      <c r="U217" s="31"/>
      <c r="V217" s="31"/>
      <c r="W217" s="31"/>
      <c r="X217" s="31"/>
      <c r="Y217" s="31"/>
      <c r="Z217" s="31"/>
      <c r="AA217" s="31"/>
      <c r="AB217" s="31"/>
      <c r="AC217" s="31"/>
      <c r="AD217" s="31"/>
      <c r="AE217" s="31"/>
      <c r="AR217" s="186" t="s">
        <v>1292</v>
      </c>
      <c r="AT217" s="186" t="s">
        <v>357</v>
      </c>
      <c r="AU217" s="186" t="s">
        <v>88</v>
      </c>
      <c r="AY217" s="14" t="s">
        <v>232</v>
      </c>
      <c r="BE217" s="104">
        <f t="shared" si="29"/>
        <v>0</v>
      </c>
      <c r="BF217" s="104">
        <f t="shared" si="30"/>
        <v>0</v>
      </c>
      <c r="BG217" s="104">
        <f t="shared" si="31"/>
        <v>0</v>
      </c>
      <c r="BH217" s="104">
        <f t="shared" si="32"/>
        <v>0</v>
      </c>
      <c r="BI217" s="104">
        <f t="shared" si="33"/>
        <v>0</v>
      </c>
      <c r="BJ217" s="14" t="s">
        <v>88</v>
      </c>
      <c r="BK217" s="104">
        <f t="shared" si="34"/>
        <v>0</v>
      </c>
      <c r="BL217" s="14" t="s">
        <v>463</v>
      </c>
      <c r="BM217" s="186" t="s">
        <v>1739</v>
      </c>
    </row>
    <row r="218" spans="1:65" s="2" customFormat="1" ht="16.5" customHeight="1">
      <c r="A218" s="31"/>
      <c r="B218" s="142"/>
      <c r="C218" s="187" t="s">
        <v>486</v>
      </c>
      <c r="D218" s="187" t="s">
        <v>357</v>
      </c>
      <c r="E218" s="188" t="s">
        <v>1740</v>
      </c>
      <c r="F218" s="189" t="s">
        <v>1741</v>
      </c>
      <c r="G218" s="190" t="s">
        <v>1742</v>
      </c>
      <c r="H218" s="191">
        <v>1</v>
      </c>
      <c r="I218" s="192"/>
      <c r="J218" s="193">
        <f t="shared" si="25"/>
        <v>0</v>
      </c>
      <c r="K218" s="194"/>
      <c r="L218" s="195"/>
      <c r="M218" s="196" t="s">
        <v>1</v>
      </c>
      <c r="N218" s="197" t="s">
        <v>43</v>
      </c>
      <c r="O218" s="60"/>
      <c r="P218" s="184">
        <f t="shared" si="26"/>
        <v>0</v>
      </c>
      <c r="Q218" s="184">
        <v>6.0999999999999997E-4</v>
      </c>
      <c r="R218" s="184">
        <f t="shared" si="27"/>
        <v>6.0999999999999997E-4</v>
      </c>
      <c r="S218" s="184">
        <v>0</v>
      </c>
      <c r="T218" s="185">
        <f t="shared" si="28"/>
        <v>0</v>
      </c>
      <c r="U218" s="31"/>
      <c r="V218" s="31"/>
      <c r="W218" s="31"/>
      <c r="X218" s="31"/>
      <c r="Y218" s="31"/>
      <c r="Z218" s="31"/>
      <c r="AA218" s="31"/>
      <c r="AB218" s="31"/>
      <c r="AC218" s="31"/>
      <c r="AD218" s="31"/>
      <c r="AE218" s="31"/>
      <c r="AR218" s="186" t="s">
        <v>1292</v>
      </c>
      <c r="AT218" s="186" t="s">
        <v>357</v>
      </c>
      <c r="AU218" s="186" t="s">
        <v>88</v>
      </c>
      <c r="AY218" s="14" t="s">
        <v>232</v>
      </c>
      <c r="BE218" s="104">
        <f t="shared" si="29"/>
        <v>0</v>
      </c>
      <c r="BF218" s="104">
        <f t="shared" si="30"/>
        <v>0</v>
      </c>
      <c r="BG218" s="104">
        <f t="shared" si="31"/>
        <v>0</v>
      </c>
      <c r="BH218" s="104">
        <f t="shared" si="32"/>
        <v>0</v>
      </c>
      <c r="BI218" s="104">
        <f t="shared" si="33"/>
        <v>0</v>
      </c>
      <c r="BJ218" s="14" t="s">
        <v>88</v>
      </c>
      <c r="BK218" s="104">
        <f t="shared" si="34"/>
        <v>0</v>
      </c>
      <c r="BL218" s="14" t="s">
        <v>463</v>
      </c>
      <c r="BM218" s="186" t="s">
        <v>1743</v>
      </c>
    </row>
    <row r="219" spans="1:65" s="2" customFormat="1" ht="24.2" customHeight="1">
      <c r="A219" s="31"/>
      <c r="B219" s="142"/>
      <c r="C219" s="174" t="s">
        <v>490</v>
      </c>
      <c r="D219" s="174" t="s">
        <v>234</v>
      </c>
      <c r="E219" s="175" t="s">
        <v>1744</v>
      </c>
      <c r="F219" s="176" t="s">
        <v>1745</v>
      </c>
      <c r="G219" s="177" t="s">
        <v>394</v>
      </c>
      <c r="H219" s="178">
        <v>54</v>
      </c>
      <c r="I219" s="179"/>
      <c r="J219" s="180">
        <f t="shared" si="25"/>
        <v>0</v>
      </c>
      <c r="K219" s="181"/>
      <c r="L219" s="32"/>
      <c r="M219" s="182" t="s">
        <v>1</v>
      </c>
      <c r="N219" s="183" t="s">
        <v>43</v>
      </c>
      <c r="O219" s="60"/>
      <c r="P219" s="184">
        <f t="shared" si="26"/>
        <v>0</v>
      </c>
      <c r="Q219" s="184">
        <v>0</v>
      </c>
      <c r="R219" s="184">
        <f t="shared" si="27"/>
        <v>0</v>
      </c>
      <c r="S219" s="184">
        <v>0</v>
      </c>
      <c r="T219" s="185">
        <f t="shared" si="28"/>
        <v>0</v>
      </c>
      <c r="U219" s="31"/>
      <c r="V219" s="31"/>
      <c r="W219" s="31"/>
      <c r="X219" s="31"/>
      <c r="Y219" s="31"/>
      <c r="Z219" s="31"/>
      <c r="AA219" s="31"/>
      <c r="AB219" s="31"/>
      <c r="AC219" s="31"/>
      <c r="AD219" s="31"/>
      <c r="AE219" s="31"/>
      <c r="AR219" s="186" t="s">
        <v>463</v>
      </c>
      <c r="AT219" s="186" t="s">
        <v>234</v>
      </c>
      <c r="AU219" s="186" t="s">
        <v>88</v>
      </c>
      <c r="AY219" s="14" t="s">
        <v>232</v>
      </c>
      <c r="BE219" s="104">
        <f t="shared" si="29"/>
        <v>0</v>
      </c>
      <c r="BF219" s="104">
        <f t="shared" si="30"/>
        <v>0</v>
      </c>
      <c r="BG219" s="104">
        <f t="shared" si="31"/>
        <v>0</v>
      </c>
      <c r="BH219" s="104">
        <f t="shared" si="32"/>
        <v>0</v>
      </c>
      <c r="BI219" s="104">
        <f t="shared" si="33"/>
        <v>0</v>
      </c>
      <c r="BJ219" s="14" t="s">
        <v>88</v>
      </c>
      <c r="BK219" s="104">
        <f t="shared" si="34"/>
        <v>0</v>
      </c>
      <c r="BL219" s="14" t="s">
        <v>463</v>
      </c>
      <c r="BM219" s="186" t="s">
        <v>1746</v>
      </c>
    </row>
    <row r="220" spans="1:65" s="2" customFormat="1" ht="24.2" customHeight="1">
      <c r="A220" s="31"/>
      <c r="B220" s="142"/>
      <c r="C220" s="174" t="s">
        <v>494</v>
      </c>
      <c r="D220" s="174" t="s">
        <v>234</v>
      </c>
      <c r="E220" s="175" t="s">
        <v>1747</v>
      </c>
      <c r="F220" s="176" t="s">
        <v>1748</v>
      </c>
      <c r="G220" s="177" t="s">
        <v>394</v>
      </c>
      <c r="H220" s="178">
        <v>16</v>
      </c>
      <c r="I220" s="179"/>
      <c r="J220" s="180">
        <f t="shared" si="25"/>
        <v>0</v>
      </c>
      <c r="K220" s="181"/>
      <c r="L220" s="32"/>
      <c r="M220" s="182" t="s">
        <v>1</v>
      </c>
      <c r="N220" s="183" t="s">
        <v>43</v>
      </c>
      <c r="O220" s="60"/>
      <c r="P220" s="184">
        <f t="shared" si="26"/>
        <v>0</v>
      </c>
      <c r="Q220" s="184">
        <v>0</v>
      </c>
      <c r="R220" s="184">
        <f t="shared" si="27"/>
        <v>0</v>
      </c>
      <c r="S220" s="184">
        <v>0</v>
      </c>
      <c r="T220" s="185">
        <f t="shared" si="28"/>
        <v>0</v>
      </c>
      <c r="U220" s="31"/>
      <c r="V220" s="31"/>
      <c r="W220" s="31"/>
      <c r="X220" s="31"/>
      <c r="Y220" s="31"/>
      <c r="Z220" s="31"/>
      <c r="AA220" s="31"/>
      <c r="AB220" s="31"/>
      <c r="AC220" s="31"/>
      <c r="AD220" s="31"/>
      <c r="AE220" s="31"/>
      <c r="AR220" s="186" t="s">
        <v>463</v>
      </c>
      <c r="AT220" s="186" t="s">
        <v>234</v>
      </c>
      <c r="AU220" s="186" t="s">
        <v>88</v>
      </c>
      <c r="AY220" s="14" t="s">
        <v>232</v>
      </c>
      <c r="BE220" s="104">
        <f t="shared" si="29"/>
        <v>0</v>
      </c>
      <c r="BF220" s="104">
        <f t="shared" si="30"/>
        <v>0</v>
      </c>
      <c r="BG220" s="104">
        <f t="shared" si="31"/>
        <v>0</v>
      </c>
      <c r="BH220" s="104">
        <f t="shared" si="32"/>
        <v>0</v>
      </c>
      <c r="BI220" s="104">
        <f t="shared" si="33"/>
        <v>0</v>
      </c>
      <c r="BJ220" s="14" t="s">
        <v>88</v>
      </c>
      <c r="BK220" s="104">
        <f t="shared" si="34"/>
        <v>0</v>
      </c>
      <c r="BL220" s="14" t="s">
        <v>463</v>
      </c>
      <c r="BM220" s="186" t="s">
        <v>1749</v>
      </c>
    </row>
    <row r="221" spans="1:65" s="2" customFormat="1" ht="24.2" customHeight="1">
      <c r="A221" s="31"/>
      <c r="B221" s="142"/>
      <c r="C221" s="174" t="s">
        <v>463</v>
      </c>
      <c r="D221" s="174" t="s">
        <v>234</v>
      </c>
      <c r="E221" s="175" t="s">
        <v>1750</v>
      </c>
      <c r="F221" s="176" t="s">
        <v>1751</v>
      </c>
      <c r="G221" s="177" t="s">
        <v>394</v>
      </c>
      <c r="H221" s="178">
        <v>4</v>
      </c>
      <c r="I221" s="179"/>
      <c r="J221" s="180">
        <f t="shared" si="25"/>
        <v>0</v>
      </c>
      <c r="K221" s="181"/>
      <c r="L221" s="32"/>
      <c r="M221" s="182" t="s">
        <v>1</v>
      </c>
      <c r="N221" s="183" t="s">
        <v>43</v>
      </c>
      <c r="O221" s="60"/>
      <c r="P221" s="184">
        <f t="shared" si="26"/>
        <v>0</v>
      </c>
      <c r="Q221" s="184">
        <v>0</v>
      </c>
      <c r="R221" s="184">
        <f t="shared" si="27"/>
        <v>0</v>
      </c>
      <c r="S221" s="184">
        <v>0</v>
      </c>
      <c r="T221" s="185">
        <f t="shared" si="28"/>
        <v>0</v>
      </c>
      <c r="U221" s="31"/>
      <c r="V221" s="31"/>
      <c r="W221" s="31"/>
      <c r="X221" s="31"/>
      <c r="Y221" s="31"/>
      <c r="Z221" s="31"/>
      <c r="AA221" s="31"/>
      <c r="AB221" s="31"/>
      <c r="AC221" s="31"/>
      <c r="AD221" s="31"/>
      <c r="AE221" s="31"/>
      <c r="AR221" s="186" t="s">
        <v>463</v>
      </c>
      <c r="AT221" s="186" t="s">
        <v>234</v>
      </c>
      <c r="AU221" s="186" t="s">
        <v>88</v>
      </c>
      <c r="AY221" s="14" t="s">
        <v>232</v>
      </c>
      <c r="BE221" s="104">
        <f t="shared" si="29"/>
        <v>0</v>
      </c>
      <c r="BF221" s="104">
        <f t="shared" si="30"/>
        <v>0</v>
      </c>
      <c r="BG221" s="104">
        <f t="shared" si="31"/>
        <v>0</v>
      </c>
      <c r="BH221" s="104">
        <f t="shared" si="32"/>
        <v>0</v>
      </c>
      <c r="BI221" s="104">
        <f t="shared" si="33"/>
        <v>0</v>
      </c>
      <c r="BJ221" s="14" t="s">
        <v>88</v>
      </c>
      <c r="BK221" s="104">
        <f t="shared" si="34"/>
        <v>0</v>
      </c>
      <c r="BL221" s="14" t="s">
        <v>463</v>
      </c>
      <c r="BM221" s="186" t="s">
        <v>1752</v>
      </c>
    </row>
    <row r="222" spans="1:65" s="2" customFormat="1" ht="16.5" customHeight="1">
      <c r="A222" s="31"/>
      <c r="B222" s="142"/>
      <c r="C222" s="174" t="s">
        <v>501</v>
      </c>
      <c r="D222" s="174" t="s">
        <v>234</v>
      </c>
      <c r="E222" s="175" t="s">
        <v>1753</v>
      </c>
      <c r="F222" s="176" t="s">
        <v>1754</v>
      </c>
      <c r="G222" s="177" t="s">
        <v>394</v>
      </c>
      <c r="H222" s="178">
        <v>3</v>
      </c>
      <c r="I222" s="179"/>
      <c r="J222" s="180">
        <f t="shared" si="25"/>
        <v>0</v>
      </c>
      <c r="K222" s="181"/>
      <c r="L222" s="32"/>
      <c r="M222" s="182" t="s">
        <v>1</v>
      </c>
      <c r="N222" s="183" t="s">
        <v>43</v>
      </c>
      <c r="O222" s="60"/>
      <c r="P222" s="184">
        <f t="shared" si="26"/>
        <v>0</v>
      </c>
      <c r="Q222" s="184">
        <v>0</v>
      </c>
      <c r="R222" s="184">
        <f t="shared" si="27"/>
        <v>0</v>
      </c>
      <c r="S222" s="184">
        <v>0</v>
      </c>
      <c r="T222" s="185">
        <f t="shared" si="28"/>
        <v>0</v>
      </c>
      <c r="U222" s="31"/>
      <c r="V222" s="31"/>
      <c r="W222" s="31"/>
      <c r="X222" s="31"/>
      <c r="Y222" s="31"/>
      <c r="Z222" s="31"/>
      <c r="AA222" s="31"/>
      <c r="AB222" s="31"/>
      <c r="AC222" s="31"/>
      <c r="AD222" s="31"/>
      <c r="AE222" s="31"/>
      <c r="AR222" s="186" t="s">
        <v>463</v>
      </c>
      <c r="AT222" s="186" t="s">
        <v>234</v>
      </c>
      <c r="AU222" s="186" t="s">
        <v>88</v>
      </c>
      <c r="AY222" s="14" t="s">
        <v>232</v>
      </c>
      <c r="BE222" s="104">
        <f t="shared" si="29"/>
        <v>0</v>
      </c>
      <c r="BF222" s="104">
        <f t="shared" si="30"/>
        <v>0</v>
      </c>
      <c r="BG222" s="104">
        <f t="shared" si="31"/>
        <v>0</v>
      </c>
      <c r="BH222" s="104">
        <f t="shared" si="32"/>
        <v>0</v>
      </c>
      <c r="BI222" s="104">
        <f t="shared" si="33"/>
        <v>0</v>
      </c>
      <c r="BJ222" s="14" t="s">
        <v>88</v>
      </c>
      <c r="BK222" s="104">
        <f t="shared" si="34"/>
        <v>0</v>
      </c>
      <c r="BL222" s="14" t="s">
        <v>463</v>
      </c>
      <c r="BM222" s="186" t="s">
        <v>1755</v>
      </c>
    </row>
    <row r="223" spans="1:65" s="2" customFormat="1" ht="24.2" customHeight="1">
      <c r="A223" s="31"/>
      <c r="B223" s="142"/>
      <c r="C223" s="187" t="s">
        <v>505</v>
      </c>
      <c r="D223" s="187" t="s">
        <v>357</v>
      </c>
      <c r="E223" s="188" t="s">
        <v>1756</v>
      </c>
      <c r="F223" s="189" t="s">
        <v>1757</v>
      </c>
      <c r="G223" s="190" t="s">
        <v>394</v>
      </c>
      <c r="H223" s="191">
        <v>3</v>
      </c>
      <c r="I223" s="192"/>
      <c r="J223" s="193">
        <f t="shared" si="25"/>
        <v>0</v>
      </c>
      <c r="K223" s="194"/>
      <c r="L223" s="195"/>
      <c r="M223" s="196" t="s">
        <v>1</v>
      </c>
      <c r="N223" s="197" t="s">
        <v>43</v>
      </c>
      <c r="O223" s="60"/>
      <c r="P223" s="184">
        <f t="shared" si="26"/>
        <v>0</v>
      </c>
      <c r="Q223" s="184">
        <v>0</v>
      </c>
      <c r="R223" s="184">
        <f t="shared" si="27"/>
        <v>0</v>
      </c>
      <c r="S223" s="184">
        <v>0</v>
      </c>
      <c r="T223" s="185">
        <f t="shared" si="28"/>
        <v>0</v>
      </c>
      <c r="U223" s="31"/>
      <c r="V223" s="31"/>
      <c r="W223" s="31"/>
      <c r="X223" s="31"/>
      <c r="Y223" s="31"/>
      <c r="Z223" s="31"/>
      <c r="AA223" s="31"/>
      <c r="AB223" s="31"/>
      <c r="AC223" s="31"/>
      <c r="AD223" s="31"/>
      <c r="AE223" s="31"/>
      <c r="AR223" s="186" t="s">
        <v>1292</v>
      </c>
      <c r="AT223" s="186" t="s">
        <v>357</v>
      </c>
      <c r="AU223" s="186" t="s">
        <v>88</v>
      </c>
      <c r="AY223" s="14" t="s">
        <v>232</v>
      </c>
      <c r="BE223" s="104">
        <f t="shared" si="29"/>
        <v>0</v>
      </c>
      <c r="BF223" s="104">
        <f t="shared" si="30"/>
        <v>0</v>
      </c>
      <c r="BG223" s="104">
        <f t="shared" si="31"/>
        <v>0</v>
      </c>
      <c r="BH223" s="104">
        <f t="shared" si="32"/>
        <v>0</v>
      </c>
      <c r="BI223" s="104">
        <f t="shared" si="33"/>
        <v>0</v>
      </c>
      <c r="BJ223" s="14" t="s">
        <v>88</v>
      </c>
      <c r="BK223" s="104">
        <f t="shared" si="34"/>
        <v>0</v>
      </c>
      <c r="BL223" s="14" t="s">
        <v>463</v>
      </c>
      <c r="BM223" s="186" t="s">
        <v>1758</v>
      </c>
    </row>
    <row r="224" spans="1:65" s="2" customFormat="1" ht="16.5" customHeight="1">
      <c r="A224" s="31"/>
      <c r="B224" s="142"/>
      <c r="C224" s="174" t="s">
        <v>509</v>
      </c>
      <c r="D224" s="174" t="s">
        <v>234</v>
      </c>
      <c r="E224" s="175" t="s">
        <v>1759</v>
      </c>
      <c r="F224" s="176" t="s">
        <v>1760</v>
      </c>
      <c r="G224" s="177" t="s">
        <v>394</v>
      </c>
      <c r="H224" s="178">
        <v>1</v>
      </c>
      <c r="I224" s="179"/>
      <c r="J224" s="180">
        <f t="shared" si="25"/>
        <v>0</v>
      </c>
      <c r="K224" s="181"/>
      <c r="L224" s="32"/>
      <c r="M224" s="182" t="s">
        <v>1</v>
      </c>
      <c r="N224" s="183" t="s">
        <v>43</v>
      </c>
      <c r="O224" s="60"/>
      <c r="P224" s="184">
        <f t="shared" si="26"/>
        <v>0</v>
      </c>
      <c r="Q224" s="184">
        <v>0</v>
      </c>
      <c r="R224" s="184">
        <f t="shared" si="27"/>
        <v>0</v>
      </c>
      <c r="S224" s="184">
        <v>0</v>
      </c>
      <c r="T224" s="185">
        <f t="shared" si="28"/>
        <v>0</v>
      </c>
      <c r="U224" s="31"/>
      <c r="V224" s="31"/>
      <c r="W224" s="31"/>
      <c r="X224" s="31"/>
      <c r="Y224" s="31"/>
      <c r="Z224" s="31"/>
      <c r="AA224" s="31"/>
      <c r="AB224" s="31"/>
      <c r="AC224" s="31"/>
      <c r="AD224" s="31"/>
      <c r="AE224" s="31"/>
      <c r="AR224" s="186" t="s">
        <v>463</v>
      </c>
      <c r="AT224" s="186" t="s">
        <v>234</v>
      </c>
      <c r="AU224" s="186" t="s">
        <v>88</v>
      </c>
      <c r="AY224" s="14" t="s">
        <v>232</v>
      </c>
      <c r="BE224" s="104">
        <f t="shared" si="29"/>
        <v>0</v>
      </c>
      <c r="BF224" s="104">
        <f t="shared" si="30"/>
        <v>0</v>
      </c>
      <c r="BG224" s="104">
        <f t="shared" si="31"/>
        <v>0</v>
      </c>
      <c r="BH224" s="104">
        <f t="shared" si="32"/>
        <v>0</v>
      </c>
      <c r="BI224" s="104">
        <f t="shared" si="33"/>
        <v>0</v>
      </c>
      <c r="BJ224" s="14" t="s">
        <v>88</v>
      </c>
      <c r="BK224" s="104">
        <f t="shared" si="34"/>
        <v>0</v>
      </c>
      <c r="BL224" s="14" t="s">
        <v>463</v>
      </c>
      <c r="BM224" s="186" t="s">
        <v>1761</v>
      </c>
    </row>
    <row r="225" spans="1:65" s="2" customFormat="1" ht="62.65" customHeight="1">
      <c r="A225" s="31"/>
      <c r="B225" s="142"/>
      <c r="C225" s="187" t="s">
        <v>513</v>
      </c>
      <c r="D225" s="187" t="s">
        <v>357</v>
      </c>
      <c r="E225" s="188" t="s">
        <v>1762</v>
      </c>
      <c r="F225" s="189" t="s">
        <v>1763</v>
      </c>
      <c r="G225" s="190" t="s">
        <v>394</v>
      </c>
      <c r="H225" s="191">
        <v>1</v>
      </c>
      <c r="I225" s="192"/>
      <c r="J225" s="193">
        <f t="shared" si="25"/>
        <v>0</v>
      </c>
      <c r="K225" s="194"/>
      <c r="L225" s="195"/>
      <c r="M225" s="196" t="s">
        <v>1</v>
      </c>
      <c r="N225" s="197" t="s">
        <v>43</v>
      </c>
      <c r="O225" s="60"/>
      <c r="P225" s="184">
        <f t="shared" si="26"/>
        <v>0</v>
      </c>
      <c r="Q225" s="184">
        <v>0</v>
      </c>
      <c r="R225" s="184">
        <f t="shared" si="27"/>
        <v>0</v>
      </c>
      <c r="S225" s="184">
        <v>0</v>
      </c>
      <c r="T225" s="185">
        <f t="shared" si="28"/>
        <v>0</v>
      </c>
      <c r="U225" s="31"/>
      <c r="V225" s="31"/>
      <c r="W225" s="31"/>
      <c r="X225" s="31"/>
      <c r="Y225" s="31"/>
      <c r="Z225" s="31"/>
      <c r="AA225" s="31"/>
      <c r="AB225" s="31"/>
      <c r="AC225" s="31"/>
      <c r="AD225" s="31"/>
      <c r="AE225" s="31"/>
      <c r="AR225" s="186" t="s">
        <v>1292</v>
      </c>
      <c r="AT225" s="186" t="s">
        <v>357</v>
      </c>
      <c r="AU225" s="186" t="s">
        <v>88</v>
      </c>
      <c r="AY225" s="14" t="s">
        <v>232</v>
      </c>
      <c r="BE225" s="104">
        <f t="shared" si="29"/>
        <v>0</v>
      </c>
      <c r="BF225" s="104">
        <f t="shared" si="30"/>
        <v>0</v>
      </c>
      <c r="BG225" s="104">
        <f t="shared" si="31"/>
        <v>0</v>
      </c>
      <c r="BH225" s="104">
        <f t="shared" si="32"/>
        <v>0</v>
      </c>
      <c r="BI225" s="104">
        <f t="shared" si="33"/>
        <v>0</v>
      </c>
      <c r="BJ225" s="14" t="s">
        <v>88</v>
      </c>
      <c r="BK225" s="104">
        <f t="shared" si="34"/>
        <v>0</v>
      </c>
      <c r="BL225" s="14" t="s">
        <v>463</v>
      </c>
      <c r="BM225" s="186" t="s">
        <v>1764</v>
      </c>
    </row>
    <row r="226" spans="1:65" s="2" customFormat="1" ht="16.5" customHeight="1">
      <c r="A226" s="31"/>
      <c r="B226" s="142"/>
      <c r="C226" s="174" t="s">
        <v>517</v>
      </c>
      <c r="D226" s="174" t="s">
        <v>234</v>
      </c>
      <c r="E226" s="175" t="s">
        <v>1765</v>
      </c>
      <c r="F226" s="176" t="s">
        <v>1766</v>
      </c>
      <c r="G226" s="177" t="s">
        <v>394</v>
      </c>
      <c r="H226" s="178">
        <v>1</v>
      </c>
      <c r="I226" s="179"/>
      <c r="J226" s="180">
        <f t="shared" si="25"/>
        <v>0</v>
      </c>
      <c r="K226" s="181"/>
      <c r="L226" s="32"/>
      <c r="M226" s="182" t="s">
        <v>1</v>
      </c>
      <c r="N226" s="183" t="s">
        <v>43</v>
      </c>
      <c r="O226" s="60"/>
      <c r="P226" s="184">
        <f t="shared" si="26"/>
        <v>0</v>
      </c>
      <c r="Q226" s="184">
        <v>0</v>
      </c>
      <c r="R226" s="184">
        <f t="shared" si="27"/>
        <v>0</v>
      </c>
      <c r="S226" s="184">
        <v>0</v>
      </c>
      <c r="T226" s="185">
        <f t="shared" si="28"/>
        <v>0</v>
      </c>
      <c r="U226" s="31"/>
      <c r="V226" s="31"/>
      <c r="W226" s="31"/>
      <c r="X226" s="31"/>
      <c r="Y226" s="31"/>
      <c r="Z226" s="31"/>
      <c r="AA226" s="31"/>
      <c r="AB226" s="31"/>
      <c r="AC226" s="31"/>
      <c r="AD226" s="31"/>
      <c r="AE226" s="31"/>
      <c r="AR226" s="186" t="s">
        <v>463</v>
      </c>
      <c r="AT226" s="186" t="s">
        <v>234</v>
      </c>
      <c r="AU226" s="186" t="s">
        <v>88</v>
      </c>
      <c r="AY226" s="14" t="s">
        <v>232</v>
      </c>
      <c r="BE226" s="104">
        <f t="shared" si="29"/>
        <v>0</v>
      </c>
      <c r="BF226" s="104">
        <f t="shared" si="30"/>
        <v>0</v>
      </c>
      <c r="BG226" s="104">
        <f t="shared" si="31"/>
        <v>0</v>
      </c>
      <c r="BH226" s="104">
        <f t="shared" si="32"/>
        <v>0</v>
      </c>
      <c r="BI226" s="104">
        <f t="shared" si="33"/>
        <v>0</v>
      </c>
      <c r="BJ226" s="14" t="s">
        <v>88</v>
      </c>
      <c r="BK226" s="104">
        <f t="shared" si="34"/>
        <v>0</v>
      </c>
      <c r="BL226" s="14" t="s">
        <v>463</v>
      </c>
      <c r="BM226" s="186" t="s">
        <v>1767</v>
      </c>
    </row>
    <row r="227" spans="1:65" s="2" customFormat="1" ht="24.2" customHeight="1">
      <c r="A227" s="31"/>
      <c r="B227" s="142"/>
      <c r="C227" s="187" t="s">
        <v>883</v>
      </c>
      <c r="D227" s="187" t="s">
        <v>357</v>
      </c>
      <c r="E227" s="188" t="s">
        <v>1768</v>
      </c>
      <c r="F227" s="189" t="s">
        <v>1769</v>
      </c>
      <c r="G227" s="190" t="s">
        <v>394</v>
      </c>
      <c r="H227" s="191">
        <v>1</v>
      </c>
      <c r="I227" s="192"/>
      <c r="J227" s="193">
        <f t="shared" si="25"/>
        <v>0</v>
      </c>
      <c r="K227" s="194"/>
      <c r="L227" s="195"/>
      <c r="M227" s="196" t="s">
        <v>1</v>
      </c>
      <c r="N227" s="197" t="s">
        <v>43</v>
      </c>
      <c r="O227" s="60"/>
      <c r="P227" s="184">
        <f t="shared" si="26"/>
        <v>0</v>
      </c>
      <c r="Q227" s="184">
        <v>4.9000000000000002E-2</v>
      </c>
      <c r="R227" s="184">
        <f t="shared" si="27"/>
        <v>4.9000000000000002E-2</v>
      </c>
      <c r="S227" s="184">
        <v>0</v>
      </c>
      <c r="T227" s="185">
        <f t="shared" si="28"/>
        <v>0</v>
      </c>
      <c r="U227" s="31"/>
      <c r="V227" s="31"/>
      <c r="W227" s="31"/>
      <c r="X227" s="31"/>
      <c r="Y227" s="31"/>
      <c r="Z227" s="31"/>
      <c r="AA227" s="31"/>
      <c r="AB227" s="31"/>
      <c r="AC227" s="31"/>
      <c r="AD227" s="31"/>
      <c r="AE227" s="31"/>
      <c r="AR227" s="186" t="s">
        <v>468</v>
      </c>
      <c r="AT227" s="186" t="s">
        <v>357</v>
      </c>
      <c r="AU227" s="186" t="s">
        <v>88</v>
      </c>
      <c r="AY227" s="14" t="s">
        <v>232</v>
      </c>
      <c r="BE227" s="104">
        <f t="shared" si="29"/>
        <v>0</v>
      </c>
      <c r="BF227" s="104">
        <f t="shared" si="30"/>
        <v>0</v>
      </c>
      <c r="BG227" s="104">
        <f t="shared" si="31"/>
        <v>0</v>
      </c>
      <c r="BH227" s="104">
        <f t="shared" si="32"/>
        <v>0</v>
      </c>
      <c r="BI227" s="104">
        <f t="shared" si="33"/>
        <v>0</v>
      </c>
      <c r="BJ227" s="14" t="s">
        <v>88</v>
      </c>
      <c r="BK227" s="104">
        <f t="shared" si="34"/>
        <v>0</v>
      </c>
      <c r="BL227" s="14" t="s">
        <v>468</v>
      </c>
      <c r="BM227" s="186" t="s">
        <v>1770</v>
      </c>
    </row>
    <row r="228" spans="1:65" s="2" customFormat="1" ht="37.9" customHeight="1">
      <c r="A228" s="31"/>
      <c r="B228" s="142"/>
      <c r="C228" s="187" t="s">
        <v>525</v>
      </c>
      <c r="D228" s="187" t="s">
        <v>357</v>
      </c>
      <c r="E228" s="188" t="s">
        <v>1771</v>
      </c>
      <c r="F228" s="189" t="s">
        <v>1772</v>
      </c>
      <c r="G228" s="190" t="s">
        <v>394</v>
      </c>
      <c r="H228" s="191">
        <v>1</v>
      </c>
      <c r="I228" s="192"/>
      <c r="J228" s="193">
        <f t="shared" ref="J228:J259" si="35">ROUND(I228*H228,2)</f>
        <v>0</v>
      </c>
      <c r="K228" s="194"/>
      <c r="L228" s="195"/>
      <c r="M228" s="196" t="s">
        <v>1</v>
      </c>
      <c r="N228" s="197" t="s">
        <v>43</v>
      </c>
      <c r="O228" s="60"/>
      <c r="P228" s="184">
        <f t="shared" ref="P228:P259" si="36">O228*H228</f>
        <v>0</v>
      </c>
      <c r="Q228" s="184">
        <v>0</v>
      </c>
      <c r="R228" s="184">
        <f t="shared" ref="R228:R259" si="37">Q228*H228</f>
        <v>0</v>
      </c>
      <c r="S228" s="184">
        <v>0</v>
      </c>
      <c r="T228" s="185">
        <f t="shared" ref="T228:T259" si="38">S228*H228</f>
        <v>0</v>
      </c>
      <c r="U228" s="31"/>
      <c r="V228" s="31"/>
      <c r="W228" s="31"/>
      <c r="X228" s="31"/>
      <c r="Y228" s="31"/>
      <c r="Z228" s="31"/>
      <c r="AA228" s="31"/>
      <c r="AB228" s="31"/>
      <c r="AC228" s="31"/>
      <c r="AD228" s="31"/>
      <c r="AE228" s="31"/>
      <c r="AR228" s="186" t="s">
        <v>1292</v>
      </c>
      <c r="AT228" s="186" t="s">
        <v>357</v>
      </c>
      <c r="AU228" s="186" t="s">
        <v>88</v>
      </c>
      <c r="AY228" s="14" t="s">
        <v>232</v>
      </c>
      <c r="BE228" s="104">
        <f t="shared" ref="BE228:BE259" si="39">IF(N228="základná",J228,0)</f>
        <v>0</v>
      </c>
      <c r="BF228" s="104">
        <f t="shared" ref="BF228:BF259" si="40">IF(N228="znížená",J228,0)</f>
        <v>0</v>
      </c>
      <c r="BG228" s="104">
        <f t="shared" ref="BG228:BG259" si="41">IF(N228="zákl. prenesená",J228,0)</f>
        <v>0</v>
      </c>
      <c r="BH228" s="104">
        <f t="shared" ref="BH228:BH259" si="42">IF(N228="zníž. prenesená",J228,0)</f>
        <v>0</v>
      </c>
      <c r="BI228" s="104">
        <f t="shared" ref="BI228:BI259" si="43">IF(N228="nulová",J228,0)</f>
        <v>0</v>
      </c>
      <c r="BJ228" s="14" t="s">
        <v>88</v>
      </c>
      <c r="BK228" s="104">
        <f t="shared" ref="BK228:BK259" si="44">ROUND(I228*H228,2)</f>
        <v>0</v>
      </c>
      <c r="BL228" s="14" t="s">
        <v>463</v>
      </c>
      <c r="BM228" s="186" t="s">
        <v>1773</v>
      </c>
    </row>
    <row r="229" spans="1:65" s="2" customFormat="1" ht="24.2" customHeight="1">
      <c r="A229" s="31"/>
      <c r="B229" s="142"/>
      <c r="C229" s="174" t="s">
        <v>529</v>
      </c>
      <c r="D229" s="174" t="s">
        <v>234</v>
      </c>
      <c r="E229" s="175" t="s">
        <v>1774</v>
      </c>
      <c r="F229" s="176" t="s">
        <v>1775</v>
      </c>
      <c r="G229" s="177" t="s">
        <v>394</v>
      </c>
      <c r="H229" s="178">
        <v>4</v>
      </c>
      <c r="I229" s="179"/>
      <c r="J229" s="180">
        <f t="shared" si="35"/>
        <v>0</v>
      </c>
      <c r="K229" s="181"/>
      <c r="L229" s="32"/>
      <c r="M229" s="182" t="s">
        <v>1</v>
      </c>
      <c r="N229" s="183" t="s">
        <v>43</v>
      </c>
      <c r="O229" s="60"/>
      <c r="P229" s="184">
        <f t="shared" si="36"/>
        <v>0</v>
      </c>
      <c r="Q229" s="184">
        <v>0</v>
      </c>
      <c r="R229" s="184">
        <f t="shared" si="37"/>
        <v>0</v>
      </c>
      <c r="S229" s="184">
        <v>0</v>
      </c>
      <c r="T229" s="185">
        <f t="shared" si="38"/>
        <v>0</v>
      </c>
      <c r="U229" s="31"/>
      <c r="V229" s="31"/>
      <c r="W229" s="31"/>
      <c r="X229" s="31"/>
      <c r="Y229" s="31"/>
      <c r="Z229" s="31"/>
      <c r="AA229" s="31"/>
      <c r="AB229" s="31"/>
      <c r="AC229" s="31"/>
      <c r="AD229" s="31"/>
      <c r="AE229" s="31"/>
      <c r="AR229" s="186" t="s">
        <v>463</v>
      </c>
      <c r="AT229" s="186" t="s">
        <v>234</v>
      </c>
      <c r="AU229" s="186" t="s">
        <v>88</v>
      </c>
      <c r="AY229" s="14" t="s">
        <v>232</v>
      </c>
      <c r="BE229" s="104">
        <f t="shared" si="39"/>
        <v>0</v>
      </c>
      <c r="BF229" s="104">
        <f t="shared" si="40"/>
        <v>0</v>
      </c>
      <c r="BG229" s="104">
        <f t="shared" si="41"/>
        <v>0</v>
      </c>
      <c r="BH229" s="104">
        <f t="shared" si="42"/>
        <v>0</v>
      </c>
      <c r="BI229" s="104">
        <f t="shared" si="43"/>
        <v>0</v>
      </c>
      <c r="BJ229" s="14" t="s">
        <v>88</v>
      </c>
      <c r="BK229" s="104">
        <f t="shared" si="44"/>
        <v>0</v>
      </c>
      <c r="BL229" s="14" t="s">
        <v>463</v>
      </c>
      <c r="BM229" s="186" t="s">
        <v>1776</v>
      </c>
    </row>
    <row r="230" spans="1:65" s="2" customFormat="1" ht="44.25" customHeight="1">
      <c r="A230" s="31"/>
      <c r="B230" s="142"/>
      <c r="C230" s="187" t="s">
        <v>533</v>
      </c>
      <c r="D230" s="187" t="s">
        <v>357</v>
      </c>
      <c r="E230" s="188" t="s">
        <v>1777</v>
      </c>
      <c r="F230" s="189" t="s">
        <v>1778</v>
      </c>
      <c r="G230" s="190" t="s">
        <v>394</v>
      </c>
      <c r="H230" s="191">
        <v>4</v>
      </c>
      <c r="I230" s="192"/>
      <c r="J230" s="193">
        <f t="shared" si="35"/>
        <v>0</v>
      </c>
      <c r="K230" s="194"/>
      <c r="L230" s="195"/>
      <c r="M230" s="196" t="s">
        <v>1</v>
      </c>
      <c r="N230" s="197" t="s">
        <v>43</v>
      </c>
      <c r="O230" s="60"/>
      <c r="P230" s="184">
        <f t="shared" si="36"/>
        <v>0</v>
      </c>
      <c r="Q230" s="184">
        <v>0</v>
      </c>
      <c r="R230" s="184">
        <f t="shared" si="37"/>
        <v>0</v>
      </c>
      <c r="S230" s="184">
        <v>0</v>
      </c>
      <c r="T230" s="185">
        <f t="shared" si="38"/>
        <v>0</v>
      </c>
      <c r="U230" s="31"/>
      <c r="V230" s="31"/>
      <c r="W230" s="31"/>
      <c r="X230" s="31"/>
      <c r="Y230" s="31"/>
      <c r="Z230" s="31"/>
      <c r="AA230" s="31"/>
      <c r="AB230" s="31"/>
      <c r="AC230" s="31"/>
      <c r="AD230" s="31"/>
      <c r="AE230" s="31"/>
      <c r="AR230" s="186" t="s">
        <v>1292</v>
      </c>
      <c r="AT230" s="186" t="s">
        <v>357</v>
      </c>
      <c r="AU230" s="186" t="s">
        <v>88</v>
      </c>
      <c r="AY230" s="14" t="s">
        <v>232</v>
      </c>
      <c r="BE230" s="104">
        <f t="shared" si="39"/>
        <v>0</v>
      </c>
      <c r="BF230" s="104">
        <f t="shared" si="40"/>
        <v>0</v>
      </c>
      <c r="BG230" s="104">
        <f t="shared" si="41"/>
        <v>0</v>
      </c>
      <c r="BH230" s="104">
        <f t="shared" si="42"/>
        <v>0</v>
      </c>
      <c r="BI230" s="104">
        <f t="shared" si="43"/>
        <v>0</v>
      </c>
      <c r="BJ230" s="14" t="s">
        <v>88</v>
      </c>
      <c r="BK230" s="104">
        <f t="shared" si="44"/>
        <v>0</v>
      </c>
      <c r="BL230" s="14" t="s">
        <v>463</v>
      </c>
      <c r="BM230" s="186" t="s">
        <v>1779</v>
      </c>
    </row>
    <row r="231" spans="1:65" s="2" customFormat="1" ht="24.2" customHeight="1">
      <c r="A231" s="31"/>
      <c r="B231" s="142"/>
      <c r="C231" s="174" t="s">
        <v>1102</v>
      </c>
      <c r="D231" s="174" t="s">
        <v>234</v>
      </c>
      <c r="E231" s="175" t="s">
        <v>1780</v>
      </c>
      <c r="F231" s="176" t="s">
        <v>1781</v>
      </c>
      <c r="G231" s="177" t="s">
        <v>256</v>
      </c>
      <c r="H231" s="178">
        <v>30</v>
      </c>
      <c r="I231" s="179"/>
      <c r="J231" s="180">
        <f t="shared" si="35"/>
        <v>0</v>
      </c>
      <c r="K231" s="181"/>
      <c r="L231" s="32"/>
      <c r="M231" s="182" t="s">
        <v>1</v>
      </c>
      <c r="N231" s="183" t="s">
        <v>43</v>
      </c>
      <c r="O231" s="60"/>
      <c r="P231" s="184">
        <f t="shared" si="36"/>
        <v>0</v>
      </c>
      <c r="Q231" s="184">
        <v>0</v>
      </c>
      <c r="R231" s="184">
        <f t="shared" si="37"/>
        <v>0</v>
      </c>
      <c r="S231" s="184">
        <v>0</v>
      </c>
      <c r="T231" s="185">
        <f t="shared" si="38"/>
        <v>0</v>
      </c>
      <c r="U231" s="31"/>
      <c r="V231" s="31"/>
      <c r="W231" s="31"/>
      <c r="X231" s="31"/>
      <c r="Y231" s="31"/>
      <c r="Z231" s="31"/>
      <c r="AA231" s="31"/>
      <c r="AB231" s="31"/>
      <c r="AC231" s="31"/>
      <c r="AD231" s="31"/>
      <c r="AE231" s="31"/>
      <c r="AR231" s="186" t="s">
        <v>463</v>
      </c>
      <c r="AT231" s="186" t="s">
        <v>234</v>
      </c>
      <c r="AU231" s="186" t="s">
        <v>88</v>
      </c>
      <c r="AY231" s="14" t="s">
        <v>232</v>
      </c>
      <c r="BE231" s="104">
        <f t="shared" si="39"/>
        <v>0</v>
      </c>
      <c r="BF231" s="104">
        <f t="shared" si="40"/>
        <v>0</v>
      </c>
      <c r="BG231" s="104">
        <f t="shared" si="41"/>
        <v>0</v>
      </c>
      <c r="BH231" s="104">
        <f t="shared" si="42"/>
        <v>0</v>
      </c>
      <c r="BI231" s="104">
        <f t="shared" si="43"/>
        <v>0</v>
      </c>
      <c r="BJ231" s="14" t="s">
        <v>88</v>
      </c>
      <c r="BK231" s="104">
        <f t="shared" si="44"/>
        <v>0</v>
      </c>
      <c r="BL231" s="14" t="s">
        <v>463</v>
      </c>
      <c r="BM231" s="186" t="s">
        <v>1782</v>
      </c>
    </row>
    <row r="232" spans="1:65" s="2" customFormat="1" ht="16.5" customHeight="1">
      <c r="A232" s="31"/>
      <c r="B232" s="142"/>
      <c r="C232" s="187" t="s">
        <v>537</v>
      </c>
      <c r="D232" s="187" t="s">
        <v>357</v>
      </c>
      <c r="E232" s="188" t="s">
        <v>1783</v>
      </c>
      <c r="F232" s="189" t="s">
        <v>1784</v>
      </c>
      <c r="G232" s="190" t="s">
        <v>1139</v>
      </c>
      <c r="H232" s="191">
        <v>28.5</v>
      </c>
      <c r="I232" s="192"/>
      <c r="J232" s="193">
        <f t="shared" si="35"/>
        <v>0</v>
      </c>
      <c r="K232" s="194"/>
      <c r="L232" s="195"/>
      <c r="M232" s="196" t="s">
        <v>1</v>
      </c>
      <c r="N232" s="197" t="s">
        <v>43</v>
      </c>
      <c r="O232" s="60"/>
      <c r="P232" s="184">
        <f t="shared" si="36"/>
        <v>0</v>
      </c>
      <c r="Q232" s="184">
        <v>1E-3</v>
      </c>
      <c r="R232" s="184">
        <f t="shared" si="37"/>
        <v>2.8500000000000001E-2</v>
      </c>
      <c r="S232" s="184">
        <v>0</v>
      </c>
      <c r="T232" s="185">
        <f t="shared" si="38"/>
        <v>0</v>
      </c>
      <c r="U232" s="31"/>
      <c r="V232" s="31"/>
      <c r="W232" s="31"/>
      <c r="X232" s="31"/>
      <c r="Y232" s="31"/>
      <c r="Z232" s="31"/>
      <c r="AA232" s="31"/>
      <c r="AB232" s="31"/>
      <c r="AC232" s="31"/>
      <c r="AD232" s="31"/>
      <c r="AE232" s="31"/>
      <c r="AR232" s="186" t="s">
        <v>1292</v>
      </c>
      <c r="AT232" s="186" t="s">
        <v>357</v>
      </c>
      <c r="AU232" s="186" t="s">
        <v>88</v>
      </c>
      <c r="AY232" s="14" t="s">
        <v>232</v>
      </c>
      <c r="BE232" s="104">
        <f t="shared" si="39"/>
        <v>0</v>
      </c>
      <c r="BF232" s="104">
        <f t="shared" si="40"/>
        <v>0</v>
      </c>
      <c r="BG232" s="104">
        <f t="shared" si="41"/>
        <v>0</v>
      </c>
      <c r="BH232" s="104">
        <f t="shared" si="42"/>
        <v>0</v>
      </c>
      <c r="BI232" s="104">
        <f t="shared" si="43"/>
        <v>0</v>
      </c>
      <c r="BJ232" s="14" t="s">
        <v>88</v>
      </c>
      <c r="BK232" s="104">
        <f t="shared" si="44"/>
        <v>0</v>
      </c>
      <c r="BL232" s="14" t="s">
        <v>463</v>
      </c>
      <c r="BM232" s="186" t="s">
        <v>1785</v>
      </c>
    </row>
    <row r="233" spans="1:65" s="2" customFormat="1" ht="24.2" customHeight="1">
      <c r="A233" s="31"/>
      <c r="B233" s="142"/>
      <c r="C233" s="174" t="s">
        <v>541</v>
      </c>
      <c r="D233" s="174" t="s">
        <v>234</v>
      </c>
      <c r="E233" s="175" t="s">
        <v>1786</v>
      </c>
      <c r="F233" s="176" t="s">
        <v>1787</v>
      </c>
      <c r="G233" s="177" t="s">
        <v>256</v>
      </c>
      <c r="H233" s="178">
        <v>15</v>
      </c>
      <c r="I233" s="179"/>
      <c r="J233" s="180">
        <f t="shared" si="35"/>
        <v>0</v>
      </c>
      <c r="K233" s="181"/>
      <c r="L233" s="32"/>
      <c r="M233" s="182" t="s">
        <v>1</v>
      </c>
      <c r="N233" s="183" t="s">
        <v>43</v>
      </c>
      <c r="O233" s="60"/>
      <c r="P233" s="184">
        <f t="shared" si="36"/>
        <v>0</v>
      </c>
      <c r="Q233" s="184">
        <v>0</v>
      </c>
      <c r="R233" s="184">
        <f t="shared" si="37"/>
        <v>0</v>
      </c>
      <c r="S233" s="184">
        <v>0</v>
      </c>
      <c r="T233" s="185">
        <f t="shared" si="38"/>
        <v>0</v>
      </c>
      <c r="U233" s="31"/>
      <c r="V233" s="31"/>
      <c r="W233" s="31"/>
      <c r="X233" s="31"/>
      <c r="Y233" s="31"/>
      <c r="Z233" s="31"/>
      <c r="AA233" s="31"/>
      <c r="AB233" s="31"/>
      <c r="AC233" s="31"/>
      <c r="AD233" s="31"/>
      <c r="AE233" s="31"/>
      <c r="AR233" s="186" t="s">
        <v>463</v>
      </c>
      <c r="AT233" s="186" t="s">
        <v>234</v>
      </c>
      <c r="AU233" s="186" t="s">
        <v>88</v>
      </c>
      <c r="AY233" s="14" t="s">
        <v>232</v>
      </c>
      <c r="BE233" s="104">
        <f t="shared" si="39"/>
        <v>0</v>
      </c>
      <c r="BF233" s="104">
        <f t="shared" si="40"/>
        <v>0</v>
      </c>
      <c r="BG233" s="104">
        <f t="shared" si="41"/>
        <v>0</v>
      </c>
      <c r="BH233" s="104">
        <f t="shared" si="42"/>
        <v>0</v>
      </c>
      <c r="BI233" s="104">
        <f t="shared" si="43"/>
        <v>0</v>
      </c>
      <c r="BJ233" s="14" t="s">
        <v>88</v>
      </c>
      <c r="BK233" s="104">
        <f t="shared" si="44"/>
        <v>0</v>
      </c>
      <c r="BL233" s="14" t="s">
        <v>463</v>
      </c>
      <c r="BM233" s="186" t="s">
        <v>1788</v>
      </c>
    </row>
    <row r="234" spans="1:65" s="2" customFormat="1" ht="16.5" customHeight="1">
      <c r="A234" s="31"/>
      <c r="B234" s="142"/>
      <c r="C234" s="187" t="s">
        <v>545</v>
      </c>
      <c r="D234" s="187" t="s">
        <v>357</v>
      </c>
      <c r="E234" s="188" t="s">
        <v>1789</v>
      </c>
      <c r="F234" s="189" t="s">
        <v>1790</v>
      </c>
      <c r="G234" s="190" t="s">
        <v>1139</v>
      </c>
      <c r="H234" s="191">
        <v>9.375</v>
      </c>
      <c r="I234" s="192"/>
      <c r="J234" s="193">
        <f t="shared" si="35"/>
        <v>0</v>
      </c>
      <c r="K234" s="194"/>
      <c r="L234" s="195"/>
      <c r="M234" s="196" t="s">
        <v>1</v>
      </c>
      <c r="N234" s="197" t="s">
        <v>43</v>
      </c>
      <c r="O234" s="60"/>
      <c r="P234" s="184">
        <f t="shared" si="36"/>
        <v>0</v>
      </c>
      <c r="Q234" s="184">
        <v>1E-3</v>
      </c>
      <c r="R234" s="184">
        <f t="shared" si="37"/>
        <v>9.3749999999999997E-3</v>
      </c>
      <c r="S234" s="184">
        <v>0</v>
      </c>
      <c r="T234" s="185">
        <f t="shared" si="38"/>
        <v>0</v>
      </c>
      <c r="U234" s="31"/>
      <c r="V234" s="31"/>
      <c r="W234" s="31"/>
      <c r="X234" s="31"/>
      <c r="Y234" s="31"/>
      <c r="Z234" s="31"/>
      <c r="AA234" s="31"/>
      <c r="AB234" s="31"/>
      <c r="AC234" s="31"/>
      <c r="AD234" s="31"/>
      <c r="AE234" s="31"/>
      <c r="AR234" s="186" t="s">
        <v>1292</v>
      </c>
      <c r="AT234" s="186" t="s">
        <v>357</v>
      </c>
      <c r="AU234" s="186" t="s">
        <v>88</v>
      </c>
      <c r="AY234" s="14" t="s">
        <v>232</v>
      </c>
      <c r="BE234" s="104">
        <f t="shared" si="39"/>
        <v>0</v>
      </c>
      <c r="BF234" s="104">
        <f t="shared" si="40"/>
        <v>0</v>
      </c>
      <c r="BG234" s="104">
        <f t="shared" si="41"/>
        <v>0</v>
      </c>
      <c r="BH234" s="104">
        <f t="shared" si="42"/>
        <v>0</v>
      </c>
      <c r="BI234" s="104">
        <f t="shared" si="43"/>
        <v>0</v>
      </c>
      <c r="BJ234" s="14" t="s">
        <v>88</v>
      </c>
      <c r="BK234" s="104">
        <f t="shared" si="44"/>
        <v>0</v>
      </c>
      <c r="BL234" s="14" t="s">
        <v>463</v>
      </c>
      <c r="BM234" s="186" t="s">
        <v>1791</v>
      </c>
    </row>
    <row r="235" spans="1:65" s="2" customFormat="1" ht="21.75" customHeight="1">
      <c r="A235" s="31"/>
      <c r="B235" s="142"/>
      <c r="C235" s="174" t="s">
        <v>549</v>
      </c>
      <c r="D235" s="174" t="s">
        <v>234</v>
      </c>
      <c r="E235" s="175" t="s">
        <v>1792</v>
      </c>
      <c r="F235" s="176" t="s">
        <v>1793</v>
      </c>
      <c r="G235" s="177" t="s">
        <v>394</v>
      </c>
      <c r="H235" s="178">
        <v>1</v>
      </c>
      <c r="I235" s="179"/>
      <c r="J235" s="180">
        <f t="shared" si="35"/>
        <v>0</v>
      </c>
      <c r="K235" s="181"/>
      <c r="L235" s="32"/>
      <c r="M235" s="182" t="s">
        <v>1</v>
      </c>
      <c r="N235" s="183" t="s">
        <v>43</v>
      </c>
      <c r="O235" s="60"/>
      <c r="P235" s="184">
        <f t="shared" si="36"/>
        <v>0</v>
      </c>
      <c r="Q235" s="184">
        <v>0</v>
      </c>
      <c r="R235" s="184">
        <f t="shared" si="37"/>
        <v>0</v>
      </c>
      <c r="S235" s="184">
        <v>0</v>
      </c>
      <c r="T235" s="185">
        <f t="shared" si="38"/>
        <v>0</v>
      </c>
      <c r="U235" s="31"/>
      <c r="V235" s="31"/>
      <c r="W235" s="31"/>
      <c r="X235" s="31"/>
      <c r="Y235" s="31"/>
      <c r="Z235" s="31"/>
      <c r="AA235" s="31"/>
      <c r="AB235" s="31"/>
      <c r="AC235" s="31"/>
      <c r="AD235" s="31"/>
      <c r="AE235" s="31"/>
      <c r="AR235" s="186" t="s">
        <v>463</v>
      </c>
      <c r="AT235" s="186" t="s">
        <v>234</v>
      </c>
      <c r="AU235" s="186" t="s">
        <v>88</v>
      </c>
      <c r="AY235" s="14" t="s">
        <v>232</v>
      </c>
      <c r="BE235" s="104">
        <f t="shared" si="39"/>
        <v>0</v>
      </c>
      <c r="BF235" s="104">
        <f t="shared" si="40"/>
        <v>0</v>
      </c>
      <c r="BG235" s="104">
        <f t="shared" si="41"/>
        <v>0</v>
      </c>
      <c r="BH235" s="104">
        <f t="shared" si="42"/>
        <v>0</v>
      </c>
      <c r="BI235" s="104">
        <f t="shared" si="43"/>
        <v>0</v>
      </c>
      <c r="BJ235" s="14" t="s">
        <v>88</v>
      </c>
      <c r="BK235" s="104">
        <f t="shared" si="44"/>
        <v>0</v>
      </c>
      <c r="BL235" s="14" t="s">
        <v>463</v>
      </c>
      <c r="BM235" s="186" t="s">
        <v>1794</v>
      </c>
    </row>
    <row r="236" spans="1:65" s="2" customFormat="1" ht="24.2" customHeight="1">
      <c r="A236" s="31"/>
      <c r="B236" s="142"/>
      <c r="C236" s="187" t="s">
        <v>553</v>
      </c>
      <c r="D236" s="187" t="s">
        <v>357</v>
      </c>
      <c r="E236" s="188" t="s">
        <v>1795</v>
      </c>
      <c r="F236" s="189" t="s">
        <v>1796</v>
      </c>
      <c r="G236" s="190" t="s">
        <v>394</v>
      </c>
      <c r="H236" s="191">
        <v>1</v>
      </c>
      <c r="I236" s="192"/>
      <c r="J236" s="193">
        <f t="shared" si="35"/>
        <v>0</v>
      </c>
      <c r="K236" s="194"/>
      <c r="L236" s="195"/>
      <c r="M236" s="196" t="s">
        <v>1</v>
      </c>
      <c r="N236" s="197" t="s">
        <v>43</v>
      </c>
      <c r="O236" s="60"/>
      <c r="P236" s="184">
        <f t="shared" si="36"/>
        <v>0</v>
      </c>
      <c r="Q236" s="184">
        <v>2.7999999999999998E-4</v>
      </c>
      <c r="R236" s="184">
        <f t="shared" si="37"/>
        <v>2.7999999999999998E-4</v>
      </c>
      <c r="S236" s="184">
        <v>0</v>
      </c>
      <c r="T236" s="185">
        <f t="shared" si="38"/>
        <v>0</v>
      </c>
      <c r="U236" s="31"/>
      <c r="V236" s="31"/>
      <c r="W236" s="31"/>
      <c r="X236" s="31"/>
      <c r="Y236" s="31"/>
      <c r="Z236" s="31"/>
      <c r="AA236" s="31"/>
      <c r="AB236" s="31"/>
      <c r="AC236" s="31"/>
      <c r="AD236" s="31"/>
      <c r="AE236" s="31"/>
      <c r="AR236" s="186" t="s">
        <v>1292</v>
      </c>
      <c r="AT236" s="186" t="s">
        <v>357</v>
      </c>
      <c r="AU236" s="186" t="s">
        <v>88</v>
      </c>
      <c r="AY236" s="14" t="s">
        <v>232</v>
      </c>
      <c r="BE236" s="104">
        <f t="shared" si="39"/>
        <v>0</v>
      </c>
      <c r="BF236" s="104">
        <f t="shared" si="40"/>
        <v>0</v>
      </c>
      <c r="BG236" s="104">
        <f t="shared" si="41"/>
        <v>0</v>
      </c>
      <c r="BH236" s="104">
        <f t="shared" si="42"/>
        <v>0</v>
      </c>
      <c r="BI236" s="104">
        <f t="shared" si="43"/>
        <v>0</v>
      </c>
      <c r="BJ236" s="14" t="s">
        <v>88</v>
      </c>
      <c r="BK236" s="104">
        <f t="shared" si="44"/>
        <v>0</v>
      </c>
      <c r="BL236" s="14" t="s">
        <v>463</v>
      </c>
      <c r="BM236" s="186" t="s">
        <v>1797</v>
      </c>
    </row>
    <row r="237" spans="1:65" s="2" customFormat="1" ht="16.5" customHeight="1">
      <c r="A237" s="31"/>
      <c r="B237" s="142"/>
      <c r="C237" s="187" t="s">
        <v>557</v>
      </c>
      <c r="D237" s="187" t="s">
        <v>357</v>
      </c>
      <c r="E237" s="188" t="s">
        <v>1798</v>
      </c>
      <c r="F237" s="189" t="s">
        <v>1799</v>
      </c>
      <c r="G237" s="190" t="s">
        <v>394</v>
      </c>
      <c r="H237" s="191">
        <v>1</v>
      </c>
      <c r="I237" s="192"/>
      <c r="J237" s="193">
        <f t="shared" si="35"/>
        <v>0</v>
      </c>
      <c r="K237" s="194"/>
      <c r="L237" s="195"/>
      <c r="M237" s="196" t="s">
        <v>1</v>
      </c>
      <c r="N237" s="197" t="s">
        <v>43</v>
      </c>
      <c r="O237" s="60"/>
      <c r="P237" s="184">
        <f t="shared" si="36"/>
        <v>0</v>
      </c>
      <c r="Q237" s="184">
        <v>2.4000000000000001E-4</v>
      </c>
      <c r="R237" s="184">
        <f t="shared" si="37"/>
        <v>2.4000000000000001E-4</v>
      </c>
      <c r="S237" s="184">
        <v>0</v>
      </c>
      <c r="T237" s="185">
        <f t="shared" si="38"/>
        <v>0</v>
      </c>
      <c r="U237" s="31"/>
      <c r="V237" s="31"/>
      <c r="W237" s="31"/>
      <c r="X237" s="31"/>
      <c r="Y237" s="31"/>
      <c r="Z237" s="31"/>
      <c r="AA237" s="31"/>
      <c r="AB237" s="31"/>
      <c r="AC237" s="31"/>
      <c r="AD237" s="31"/>
      <c r="AE237" s="31"/>
      <c r="AR237" s="186" t="s">
        <v>1292</v>
      </c>
      <c r="AT237" s="186" t="s">
        <v>357</v>
      </c>
      <c r="AU237" s="186" t="s">
        <v>88</v>
      </c>
      <c r="AY237" s="14" t="s">
        <v>232</v>
      </c>
      <c r="BE237" s="104">
        <f t="shared" si="39"/>
        <v>0</v>
      </c>
      <c r="BF237" s="104">
        <f t="shared" si="40"/>
        <v>0</v>
      </c>
      <c r="BG237" s="104">
        <f t="shared" si="41"/>
        <v>0</v>
      </c>
      <c r="BH237" s="104">
        <f t="shared" si="42"/>
        <v>0</v>
      </c>
      <c r="BI237" s="104">
        <f t="shared" si="43"/>
        <v>0</v>
      </c>
      <c r="BJ237" s="14" t="s">
        <v>88</v>
      </c>
      <c r="BK237" s="104">
        <f t="shared" si="44"/>
        <v>0</v>
      </c>
      <c r="BL237" s="14" t="s">
        <v>463</v>
      </c>
      <c r="BM237" s="186" t="s">
        <v>1800</v>
      </c>
    </row>
    <row r="238" spans="1:65" s="2" customFormat="1" ht="21.75" customHeight="1">
      <c r="A238" s="31"/>
      <c r="B238" s="142"/>
      <c r="C238" s="174" t="s">
        <v>561</v>
      </c>
      <c r="D238" s="174" t="s">
        <v>234</v>
      </c>
      <c r="E238" s="175" t="s">
        <v>1801</v>
      </c>
      <c r="F238" s="176" t="s">
        <v>1802</v>
      </c>
      <c r="G238" s="177" t="s">
        <v>394</v>
      </c>
      <c r="H238" s="178">
        <v>12</v>
      </c>
      <c r="I238" s="179"/>
      <c r="J238" s="180">
        <f t="shared" si="35"/>
        <v>0</v>
      </c>
      <c r="K238" s="181"/>
      <c r="L238" s="32"/>
      <c r="M238" s="182" t="s">
        <v>1</v>
      </c>
      <c r="N238" s="183" t="s">
        <v>43</v>
      </c>
      <c r="O238" s="60"/>
      <c r="P238" s="184">
        <f t="shared" si="36"/>
        <v>0</v>
      </c>
      <c r="Q238" s="184">
        <v>0</v>
      </c>
      <c r="R238" s="184">
        <f t="shared" si="37"/>
        <v>0</v>
      </c>
      <c r="S238" s="184">
        <v>0</v>
      </c>
      <c r="T238" s="185">
        <f t="shared" si="38"/>
        <v>0</v>
      </c>
      <c r="U238" s="31"/>
      <c r="V238" s="31"/>
      <c r="W238" s="31"/>
      <c r="X238" s="31"/>
      <c r="Y238" s="31"/>
      <c r="Z238" s="31"/>
      <c r="AA238" s="31"/>
      <c r="AB238" s="31"/>
      <c r="AC238" s="31"/>
      <c r="AD238" s="31"/>
      <c r="AE238" s="31"/>
      <c r="AR238" s="186" t="s">
        <v>463</v>
      </c>
      <c r="AT238" s="186" t="s">
        <v>234</v>
      </c>
      <c r="AU238" s="186" t="s">
        <v>88</v>
      </c>
      <c r="AY238" s="14" t="s">
        <v>232</v>
      </c>
      <c r="BE238" s="104">
        <f t="shared" si="39"/>
        <v>0</v>
      </c>
      <c r="BF238" s="104">
        <f t="shared" si="40"/>
        <v>0</v>
      </c>
      <c r="BG238" s="104">
        <f t="shared" si="41"/>
        <v>0</v>
      </c>
      <c r="BH238" s="104">
        <f t="shared" si="42"/>
        <v>0</v>
      </c>
      <c r="BI238" s="104">
        <f t="shared" si="43"/>
        <v>0</v>
      </c>
      <c r="BJ238" s="14" t="s">
        <v>88</v>
      </c>
      <c r="BK238" s="104">
        <f t="shared" si="44"/>
        <v>0</v>
      </c>
      <c r="BL238" s="14" t="s">
        <v>463</v>
      </c>
      <c r="BM238" s="186" t="s">
        <v>1803</v>
      </c>
    </row>
    <row r="239" spans="1:65" s="2" customFormat="1" ht="24.2" customHeight="1">
      <c r="A239" s="31"/>
      <c r="B239" s="142"/>
      <c r="C239" s="187" t="s">
        <v>565</v>
      </c>
      <c r="D239" s="187" t="s">
        <v>357</v>
      </c>
      <c r="E239" s="188" t="s">
        <v>1804</v>
      </c>
      <c r="F239" s="189" t="s">
        <v>1805</v>
      </c>
      <c r="G239" s="190" t="s">
        <v>394</v>
      </c>
      <c r="H239" s="191">
        <v>12</v>
      </c>
      <c r="I239" s="192"/>
      <c r="J239" s="193">
        <f t="shared" si="35"/>
        <v>0</v>
      </c>
      <c r="K239" s="194"/>
      <c r="L239" s="195"/>
      <c r="M239" s="196" t="s">
        <v>1</v>
      </c>
      <c r="N239" s="197" t="s">
        <v>43</v>
      </c>
      <c r="O239" s="60"/>
      <c r="P239" s="184">
        <f t="shared" si="36"/>
        <v>0</v>
      </c>
      <c r="Q239" s="184">
        <v>0</v>
      </c>
      <c r="R239" s="184">
        <f t="shared" si="37"/>
        <v>0</v>
      </c>
      <c r="S239" s="184">
        <v>0</v>
      </c>
      <c r="T239" s="185">
        <f t="shared" si="38"/>
        <v>0</v>
      </c>
      <c r="U239" s="31"/>
      <c r="V239" s="31"/>
      <c r="W239" s="31"/>
      <c r="X239" s="31"/>
      <c r="Y239" s="31"/>
      <c r="Z239" s="31"/>
      <c r="AA239" s="31"/>
      <c r="AB239" s="31"/>
      <c r="AC239" s="31"/>
      <c r="AD239" s="31"/>
      <c r="AE239" s="31"/>
      <c r="AR239" s="186" t="s">
        <v>1292</v>
      </c>
      <c r="AT239" s="186" t="s">
        <v>357</v>
      </c>
      <c r="AU239" s="186" t="s">
        <v>88</v>
      </c>
      <c r="AY239" s="14" t="s">
        <v>232</v>
      </c>
      <c r="BE239" s="104">
        <f t="shared" si="39"/>
        <v>0</v>
      </c>
      <c r="BF239" s="104">
        <f t="shared" si="40"/>
        <v>0</v>
      </c>
      <c r="BG239" s="104">
        <f t="shared" si="41"/>
        <v>0</v>
      </c>
      <c r="BH239" s="104">
        <f t="shared" si="42"/>
        <v>0</v>
      </c>
      <c r="BI239" s="104">
        <f t="shared" si="43"/>
        <v>0</v>
      </c>
      <c r="BJ239" s="14" t="s">
        <v>88</v>
      </c>
      <c r="BK239" s="104">
        <f t="shared" si="44"/>
        <v>0</v>
      </c>
      <c r="BL239" s="14" t="s">
        <v>463</v>
      </c>
      <c r="BM239" s="186" t="s">
        <v>1806</v>
      </c>
    </row>
    <row r="240" spans="1:65" s="2" customFormat="1" ht="16.5" customHeight="1">
      <c r="A240" s="31"/>
      <c r="B240" s="142"/>
      <c r="C240" s="187" t="s">
        <v>1130</v>
      </c>
      <c r="D240" s="187" t="s">
        <v>357</v>
      </c>
      <c r="E240" s="188" t="s">
        <v>1807</v>
      </c>
      <c r="F240" s="189" t="s">
        <v>1808</v>
      </c>
      <c r="G240" s="190" t="s">
        <v>394</v>
      </c>
      <c r="H240" s="191">
        <v>12</v>
      </c>
      <c r="I240" s="192"/>
      <c r="J240" s="193">
        <f t="shared" si="35"/>
        <v>0</v>
      </c>
      <c r="K240" s="194"/>
      <c r="L240" s="195"/>
      <c r="M240" s="196" t="s">
        <v>1</v>
      </c>
      <c r="N240" s="197" t="s">
        <v>43</v>
      </c>
      <c r="O240" s="60"/>
      <c r="P240" s="184">
        <f t="shared" si="36"/>
        <v>0</v>
      </c>
      <c r="Q240" s="184">
        <v>0</v>
      </c>
      <c r="R240" s="184">
        <f t="shared" si="37"/>
        <v>0</v>
      </c>
      <c r="S240" s="184">
        <v>0</v>
      </c>
      <c r="T240" s="185">
        <f t="shared" si="38"/>
        <v>0</v>
      </c>
      <c r="U240" s="31"/>
      <c r="V240" s="31"/>
      <c r="W240" s="31"/>
      <c r="X240" s="31"/>
      <c r="Y240" s="31"/>
      <c r="Z240" s="31"/>
      <c r="AA240" s="31"/>
      <c r="AB240" s="31"/>
      <c r="AC240" s="31"/>
      <c r="AD240" s="31"/>
      <c r="AE240" s="31"/>
      <c r="AR240" s="186" t="s">
        <v>1292</v>
      </c>
      <c r="AT240" s="186" t="s">
        <v>357</v>
      </c>
      <c r="AU240" s="186" t="s">
        <v>88</v>
      </c>
      <c r="AY240" s="14" t="s">
        <v>232</v>
      </c>
      <c r="BE240" s="104">
        <f t="shared" si="39"/>
        <v>0</v>
      </c>
      <c r="BF240" s="104">
        <f t="shared" si="40"/>
        <v>0</v>
      </c>
      <c r="BG240" s="104">
        <f t="shared" si="41"/>
        <v>0</v>
      </c>
      <c r="BH240" s="104">
        <f t="shared" si="42"/>
        <v>0</v>
      </c>
      <c r="BI240" s="104">
        <f t="shared" si="43"/>
        <v>0</v>
      </c>
      <c r="BJ240" s="14" t="s">
        <v>88</v>
      </c>
      <c r="BK240" s="104">
        <f t="shared" si="44"/>
        <v>0</v>
      </c>
      <c r="BL240" s="14" t="s">
        <v>463</v>
      </c>
      <c r="BM240" s="186" t="s">
        <v>1809</v>
      </c>
    </row>
    <row r="241" spans="1:65" s="2" customFormat="1" ht="16.5" customHeight="1">
      <c r="A241" s="31"/>
      <c r="B241" s="142"/>
      <c r="C241" s="174" t="s">
        <v>569</v>
      </c>
      <c r="D241" s="174" t="s">
        <v>234</v>
      </c>
      <c r="E241" s="175" t="s">
        <v>1810</v>
      </c>
      <c r="F241" s="176" t="s">
        <v>1811</v>
      </c>
      <c r="G241" s="177" t="s">
        <v>394</v>
      </c>
      <c r="H241" s="178">
        <v>2</v>
      </c>
      <c r="I241" s="179"/>
      <c r="J241" s="180">
        <f t="shared" si="35"/>
        <v>0</v>
      </c>
      <c r="K241" s="181"/>
      <c r="L241" s="32"/>
      <c r="M241" s="182" t="s">
        <v>1</v>
      </c>
      <c r="N241" s="183" t="s">
        <v>43</v>
      </c>
      <c r="O241" s="60"/>
      <c r="P241" s="184">
        <f t="shared" si="36"/>
        <v>0</v>
      </c>
      <c r="Q241" s="184">
        <v>0</v>
      </c>
      <c r="R241" s="184">
        <f t="shared" si="37"/>
        <v>0</v>
      </c>
      <c r="S241" s="184">
        <v>0</v>
      </c>
      <c r="T241" s="185">
        <f t="shared" si="38"/>
        <v>0</v>
      </c>
      <c r="U241" s="31"/>
      <c r="V241" s="31"/>
      <c r="W241" s="31"/>
      <c r="X241" s="31"/>
      <c r="Y241" s="31"/>
      <c r="Z241" s="31"/>
      <c r="AA241" s="31"/>
      <c r="AB241" s="31"/>
      <c r="AC241" s="31"/>
      <c r="AD241" s="31"/>
      <c r="AE241" s="31"/>
      <c r="AR241" s="186" t="s">
        <v>463</v>
      </c>
      <c r="AT241" s="186" t="s">
        <v>234</v>
      </c>
      <c r="AU241" s="186" t="s">
        <v>88</v>
      </c>
      <c r="AY241" s="14" t="s">
        <v>232</v>
      </c>
      <c r="BE241" s="104">
        <f t="shared" si="39"/>
        <v>0</v>
      </c>
      <c r="BF241" s="104">
        <f t="shared" si="40"/>
        <v>0</v>
      </c>
      <c r="BG241" s="104">
        <f t="shared" si="41"/>
        <v>0</v>
      </c>
      <c r="BH241" s="104">
        <f t="shared" si="42"/>
        <v>0</v>
      </c>
      <c r="BI241" s="104">
        <f t="shared" si="43"/>
        <v>0</v>
      </c>
      <c r="BJ241" s="14" t="s">
        <v>88</v>
      </c>
      <c r="BK241" s="104">
        <f t="shared" si="44"/>
        <v>0</v>
      </c>
      <c r="BL241" s="14" t="s">
        <v>463</v>
      </c>
      <c r="BM241" s="186" t="s">
        <v>1812</v>
      </c>
    </row>
    <row r="242" spans="1:65" s="2" customFormat="1" ht="16.5" customHeight="1">
      <c r="A242" s="31"/>
      <c r="B242" s="142"/>
      <c r="C242" s="187" t="s">
        <v>573</v>
      </c>
      <c r="D242" s="187" t="s">
        <v>357</v>
      </c>
      <c r="E242" s="188" t="s">
        <v>1813</v>
      </c>
      <c r="F242" s="189" t="s">
        <v>1814</v>
      </c>
      <c r="G242" s="190" t="s">
        <v>394</v>
      </c>
      <c r="H242" s="191">
        <v>2</v>
      </c>
      <c r="I242" s="192"/>
      <c r="J242" s="193">
        <f t="shared" si="35"/>
        <v>0</v>
      </c>
      <c r="K242" s="194"/>
      <c r="L242" s="195"/>
      <c r="M242" s="196" t="s">
        <v>1</v>
      </c>
      <c r="N242" s="197" t="s">
        <v>43</v>
      </c>
      <c r="O242" s="60"/>
      <c r="P242" s="184">
        <f t="shared" si="36"/>
        <v>0</v>
      </c>
      <c r="Q242" s="184">
        <v>3.0000000000000001E-5</v>
      </c>
      <c r="R242" s="184">
        <f t="shared" si="37"/>
        <v>6.0000000000000002E-5</v>
      </c>
      <c r="S242" s="184">
        <v>0</v>
      </c>
      <c r="T242" s="185">
        <f t="shared" si="38"/>
        <v>0</v>
      </c>
      <c r="U242" s="31"/>
      <c r="V242" s="31"/>
      <c r="W242" s="31"/>
      <c r="X242" s="31"/>
      <c r="Y242" s="31"/>
      <c r="Z242" s="31"/>
      <c r="AA242" s="31"/>
      <c r="AB242" s="31"/>
      <c r="AC242" s="31"/>
      <c r="AD242" s="31"/>
      <c r="AE242" s="31"/>
      <c r="AR242" s="186" t="s">
        <v>1292</v>
      </c>
      <c r="AT242" s="186" t="s">
        <v>357</v>
      </c>
      <c r="AU242" s="186" t="s">
        <v>88</v>
      </c>
      <c r="AY242" s="14" t="s">
        <v>232</v>
      </c>
      <c r="BE242" s="104">
        <f t="shared" si="39"/>
        <v>0</v>
      </c>
      <c r="BF242" s="104">
        <f t="shared" si="40"/>
        <v>0</v>
      </c>
      <c r="BG242" s="104">
        <f t="shared" si="41"/>
        <v>0</v>
      </c>
      <c r="BH242" s="104">
        <f t="shared" si="42"/>
        <v>0</v>
      </c>
      <c r="BI242" s="104">
        <f t="shared" si="43"/>
        <v>0</v>
      </c>
      <c r="BJ242" s="14" t="s">
        <v>88</v>
      </c>
      <c r="BK242" s="104">
        <f t="shared" si="44"/>
        <v>0</v>
      </c>
      <c r="BL242" s="14" t="s">
        <v>463</v>
      </c>
      <c r="BM242" s="186" t="s">
        <v>1815</v>
      </c>
    </row>
    <row r="243" spans="1:65" s="2" customFormat="1" ht="16.5" customHeight="1">
      <c r="A243" s="31"/>
      <c r="B243" s="142"/>
      <c r="C243" s="187" t="s">
        <v>577</v>
      </c>
      <c r="D243" s="187" t="s">
        <v>357</v>
      </c>
      <c r="E243" s="188" t="s">
        <v>1816</v>
      </c>
      <c r="F243" s="189" t="s">
        <v>1817</v>
      </c>
      <c r="G243" s="190" t="s">
        <v>394</v>
      </c>
      <c r="H243" s="191">
        <v>1</v>
      </c>
      <c r="I243" s="192"/>
      <c r="J243" s="193">
        <f t="shared" si="35"/>
        <v>0</v>
      </c>
      <c r="K243" s="194"/>
      <c r="L243" s="195"/>
      <c r="M243" s="196" t="s">
        <v>1</v>
      </c>
      <c r="N243" s="197" t="s">
        <v>43</v>
      </c>
      <c r="O243" s="60"/>
      <c r="P243" s="184">
        <f t="shared" si="36"/>
        <v>0</v>
      </c>
      <c r="Q243" s="184">
        <v>3.0000000000000001E-5</v>
      </c>
      <c r="R243" s="184">
        <f t="shared" si="37"/>
        <v>3.0000000000000001E-5</v>
      </c>
      <c r="S243" s="184">
        <v>0</v>
      </c>
      <c r="T243" s="185">
        <f t="shared" si="38"/>
        <v>0</v>
      </c>
      <c r="U243" s="31"/>
      <c r="V243" s="31"/>
      <c r="W243" s="31"/>
      <c r="X243" s="31"/>
      <c r="Y243" s="31"/>
      <c r="Z243" s="31"/>
      <c r="AA243" s="31"/>
      <c r="AB243" s="31"/>
      <c r="AC243" s="31"/>
      <c r="AD243" s="31"/>
      <c r="AE243" s="31"/>
      <c r="AR243" s="186" t="s">
        <v>1292</v>
      </c>
      <c r="AT243" s="186" t="s">
        <v>357</v>
      </c>
      <c r="AU243" s="186" t="s">
        <v>88</v>
      </c>
      <c r="AY243" s="14" t="s">
        <v>232</v>
      </c>
      <c r="BE243" s="104">
        <f t="shared" si="39"/>
        <v>0</v>
      </c>
      <c r="BF243" s="104">
        <f t="shared" si="40"/>
        <v>0</v>
      </c>
      <c r="BG243" s="104">
        <f t="shared" si="41"/>
        <v>0</v>
      </c>
      <c r="BH243" s="104">
        <f t="shared" si="42"/>
        <v>0</v>
      </c>
      <c r="BI243" s="104">
        <f t="shared" si="43"/>
        <v>0</v>
      </c>
      <c r="BJ243" s="14" t="s">
        <v>88</v>
      </c>
      <c r="BK243" s="104">
        <f t="shared" si="44"/>
        <v>0</v>
      </c>
      <c r="BL243" s="14" t="s">
        <v>463</v>
      </c>
      <c r="BM243" s="186" t="s">
        <v>1818</v>
      </c>
    </row>
    <row r="244" spans="1:65" s="2" customFormat="1" ht="16.5" customHeight="1">
      <c r="A244" s="31"/>
      <c r="B244" s="142"/>
      <c r="C244" s="187" t="s">
        <v>581</v>
      </c>
      <c r="D244" s="187" t="s">
        <v>357</v>
      </c>
      <c r="E244" s="188" t="s">
        <v>1819</v>
      </c>
      <c r="F244" s="189" t="s">
        <v>1820</v>
      </c>
      <c r="G244" s="190" t="s">
        <v>394</v>
      </c>
      <c r="H244" s="191">
        <v>1</v>
      </c>
      <c r="I244" s="192"/>
      <c r="J244" s="193">
        <f t="shared" si="35"/>
        <v>0</v>
      </c>
      <c r="K244" s="194"/>
      <c r="L244" s="195"/>
      <c r="M244" s="196" t="s">
        <v>1</v>
      </c>
      <c r="N244" s="197" t="s">
        <v>43</v>
      </c>
      <c r="O244" s="60"/>
      <c r="P244" s="184">
        <f t="shared" si="36"/>
        <v>0</v>
      </c>
      <c r="Q244" s="184">
        <v>3.0000000000000001E-5</v>
      </c>
      <c r="R244" s="184">
        <f t="shared" si="37"/>
        <v>3.0000000000000001E-5</v>
      </c>
      <c r="S244" s="184">
        <v>0</v>
      </c>
      <c r="T244" s="185">
        <f t="shared" si="38"/>
        <v>0</v>
      </c>
      <c r="U244" s="31"/>
      <c r="V244" s="31"/>
      <c r="W244" s="31"/>
      <c r="X244" s="31"/>
      <c r="Y244" s="31"/>
      <c r="Z244" s="31"/>
      <c r="AA244" s="31"/>
      <c r="AB244" s="31"/>
      <c r="AC244" s="31"/>
      <c r="AD244" s="31"/>
      <c r="AE244" s="31"/>
      <c r="AR244" s="186" t="s">
        <v>1292</v>
      </c>
      <c r="AT244" s="186" t="s">
        <v>357</v>
      </c>
      <c r="AU244" s="186" t="s">
        <v>88</v>
      </c>
      <c r="AY244" s="14" t="s">
        <v>232</v>
      </c>
      <c r="BE244" s="104">
        <f t="shared" si="39"/>
        <v>0</v>
      </c>
      <c r="BF244" s="104">
        <f t="shared" si="40"/>
        <v>0</v>
      </c>
      <c r="BG244" s="104">
        <f t="shared" si="41"/>
        <v>0</v>
      </c>
      <c r="BH244" s="104">
        <f t="shared" si="42"/>
        <v>0</v>
      </c>
      <c r="BI244" s="104">
        <f t="shared" si="43"/>
        <v>0</v>
      </c>
      <c r="BJ244" s="14" t="s">
        <v>88</v>
      </c>
      <c r="BK244" s="104">
        <f t="shared" si="44"/>
        <v>0</v>
      </c>
      <c r="BL244" s="14" t="s">
        <v>463</v>
      </c>
      <c r="BM244" s="186" t="s">
        <v>1821</v>
      </c>
    </row>
    <row r="245" spans="1:65" s="2" customFormat="1" ht="16.5" customHeight="1">
      <c r="A245" s="31"/>
      <c r="B245" s="142"/>
      <c r="C245" s="174" t="s">
        <v>585</v>
      </c>
      <c r="D245" s="174" t="s">
        <v>234</v>
      </c>
      <c r="E245" s="175" t="s">
        <v>1822</v>
      </c>
      <c r="F245" s="176" t="s">
        <v>1823</v>
      </c>
      <c r="G245" s="177" t="s">
        <v>394</v>
      </c>
      <c r="H245" s="178">
        <v>14</v>
      </c>
      <c r="I245" s="179"/>
      <c r="J245" s="180">
        <f t="shared" si="35"/>
        <v>0</v>
      </c>
      <c r="K245" s="181"/>
      <c r="L245" s="32"/>
      <c r="M245" s="182" t="s">
        <v>1</v>
      </c>
      <c r="N245" s="183" t="s">
        <v>43</v>
      </c>
      <c r="O245" s="60"/>
      <c r="P245" s="184">
        <f t="shared" si="36"/>
        <v>0</v>
      </c>
      <c r="Q245" s="184">
        <v>0</v>
      </c>
      <c r="R245" s="184">
        <f t="shared" si="37"/>
        <v>0</v>
      </c>
      <c r="S245" s="184">
        <v>0</v>
      </c>
      <c r="T245" s="185">
        <f t="shared" si="38"/>
        <v>0</v>
      </c>
      <c r="U245" s="31"/>
      <c r="V245" s="31"/>
      <c r="W245" s="31"/>
      <c r="X245" s="31"/>
      <c r="Y245" s="31"/>
      <c r="Z245" s="31"/>
      <c r="AA245" s="31"/>
      <c r="AB245" s="31"/>
      <c r="AC245" s="31"/>
      <c r="AD245" s="31"/>
      <c r="AE245" s="31"/>
      <c r="AR245" s="186" t="s">
        <v>463</v>
      </c>
      <c r="AT245" s="186" t="s">
        <v>234</v>
      </c>
      <c r="AU245" s="186" t="s">
        <v>88</v>
      </c>
      <c r="AY245" s="14" t="s">
        <v>232</v>
      </c>
      <c r="BE245" s="104">
        <f t="shared" si="39"/>
        <v>0</v>
      </c>
      <c r="BF245" s="104">
        <f t="shared" si="40"/>
        <v>0</v>
      </c>
      <c r="BG245" s="104">
        <f t="shared" si="41"/>
        <v>0</v>
      </c>
      <c r="BH245" s="104">
        <f t="shared" si="42"/>
        <v>0</v>
      </c>
      <c r="BI245" s="104">
        <f t="shared" si="43"/>
        <v>0</v>
      </c>
      <c r="BJ245" s="14" t="s">
        <v>88</v>
      </c>
      <c r="BK245" s="104">
        <f t="shared" si="44"/>
        <v>0</v>
      </c>
      <c r="BL245" s="14" t="s">
        <v>463</v>
      </c>
      <c r="BM245" s="186" t="s">
        <v>1824</v>
      </c>
    </row>
    <row r="246" spans="1:65" s="2" customFormat="1" ht="24.2" customHeight="1">
      <c r="A246" s="31"/>
      <c r="B246" s="142"/>
      <c r="C246" s="187" t="s">
        <v>589</v>
      </c>
      <c r="D246" s="187" t="s">
        <v>357</v>
      </c>
      <c r="E246" s="188" t="s">
        <v>1825</v>
      </c>
      <c r="F246" s="189" t="s">
        <v>1826</v>
      </c>
      <c r="G246" s="190" t="s">
        <v>394</v>
      </c>
      <c r="H246" s="191">
        <v>14</v>
      </c>
      <c r="I246" s="192"/>
      <c r="J246" s="193">
        <f t="shared" si="35"/>
        <v>0</v>
      </c>
      <c r="K246" s="194"/>
      <c r="L246" s="195"/>
      <c r="M246" s="196" t="s">
        <v>1</v>
      </c>
      <c r="N246" s="197" t="s">
        <v>43</v>
      </c>
      <c r="O246" s="60"/>
      <c r="P246" s="184">
        <f t="shared" si="36"/>
        <v>0</v>
      </c>
      <c r="Q246" s="184">
        <v>1.06E-3</v>
      </c>
      <c r="R246" s="184">
        <f t="shared" si="37"/>
        <v>1.4839999999999999E-2</v>
      </c>
      <c r="S246" s="184">
        <v>0</v>
      </c>
      <c r="T246" s="185">
        <f t="shared" si="38"/>
        <v>0</v>
      </c>
      <c r="U246" s="31"/>
      <c r="V246" s="31"/>
      <c r="W246" s="31"/>
      <c r="X246" s="31"/>
      <c r="Y246" s="31"/>
      <c r="Z246" s="31"/>
      <c r="AA246" s="31"/>
      <c r="AB246" s="31"/>
      <c r="AC246" s="31"/>
      <c r="AD246" s="31"/>
      <c r="AE246" s="31"/>
      <c r="AR246" s="186" t="s">
        <v>1292</v>
      </c>
      <c r="AT246" s="186" t="s">
        <v>357</v>
      </c>
      <c r="AU246" s="186" t="s">
        <v>88</v>
      </c>
      <c r="AY246" s="14" t="s">
        <v>232</v>
      </c>
      <c r="BE246" s="104">
        <f t="shared" si="39"/>
        <v>0</v>
      </c>
      <c r="BF246" s="104">
        <f t="shared" si="40"/>
        <v>0</v>
      </c>
      <c r="BG246" s="104">
        <f t="shared" si="41"/>
        <v>0</v>
      </c>
      <c r="BH246" s="104">
        <f t="shared" si="42"/>
        <v>0</v>
      </c>
      <c r="BI246" s="104">
        <f t="shared" si="43"/>
        <v>0</v>
      </c>
      <c r="BJ246" s="14" t="s">
        <v>88</v>
      </c>
      <c r="BK246" s="104">
        <f t="shared" si="44"/>
        <v>0</v>
      </c>
      <c r="BL246" s="14" t="s">
        <v>463</v>
      </c>
      <c r="BM246" s="186" t="s">
        <v>1827</v>
      </c>
    </row>
    <row r="247" spans="1:65" s="2" customFormat="1" ht="24.2" customHeight="1">
      <c r="A247" s="31"/>
      <c r="B247" s="142"/>
      <c r="C247" s="187" t="s">
        <v>593</v>
      </c>
      <c r="D247" s="187" t="s">
        <v>357</v>
      </c>
      <c r="E247" s="188" t="s">
        <v>1828</v>
      </c>
      <c r="F247" s="189" t="s">
        <v>1829</v>
      </c>
      <c r="G247" s="190" t="s">
        <v>394</v>
      </c>
      <c r="H247" s="191">
        <v>14</v>
      </c>
      <c r="I247" s="192"/>
      <c r="J247" s="193">
        <f t="shared" si="35"/>
        <v>0</v>
      </c>
      <c r="K247" s="194"/>
      <c r="L247" s="195"/>
      <c r="M247" s="196" t="s">
        <v>1</v>
      </c>
      <c r="N247" s="197" t="s">
        <v>43</v>
      </c>
      <c r="O247" s="60"/>
      <c r="P247" s="184">
        <f t="shared" si="36"/>
        <v>0</v>
      </c>
      <c r="Q247" s="184">
        <v>1E-4</v>
      </c>
      <c r="R247" s="184">
        <f t="shared" si="37"/>
        <v>1.4E-3</v>
      </c>
      <c r="S247" s="184">
        <v>0</v>
      </c>
      <c r="T247" s="185">
        <f t="shared" si="38"/>
        <v>0</v>
      </c>
      <c r="U247" s="31"/>
      <c r="V247" s="31"/>
      <c r="W247" s="31"/>
      <c r="X247" s="31"/>
      <c r="Y247" s="31"/>
      <c r="Z247" s="31"/>
      <c r="AA247" s="31"/>
      <c r="AB247" s="31"/>
      <c r="AC247" s="31"/>
      <c r="AD247" s="31"/>
      <c r="AE247" s="31"/>
      <c r="AR247" s="186" t="s">
        <v>1292</v>
      </c>
      <c r="AT247" s="186" t="s">
        <v>357</v>
      </c>
      <c r="AU247" s="186" t="s">
        <v>88</v>
      </c>
      <c r="AY247" s="14" t="s">
        <v>232</v>
      </c>
      <c r="BE247" s="104">
        <f t="shared" si="39"/>
        <v>0</v>
      </c>
      <c r="BF247" s="104">
        <f t="shared" si="40"/>
        <v>0</v>
      </c>
      <c r="BG247" s="104">
        <f t="shared" si="41"/>
        <v>0</v>
      </c>
      <c r="BH247" s="104">
        <f t="shared" si="42"/>
        <v>0</v>
      </c>
      <c r="BI247" s="104">
        <f t="shared" si="43"/>
        <v>0</v>
      </c>
      <c r="BJ247" s="14" t="s">
        <v>88</v>
      </c>
      <c r="BK247" s="104">
        <f t="shared" si="44"/>
        <v>0</v>
      </c>
      <c r="BL247" s="14" t="s">
        <v>463</v>
      </c>
      <c r="BM247" s="186" t="s">
        <v>1830</v>
      </c>
    </row>
    <row r="248" spans="1:65" s="2" customFormat="1" ht="21.75" customHeight="1">
      <c r="A248" s="31"/>
      <c r="B248" s="142"/>
      <c r="C248" s="174" t="s">
        <v>597</v>
      </c>
      <c r="D248" s="174" t="s">
        <v>234</v>
      </c>
      <c r="E248" s="175" t="s">
        <v>1831</v>
      </c>
      <c r="F248" s="176" t="s">
        <v>1832</v>
      </c>
      <c r="G248" s="177" t="s">
        <v>394</v>
      </c>
      <c r="H248" s="178">
        <v>4</v>
      </c>
      <c r="I248" s="179"/>
      <c r="J248" s="180">
        <f t="shared" si="35"/>
        <v>0</v>
      </c>
      <c r="K248" s="181"/>
      <c r="L248" s="32"/>
      <c r="M248" s="182" t="s">
        <v>1</v>
      </c>
      <c r="N248" s="183" t="s">
        <v>43</v>
      </c>
      <c r="O248" s="60"/>
      <c r="P248" s="184">
        <f t="shared" si="36"/>
        <v>0</v>
      </c>
      <c r="Q248" s="184">
        <v>0</v>
      </c>
      <c r="R248" s="184">
        <f t="shared" si="37"/>
        <v>0</v>
      </c>
      <c r="S248" s="184">
        <v>0</v>
      </c>
      <c r="T248" s="185">
        <f t="shared" si="38"/>
        <v>0</v>
      </c>
      <c r="U248" s="31"/>
      <c r="V248" s="31"/>
      <c r="W248" s="31"/>
      <c r="X248" s="31"/>
      <c r="Y248" s="31"/>
      <c r="Z248" s="31"/>
      <c r="AA248" s="31"/>
      <c r="AB248" s="31"/>
      <c r="AC248" s="31"/>
      <c r="AD248" s="31"/>
      <c r="AE248" s="31"/>
      <c r="AR248" s="186" t="s">
        <v>463</v>
      </c>
      <c r="AT248" s="186" t="s">
        <v>234</v>
      </c>
      <c r="AU248" s="186" t="s">
        <v>88</v>
      </c>
      <c r="AY248" s="14" t="s">
        <v>232</v>
      </c>
      <c r="BE248" s="104">
        <f t="shared" si="39"/>
        <v>0</v>
      </c>
      <c r="BF248" s="104">
        <f t="shared" si="40"/>
        <v>0</v>
      </c>
      <c r="BG248" s="104">
        <f t="shared" si="41"/>
        <v>0</v>
      </c>
      <c r="BH248" s="104">
        <f t="shared" si="42"/>
        <v>0</v>
      </c>
      <c r="BI248" s="104">
        <f t="shared" si="43"/>
        <v>0</v>
      </c>
      <c r="BJ248" s="14" t="s">
        <v>88</v>
      </c>
      <c r="BK248" s="104">
        <f t="shared" si="44"/>
        <v>0</v>
      </c>
      <c r="BL248" s="14" t="s">
        <v>463</v>
      </c>
      <c r="BM248" s="186" t="s">
        <v>1833</v>
      </c>
    </row>
    <row r="249" spans="1:65" s="2" customFormat="1" ht="24.2" customHeight="1">
      <c r="A249" s="31"/>
      <c r="B249" s="142"/>
      <c r="C249" s="187" t="s">
        <v>601</v>
      </c>
      <c r="D249" s="187" t="s">
        <v>357</v>
      </c>
      <c r="E249" s="188" t="s">
        <v>1834</v>
      </c>
      <c r="F249" s="189" t="s">
        <v>1835</v>
      </c>
      <c r="G249" s="190" t="s">
        <v>394</v>
      </c>
      <c r="H249" s="191">
        <v>4</v>
      </c>
      <c r="I249" s="192"/>
      <c r="J249" s="193">
        <f t="shared" si="35"/>
        <v>0</v>
      </c>
      <c r="K249" s="194"/>
      <c r="L249" s="195"/>
      <c r="M249" s="196" t="s">
        <v>1</v>
      </c>
      <c r="N249" s="197" t="s">
        <v>43</v>
      </c>
      <c r="O249" s="60"/>
      <c r="P249" s="184">
        <f t="shared" si="36"/>
        <v>0</v>
      </c>
      <c r="Q249" s="184">
        <v>1.9000000000000001E-4</v>
      </c>
      <c r="R249" s="184">
        <f t="shared" si="37"/>
        <v>7.6000000000000004E-4</v>
      </c>
      <c r="S249" s="184">
        <v>0</v>
      </c>
      <c r="T249" s="185">
        <f t="shared" si="38"/>
        <v>0</v>
      </c>
      <c r="U249" s="31"/>
      <c r="V249" s="31"/>
      <c r="W249" s="31"/>
      <c r="X249" s="31"/>
      <c r="Y249" s="31"/>
      <c r="Z249" s="31"/>
      <c r="AA249" s="31"/>
      <c r="AB249" s="31"/>
      <c r="AC249" s="31"/>
      <c r="AD249" s="31"/>
      <c r="AE249" s="31"/>
      <c r="AR249" s="186" t="s">
        <v>1292</v>
      </c>
      <c r="AT249" s="186" t="s">
        <v>357</v>
      </c>
      <c r="AU249" s="186" t="s">
        <v>88</v>
      </c>
      <c r="AY249" s="14" t="s">
        <v>232</v>
      </c>
      <c r="BE249" s="104">
        <f t="shared" si="39"/>
        <v>0</v>
      </c>
      <c r="BF249" s="104">
        <f t="shared" si="40"/>
        <v>0</v>
      </c>
      <c r="BG249" s="104">
        <f t="shared" si="41"/>
        <v>0</v>
      </c>
      <c r="BH249" s="104">
        <f t="shared" si="42"/>
        <v>0</v>
      </c>
      <c r="BI249" s="104">
        <f t="shared" si="43"/>
        <v>0</v>
      </c>
      <c r="BJ249" s="14" t="s">
        <v>88</v>
      </c>
      <c r="BK249" s="104">
        <f t="shared" si="44"/>
        <v>0</v>
      </c>
      <c r="BL249" s="14" t="s">
        <v>463</v>
      </c>
      <c r="BM249" s="186" t="s">
        <v>1836</v>
      </c>
    </row>
    <row r="250" spans="1:65" s="2" customFormat="1" ht="16.5" customHeight="1">
      <c r="A250" s="31"/>
      <c r="B250" s="142"/>
      <c r="C250" s="187" t="s">
        <v>605</v>
      </c>
      <c r="D250" s="187" t="s">
        <v>357</v>
      </c>
      <c r="E250" s="188" t="s">
        <v>1837</v>
      </c>
      <c r="F250" s="189" t="s">
        <v>1838</v>
      </c>
      <c r="G250" s="190" t="s">
        <v>394</v>
      </c>
      <c r="H250" s="191">
        <v>4</v>
      </c>
      <c r="I250" s="192"/>
      <c r="J250" s="193">
        <f t="shared" si="35"/>
        <v>0</v>
      </c>
      <c r="K250" s="194"/>
      <c r="L250" s="195"/>
      <c r="M250" s="196" t="s">
        <v>1</v>
      </c>
      <c r="N250" s="197" t="s">
        <v>43</v>
      </c>
      <c r="O250" s="60"/>
      <c r="P250" s="184">
        <f t="shared" si="36"/>
        <v>0</v>
      </c>
      <c r="Q250" s="184">
        <v>5.0000000000000002E-5</v>
      </c>
      <c r="R250" s="184">
        <f t="shared" si="37"/>
        <v>2.0000000000000001E-4</v>
      </c>
      <c r="S250" s="184">
        <v>0</v>
      </c>
      <c r="T250" s="185">
        <f t="shared" si="38"/>
        <v>0</v>
      </c>
      <c r="U250" s="31"/>
      <c r="V250" s="31"/>
      <c r="W250" s="31"/>
      <c r="X250" s="31"/>
      <c r="Y250" s="31"/>
      <c r="Z250" s="31"/>
      <c r="AA250" s="31"/>
      <c r="AB250" s="31"/>
      <c r="AC250" s="31"/>
      <c r="AD250" s="31"/>
      <c r="AE250" s="31"/>
      <c r="AR250" s="186" t="s">
        <v>1292</v>
      </c>
      <c r="AT250" s="186" t="s">
        <v>357</v>
      </c>
      <c r="AU250" s="186" t="s">
        <v>88</v>
      </c>
      <c r="AY250" s="14" t="s">
        <v>232</v>
      </c>
      <c r="BE250" s="104">
        <f t="shared" si="39"/>
        <v>0</v>
      </c>
      <c r="BF250" s="104">
        <f t="shared" si="40"/>
        <v>0</v>
      </c>
      <c r="BG250" s="104">
        <f t="shared" si="41"/>
        <v>0</v>
      </c>
      <c r="BH250" s="104">
        <f t="shared" si="42"/>
        <v>0</v>
      </c>
      <c r="BI250" s="104">
        <f t="shared" si="43"/>
        <v>0</v>
      </c>
      <c r="BJ250" s="14" t="s">
        <v>88</v>
      </c>
      <c r="BK250" s="104">
        <f t="shared" si="44"/>
        <v>0</v>
      </c>
      <c r="BL250" s="14" t="s">
        <v>463</v>
      </c>
      <c r="BM250" s="186" t="s">
        <v>1839</v>
      </c>
    </row>
    <row r="251" spans="1:65" s="2" customFormat="1" ht="21.75" customHeight="1">
      <c r="A251" s="31"/>
      <c r="B251" s="142"/>
      <c r="C251" s="174" t="s">
        <v>609</v>
      </c>
      <c r="D251" s="174" t="s">
        <v>234</v>
      </c>
      <c r="E251" s="175" t="s">
        <v>1840</v>
      </c>
      <c r="F251" s="176" t="s">
        <v>1841</v>
      </c>
      <c r="G251" s="177" t="s">
        <v>394</v>
      </c>
      <c r="H251" s="178">
        <v>4</v>
      </c>
      <c r="I251" s="179"/>
      <c r="J251" s="180">
        <f t="shared" si="35"/>
        <v>0</v>
      </c>
      <c r="K251" s="181"/>
      <c r="L251" s="32"/>
      <c r="M251" s="182" t="s">
        <v>1</v>
      </c>
      <c r="N251" s="183" t="s">
        <v>43</v>
      </c>
      <c r="O251" s="60"/>
      <c r="P251" s="184">
        <f t="shared" si="36"/>
        <v>0</v>
      </c>
      <c r="Q251" s="184">
        <v>0</v>
      </c>
      <c r="R251" s="184">
        <f t="shared" si="37"/>
        <v>0</v>
      </c>
      <c r="S251" s="184">
        <v>0</v>
      </c>
      <c r="T251" s="185">
        <f t="shared" si="38"/>
        <v>0</v>
      </c>
      <c r="U251" s="31"/>
      <c r="V251" s="31"/>
      <c r="W251" s="31"/>
      <c r="X251" s="31"/>
      <c r="Y251" s="31"/>
      <c r="Z251" s="31"/>
      <c r="AA251" s="31"/>
      <c r="AB251" s="31"/>
      <c r="AC251" s="31"/>
      <c r="AD251" s="31"/>
      <c r="AE251" s="31"/>
      <c r="AR251" s="186" t="s">
        <v>463</v>
      </c>
      <c r="AT251" s="186" t="s">
        <v>234</v>
      </c>
      <c r="AU251" s="186" t="s">
        <v>88</v>
      </c>
      <c r="AY251" s="14" t="s">
        <v>232</v>
      </c>
      <c r="BE251" s="104">
        <f t="shared" si="39"/>
        <v>0</v>
      </c>
      <c r="BF251" s="104">
        <f t="shared" si="40"/>
        <v>0</v>
      </c>
      <c r="BG251" s="104">
        <f t="shared" si="41"/>
        <v>0</v>
      </c>
      <c r="BH251" s="104">
        <f t="shared" si="42"/>
        <v>0</v>
      </c>
      <c r="BI251" s="104">
        <f t="shared" si="43"/>
        <v>0</v>
      </c>
      <c r="BJ251" s="14" t="s">
        <v>88</v>
      </c>
      <c r="BK251" s="104">
        <f t="shared" si="44"/>
        <v>0</v>
      </c>
      <c r="BL251" s="14" t="s">
        <v>463</v>
      </c>
      <c r="BM251" s="186" t="s">
        <v>1842</v>
      </c>
    </row>
    <row r="252" spans="1:65" s="2" customFormat="1" ht="16.5" customHeight="1">
      <c r="A252" s="31"/>
      <c r="B252" s="142"/>
      <c r="C252" s="187" t="s">
        <v>613</v>
      </c>
      <c r="D252" s="187" t="s">
        <v>357</v>
      </c>
      <c r="E252" s="188" t="s">
        <v>1843</v>
      </c>
      <c r="F252" s="189" t="s">
        <v>1844</v>
      </c>
      <c r="G252" s="190" t="s">
        <v>394</v>
      </c>
      <c r="H252" s="191">
        <v>4</v>
      </c>
      <c r="I252" s="192"/>
      <c r="J252" s="193">
        <f t="shared" si="35"/>
        <v>0</v>
      </c>
      <c r="K252" s="194"/>
      <c r="L252" s="195"/>
      <c r="M252" s="196" t="s">
        <v>1</v>
      </c>
      <c r="N252" s="197" t="s">
        <v>43</v>
      </c>
      <c r="O252" s="60"/>
      <c r="P252" s="184">
        <f t="shared" si="36"/>
        <v>0</v>
      </c>
      <c r="Q252" s="184">
        <v>2.2000000000000001E-4</v>
      </c>
      <c r="R252" s="184">
        <f t="shared" si="37"/>
        <v>8.8000000000000003E-4</v>
      </c>
      <c r="S252" s="184">
        <v>0</v>
      </c>
      <c r="T252" s="185">
        <f t="shared" si="38"/>
        <v>0</v>
      </c>
      <c r="U252" s="31"/>
      <c r="V252" s="31"/>
      <c r="W252" s="31"/>
      <c r="X252" s="31"/>
      <c r="Y252" s="31"/>
      <c r="Z252" s="31"/>
      <c r="AA252" s="31"/>
      <c r="AB252" s="31"/>
      <c r="AC252" s="31"/>
      <c r="AD252" s="31"/>
      <c r="AE252" s="31"/>
      <c r="AR252" s="186" t="s">
        <v>1292</v>
      </c>
      <c r="AT252" s="186" t="s">
        <v>357</v>
      </c>
      <c r="AU252" s="186" t="s">
        <v>88</v>
      </c>
      <c r="AY252" s="14" t="s">
        <v>232</v>
      </c>
      <c r="BE252" s="104">
        <f t="shared" si="39"/>
        <v>0</v>
      </c>
      <c r="BF252" s="104">
        <f t="shared" si="40"/>
        <v>0</v>
      </c>
      <c r="BG252" s="104">
        <f t="shared" si="41"/>
        <v>0</v>
      </c>
      <c r="BH252" s="104">
        <f t="shared" si="42"/>
        <v>0</v>
      </c>
      <c r="BI252" s="104">
        <f t="shared" si="43"/>
        <v>0</v>
      </c>
      <c r="BJ252" s="14" t="s">
        <v>88</v>
      </c>
      <c r="BK252" s="104">
        <f t="shared" si="44"/>
        <v>0</v>
      </c>
      <c r="BL252" s="14" t="s">
        <v>463</v>
      </c>
      <c r="BM252" s="186" t="s">
        <v>1845</v>
      </c>
    </row>
    <row r="253" spans="1:65" s="2" customFormat="1" ht="16.5" customHeight="1">
      <c r="A253" s="31"/>
      <c r="B253" s="142"/>
      <c r="C253" s="174" t="s">
        <v>617</v>
      </c>
      <c r="D253" s="174" t="s">
        <v>234</v>
      </c>
      <c r="E253" s="175" t="s">
        <v>1846</v>
      </c>
      <c r="F253" s="176" t="s">
        <v>1847</v>
      </c>
      <c r="G253" s="177" t="s">
        <v>394</v>
      </c>
      <c r="H253" s="178">
        <v>12</v>
      </c>
      <c r="I253" s="179"/>
      <c r="J253" s="180">
        <f t="shared" si="35"/>
        <v>0</v>
      </c>
      <c r="K253" s="181"/>
      <c r="L253" s="32"/>
      <c r="M253" s="182" t="s">
        <v>1</v>
      </c>
      <c r="N253" s="183" t="s">
        <v>43</v>
      </c>
      <c r="O253" s="60"/>
      <c r="P253" s="184">
        <f t="shared" si="36"/>
        <v>0</v>
      </c>
      <c r="Q253" s="184">
        <v>0</v>
      </c>
      <c r="R253" s="184">
        <f t="shared" si="37"/>
        <v>0</v>
      </c>
      <c r="S253" s="184">
        <v>0</v>
      </c>
      <c r="T253" s="185">
        <f t="shared" si="38"/>
        <v>0</v>
      </c>
      <c r="U253" s="31"/>
      <c r="V253" s="31"/>
      <c r="W253" s="31"/>
      <c r="X253" s="31"/>
      <c r="Y253" s="31"/>
      <c r="Z253" s="31"/>
      <c r="AA253" s="31"/>
      <c r="AB253" s="31"/>
      <c r="AC253" s="31"/>
      <c r="AD253" s="31"/>
      <c r="AE253" s="31"/>
      <c r="AR253" s="186" t="s">
        <v>463</v>
      </c>
      <c r="AT253" s="186" t="s">
        <v>234</v>
      </c>
      <c r="AU253" s="186" t="s">
        <v>88</v>
      </c>
      <c r="AY253" s="14" t="s">
        <v>232</v>
      </c>
      <c r="BE253" s="104">
        <f t="shared" si="39"/>
        <v>0</v>
      </c>
      <c r="BF253" s="104">
        <f t="shared" si="40"/>
        <v>0</v>
      </c>
      <c r="BG253" s="104">
        <f t="shared" si="41"/>
        <v>0</v>
      </c>
      <c r="BH253" s="104">
        <f t="shared" si="42"/>
        <v>0</v>
      </c>
      <c r="BI253" s="104">
        <f t="shared" si="43"/>
        <v>0</v>
      </c>
      <c r="BJ253" s="14" t="s">
        <v>88</v>
      </c>
      <c r="BK253" s="104">
        <f t="shared" si="44"/>
        <v>0</v>
      </c>
      <c r="BL253" s="14" t="s">
        <v>463</v>
      </c>
      <c r="BM253" s="186" t="s">
        <v>1848</v>
      </c>
    </row>
    <row r="254" spans="1:65" s="2" customFormat="1" ht="24.2" customHeight="1">
      <c r="A254" s="31"/>
      <c r="B254" s="142"/>
      <c r="C254" s="187" t="s">
        <v>621</v>
      </c>
      <c r="D254" s="187" t="s">
        <v>357</v>
      </c>
      <c r="E254" s="188" t="s">
        <v>1849</v>
      </c>
      <c r="F254" s="189" t="s">
        <v>1850</v>
      </c>
      <c r="G254" s="190" t="s">
        <v>394</v>
      </c>
      <c r="H254" s="191">
        <v>12</v>
      </c>
      <c r="I254" s="192"/>
      <c r="J254" s="193">
        <f t="shared" si="35"/>
        <v>0</v>
      </c>
      <c r="K254" s="194"/>
      <c r="L254" s="195"/>
      <c r="M254" s="196" t="s">
        <v>1</v>
      </c>
      <c r="N254" s="197" t="s">
        <v>43</v>
      </c>
      <c r="O254" s="60"/>
      <c r="P254" s="184">
        <f t="shared" si="36"/>
        <v>0</v>
      </c>
      <c r="Q254" s="184">
        <v>1.6000000000000001E-4</v>
      </c>
      <c r="R254" s="184">
        <f t="shared" si="37"/>
        <v>1.9200000000000003E-3</v>
      </c>
      <c r="S254" s="184">
        <v>0</v>
      </c>
      <c r="T254" s="185">
        <f t="shared" si="38"/>
        <v>0</v>
      </c>
      <c r="U254" s="31"/>
      <c r="V254" s="31"/>
      <c r="W254" s="31"/>
      <c r="X254" s="31"/>
      <c r="Y254" s="31"/>
      <c r="Z254" s="31"/>
      <c r="AA254" s="31"/>
      <c r="AB254" s="31"/>
      <c r="AC254" s="31"/>
      <c r="AD254" s="31"/>
      <c r="AE254" s="31"/>
      <c r="AR254" s="186" t="s">
        <v>1292</v>
      </c>
      <c r="AT254" s="186" t="s">
        <v>357</v>
      </c>
      <c r="AU254" s="186" t="s">
        <v>88</v>
      </c>
      <c r="AY254" s="14" t="s">
        <v>232</v>
      </c>
      <c r="BE254" s="104">
        <f t="shared" si="39"/>
        <v>0</v>
      </c>
      <c r="BF254" s="104">
        <f t="shared" si="40"/>
        <v>0</v>
      </c>
      <c r="BG254" s="104">
        <f t="shared" si="41"/>
        <v>0</v>
      </c>
      <c r="BH254" s="104">
        <f t="shared" si="42"/>
        <v>0</v>
      </c>
      <c r="BI254" s="104">
        <f t="shared" si="43"/>
        <v>0</v>
      </c>
      <c r="BJ254" s="14" t="s">
        <v>88</v>
      </c>
      <c r="BK254" s="104">
        <f t="shared" si="44"/>
        <v>0</v>
      </c>
      <c r="BL254" s="14" t="s">
        <v>463</v>
      </c>
      <c r="BM254" s="186" t="s">
        <v>1851</v>
      </c>
    </row>
    <row r="255" spans="1:65" s="2" customFormat="1" ht="16.5" customHeight="1">
      <c r="A255" s="31"/>
      <c r="B255" s="142"/>
      <c r="C255" s="174" t="s">
        <v>625</v>
      </c>
      <c r="D255" s="174" t="s">
        <v>234</v>
      </c>
      <c r="E255" s="175" t="s">
        <v>1852</v>
      </c>
      <c r="F255" s="176" t="s">
        <v>1853</v>
      </c>
      <c r="G255" s="177" t="s">
        <v>394</v>
      </c>
      <c r="H255" s="178">
        <v>3</v>
      </c>
      <c r="I255" s="179"/>
      <c r="J255" s="180">
        <f t="shared" si="35"/>
        <v>0</v>
      </c>
      <c r="K255" s="181"/>
      <c r="L255" s="32"/>
      <c r="M255" s="182" t="s">
        <v>1</v>
      </c>
      <c r="N255" s="183" t="s">
        <v>43</v>
      </c>
      <c r="O255" s="60"/>
      <c r="P255" s="184">
        <f t="shared" si="36"/>
        <v>0</v>
      </c>
      <c r="Q255" s="184">
        <v>0</v>
      </c>
      <c r="R255" s="184">
        <f t="shared" si="37"/>
        <v>0</v>
      </c>
      <c r="S255" s="184">
        <v>0</v>
      </c>
      <c r="T255" s="185">
        <f t="shared" si="38"/>
        <v>0</v>
      </c>
      <c r="U255" s="31"/>
      <c r="V255" s="31"/>
      <c r="W255" s="31"/>
      <c r="X255" s="31"/>
      <c r="Y255" s="31"/>
      <c r="Z255" s="31"/>
      <c r="AA255" s="31"/>
      <c r="AB255" s="31"/>
      <c r="AC255" s="31"/>
      <c r="AD255" s="31"/>
      <c r="AE255" s="31"/>
      <c r="AR255" s="186" t="s">
        <v>463</v>
      </c>
      <c r="AT255" s="186" t="s">
        <v>234</v>
      </c>
      <c r="AU255" s="186" t="s">
        <v>88</v>
      </c>
      <c r="AY255" s="14" t="s">
        <v>232</v>
      </c>
      <c r="BE255" s="104">
        <f t="shared" si="39"/>
        <v>0</v>
      </c>
      <c r="BF255" s="104">
        <f t="shared" si="40"/>
        <v>0</v>
      </c>
      <c r="BG255" s="104">
        <f t="shared" si="41"/>
        <v>0</v>
      </c>
      <c r="BH255" s="104">
        <f t="shared" si="42"/>
        <v>0</v>
      </c>
      <c r="BI255" s="104">
        <f t="shared" si="43"/>
        <v>0</v>
      </c>
      <c r="BJ255" s="14" t="s">
        <v>88</v>
      </c>
      <c r="BK255" s="104">
        <f t="shared" si="44"/>
        <v>0</v>
      </c>
      <c r="BL255" s="14" t="s">
        <v>463</v>
      </c>
      <c r="BM255" s="186" t="s">
        <v>1854</v>
      </c>
    </row>
    <row r="256" spans="1:65" s="2" customFormat="1" ht="33" customHeight="1">
      <c r="A256" s="31"/>
      <c r="B256" s="142"/>
      <c r="C256" s="187" t="s">
        <v>629</v>
      </c>
      <c r="D256" s="187" t="s">
        <v>357</v>
      </c>
      <c r="E256" s="188" t="s">
        <v>1855</v>
      </c>
      <c r="F256" s="189" t="s">
        <v>1856</v>
      </c>
      <c r="G256" s="190" t="s">
        <v>394</v>
      </c>
      <c r="H256" s="191">
        <v>3</v>
      </c>
      <c r="I256" s="192"/>
      <c r="J256" s="193">
        <f t="shared" si="35"/>
        <v>0</v>
      </c>
      <c r="K256" s="194"/>
      <c r="L256" s="195"/>
      <c r="M256" s="196" t="s">
        <v>1</v>
      </c>
      <c r="N256" s="197" t="s">
        <v>43</v>
      </c>
      <c r="O256" s="60"/>
      <c r="P256" s="184">
        <f t="shared" si="36"/>
        <v>0</v>
      </c>
      <c r="Q256" s="184">
        <v>0</v>
      </c>
      <c r="R256" s="184">
        <f t="shared" si="37"/>
        <v>0</v>
      </c>
      <c r="S256" s="184">
        <v>0</v>
      </c>
      <c r="T256" s="185">
        <f t="shared" si="38"/>
        <v>0</v>
      </c>
      <c r="U256" s="31"/>
      <c r="V256" s="31"/>
      <c r="W256" s="31"/>
      <c r="X256" s="31"/>
      <c r="Y256" s="31"/>
      <c r="Z256" s="31"/>
      <c r="AA256" s="31"/>
      <c r="AB256" s="31"/>
      <c r="AC256" s="31"/>
      <c r="AD256" s="31"/>
      <c r="AE256" s="31"/>
      <c r="AR256" s="186" t="s">
        <v>1292</v>
      </c>
      <c r="AT256" s="186" t="s">
        <v>357</v>
      </c>
      <c r="AU256" s="186" t="s">
        <v>88</v>
      </c>
      <c r="AY256" s="14" t="s">
        <v>232</v>
      </c>
      <c r="BE256" s="104">
        <f t="shared" si="39"/>
        <v>0</v>
      </c>
      <c r="BF256" s="104">
        <f t="shared" si="40"/>
        <v>0</v>
      </c>
      <c r="BG256" s="104">
        <f t="shared" si="41"/>
        <v>0</v>
      </c>
      <c r="BH256" s="104">
        <f t="shared" si="42"/>
        <v>0</v>
      </c>
      <c r="BI256" s="104">
        <f t="shared" si="43"/>
        <v>0</v>
      </c>
      <c r="BJ256" s="14" t="s">
        <v>88</v>
      </c>
      <c r="BK256" s="104">
        <f t="shared" si="44"/>
        <v>0</v>
      </c>
      <c r="BL256" s="14" t="s">
        <v>463</v>
      </c>
      <c r="BM256" s="186" t="s">
        <v>1857</v>
      </c>
    </row>
    <row r="257" spans="1:65" s="2" customFormat="1" ht="16.5" customHeight="1">
      <c r="A257" s="31"/>
      <c r="B257" s="142"/>
      <c r="C257" s="174" t="s">
        <v>633</v>
      </c>
      <c r="D257" s="174" t="s">
        <v>234</v>
      </c>
      <c r="E257" s="175" t="s">
        <v>1858</v>
      </c>
      <c r="F257" s="176" t="s">
        <v>1859</v>
      </c>
      <c r="G257" s="177" t="s">
        <v>394</v>
      </c>
      <c r="H257" s="178">
        <v>2</v>
      </c>
      <c r="I257" s="179"/>
      <c r="J257" s="180">
        <f t="shared" si="35"/>
        <v>0</v>
      </c>
      <c r="K257" s="181"/>
      <c r="L257" s="32"/>
      <c r="M257" s="182" t="s">
        <v>1</v>
      </c>
      <c r="N257" s="183" t="s">
        <v>43</v>
      </c>
      <c r="O257" s="60"/>
      <c r="P257" s="184">
        <f t="shared" si="36"/>
        <v>0</v>
      </c>
      <c r="Q257" s="184">
        <v>0</v>
      </c>
      <c r="R257" s="184">
        <f t="shared" si="37"/>
        <v>0</v>
      </c>
      <c r="S257" s="184">
        <v>0</v>
      </c>
      <c r="T257" s="185">
        <f t="shared" si="38"/>
        <v>0</v>
      </c>
      <c r="U257" s="31"/>
      <c r="V257" s="31"/>
      <c r="W257" s="31"/>
      <c r="X257" s="31"/>
      <c r="Y257" s="31"/>
      <c r="Z257" s="31"/>
      <c r="AA257" s="31"/>
      <c r="AB257" s="31"/>
      <c r="AC257" s="31"/>
      <c r="AD257" s="31"/>
      <c r="AE257" s="31"/>
      <c r="AR257" s="186" t="s">
        <v>463</v>
      </c>
      <c r="AT257" s="186" t="s">
        <v>234</v>
      </c>
      <c r="AU257" s="186" t="s">
        <v>88</v>
      </c>
      <c r="AY257" s="14" t="s">
        <v>232</v>
      </c>
      <c r="BE257" s="104">
        <f t="shared" si="39"/>
        <v>0</v>
      </c>
      <c r="BF257" s="104">
        <f t="shared" si="40"/>
        <v>0</v>
      </c>
      <c r="BG257" s="104">
        <f t="shared" si="41"/>
        <v>0</v>
      </c>
      <c r="BH257" s="104">
        <f t="shared" si="42"/>
        <v>0</v>
      </c>
      <c r="BI257" s="104">
        <f t="shared" si="43"/>
        <v>0</v>
      </c>
      <c r="BJ257" s="14" t="s">
        <v>88</v>
      </c>
      <c r="BK257" s="104">
        <f t="shared" si="44"/>
        <v>0</v>
      </c>
      <c r="BL257" s="14" t="s">
        <v>463</v>
      </c>
      <c r="BM257" s="186" t="s">
        <v>1860</v>
      </c>
    </row>
    <row r="258" spans="1:65" s="2" customFormat="1" ht="16.5" customHeight="1">
      <c r="A258" s="31"/>
      <c r="B258" s="142"/>
      <c r="C258" s="187" t="s">
        <v>637</v>
      </c>
      <c r="D258" s="187" t="s">
        <v>357</v>
      </c>
      <c r="E258" s="188" t="s">
        <v>1861</v>
      </c>
      <c r="F258" s="189" t="s">
        <v>1862</v>
      </c>
      <c r="G258" s="190" t="s">
        <v>394</v>
      </c>
      <c r="H258" s="191">
        <v>2</v>
      </c>
      <c r="I258" s="192"/>
      <c r="J258" s="193">
        <f t="shared" si="35"/>
        <v>0</v>
      </c>
      <c r="K258" s="194"/>
      <c r="L258" s="195"/>
      <c r="M258" s="196" t="s">
        <v>1</v>
      </c>
      <c r="N258" s="197" t="s">
        <v>43</v>
      </c>
      <c r="O258" s="60"/>
      <c r="P258" s="184">
        <f t="shared" si="36"/>
        <v>0</v>
      </c>
      <c r="Q258" s="184">
        <v>2.9E-4</v>
      </c>
      <c r="R258" s="184">
        <f t="shared" si="37"/>
        <v>5.8E-4</v>
      </c>
      <c r="S258" s="184">
        <v>0</v>
      </c>
      <c r="T258" s="185">
        <f t="shared" si="38"/>
        <v>0</v>
      </c>
      <c r="U258" s="31"/>
      <c r="V258" s="31"/>
      <c r="W258" s="31"/>
      <c r="X258" s="31"/>
      <c r="Y258" s="31"/>
      <c r="Z258" s="31"/>
      <c r="AA258" s="31"/>
      <c r="AB258" s="31"/>
      <c r="AC258" s="31"/>
      <c r="AD258" s="31"/>
      <c r="AE258" s="31"/>
      <c r="AR258" s="186" t="s">
        <v>1292</v>
      </c>
      <c r="AT258" s="186" t="s">
        <v>357</v>
      </c>
      <c r="AU258" s="186" t="s">
        <v>88</v>
      </c>
      <c r="AY258" s="14" t="s">
        <v>232</v>
      </c>
      <c r="BE258" s="104">
        <f t="shared" si="39"/>
        <v>0</v>
      </c>
      <c r="BF258" s="104">
        <f t="shared" si="40"/>
        <v>0</v>
      </c>
      <c r="BG258" s="104">
        <f t="shared" si="41"/>
        <v>0</v>
      </c>
      <c r="BH258" s="104">
        <f t="shared" si="42"/>
        <v>0</v>
      </c>
      <c r="BI258" s="104">
        <f t="shared" si="43"/>
        <v>0</v>
      </c>
      <c r="BJ258" s="14" t="s">
        <v>88</v>
      </c>
      <c r="BK258" s="104">
        <f t="shared" si="44"/>
        <v>0</v>
      </c>
      <c r="BL258" s="14" t="s">
        <v>463</v>
      </c>
      <c r="BM258" s="186" t="s">
        <v>1863</v>
      </c>
    </row>
    <row r="259" spans="1:65" s="2" customFormat="1" ht="16.5" customHeight="1">
      <c r="A259" s="31"/>
      <c r="B259" s="142"/>
      <c r="C259" s="174" t="s">
        <v>641</v>
      </c>
      <c r="D259" s="174" t="s">
        <v>234</v>
      </c>
      <c r="E259" s="175" t="s">
        <v>1864</v>
      </c>
      <c r="F259" s="176" t="s">
        <v>1865</v>
      </c>
      <c r="G259" s="177" t="s">
        <v>394</v>
      </c>
      <c r="H259" s="178">
        <v>2</v>
      </c>
      <c r="I259" s="179"/>
      <c r="J259" s="180">
        <f t="shared" si="35"/>
        <v>0</v>
      </c>
      <c r="K259" s="181"/>
      <c r="L259" s="32"/>
      <c r="M259" s="182" t="s">
        <v>1</v>
      </c>
      <c r="N259" s="183" t="s">
        <v>43</v>
      </c>
      <c r="O259" s="60"/>
      <c r="P259" s="184">
        <f t="shared" si="36"/>
        <v>0</v>
      </c>
      <c r="Q259" s="184">
        <v>0</v>
      </c>
      <c r="R259" s="184">
        <f t="shared" si="37"/>
        <v>0</v>
      </c>
      <c r="S259" s="184">
        <v>0</v>
      </c>
      <c r="T259" s="185">
        <f t="shared" si="38"/>
        <v>0</v>
      </c>
      <c r="U259" s="31"/>
      <c r="V259" s="31"/>
      <c r="W259" s="31"/>
      <c r="X259" s="31"/>
      <c r="Y259" s="31"/>
      <c r="Z259" s="31"/>
      <c r="AA259" s="31"/>
      <c r="AB259" s="31"/>
      <c r="AC259" s="31"/>
      <c r="AD259" s="31"/>
      <c r="AE259" s="31"/>
      <c r="AR259" s="186" t="s">
        <v>463</v>
      </c>
      <c r="AT259" s="186" t="s">
        <v>234</v>
      </c>
      <c r="AU259" s="186" t="s">
        <v>88</v>
      </c>
      <c r="AY259" s="14" t="s">
        <v>232</v>
      </c>
      <c r="BE259" s="104">
        <f t="shared" si="39"/>
        <v>0</v>
      </c>
      <c r="BF259" s="104">
        <f t="shared" si="40"/>
        <v>0</v>
      </c>
      <c r="BG259" s="104">
        <f t="shared" si="41"/>
        <v>0</v>
      </c>
      <c r="BH259" s="104">
        <f t="shared" si="42"/>
        <v>0</v>
      </c>
      <c r="BI259" s="104">
        <f t="shared" si="43"/>
        <v>0</v>
      </c>
      <c r="BJ259" s="14" t="s">
        <v>88</v>
      </c>
      <c r="BK259" s="104">
        <f t="shared" si="44"/>
        <v>0</v>
      </c>
      <c r="BL259" s="14" t="s">
        <v>463</v>
      </c>
      <c r="BM259" s="186" t="s">
        <v>1866</v>
      </c>
    </row>
    <row r="260" spans="1:65" s="2" customFormat="1" ht="16.5" customHeight="1">
      <c r="A260" s="31"/>
      <c r="B260" s="142"/>
      <c r="C260" s="187" t="s">
        <v>645</v>
      </c>
      <c r="D260" s="187" t="s">
        <v>357</v>
      </c>
      <c r="E260" s="188" t="s">
        <v>1867</v>
      </c>
      <c r="F260" s="189" t="s">
        <v>1868</v>
      </c>
      <c r="G260" s="190" t="s">
        <v>394</v>
      </c>
      <c r="H260" s="191">
        <v>2</v>
      </c>
      <c r="I260" s="192"/>
      <c r="J260" s="193">
        <f t="shared" ref="J260:J291" si="45">ROUND(I260*H260,2)</f>
        <v>0</v>
      </c>
      <c r="K260" s="194"/>
      <c r="L260" s="195"/>
      <c r="M260" s="196" t="s">
        <v>1</v>
      </c>
      <c r="N260" s="197" t="s">
        <v>43</v>
      </c>
      <c r="O260" s="60"/>
      <c r="P260" s="184">
        <f t="shared" ref="P260:P291" si="46">O260*H260</f>
        <v>0</v>
      </c>
      <c r="Q260" s="184">
        <v>1.7000000000000001E-4</v>
      </c>
      <c r="R260" s="184">
        <f t="shared" ref="R260:R291" si="47">Q260*H260</f>
        <v>3.4000000000000002E-4</v>
      </c>
      <c r="S260" s="184">
        <v>0</v>
      </c>
      <c r="T260" s="185">
        <f t="shared" ref="T260:T291" si="48">S260*H260</f>
        <v>0</v>
      </c>
      <c r="U260" s="31"/>
      <c r="V260" s="31"/>
      <c r="W260" s="31"/>
      <c r="X260" s="31"/>
      <c r="Y260" s="31"/>
      <c r="Z260" s="31"/>
      <c r="AA260" s="31"/>
      <c r="AB260" s="31"/>
      <c r="AC260" s="31"/>
      <c r="AD260" s="31"/>
      <c r="AE260" s="31"/>
      <c r="AR260" s="186" t="s">
        <v>1292</v>
      </c>
      <c r="AT260" s="186" t="s">
        <v>357</v>
      </c>
      <c r="AU260" s="186" t="s">
        <v>88</v>
      </c>
      <c r="AY260" s="14" t="s">
        <v>232</v>
      </c>
      <c r="BE260" s="104">
        <f t="shared" ref="BE260:BE291" si="49">IF(N260="základná",J260,0)</f>
        <v>0</v>
      </c>
      <c r="BF260" s="104">
        <f t="shared" ref="BF260:BF291" si="50">IF(N260="znížená",J260,0)</f>
        <v>0</v>
      </c>
      <c r="BG260" s="104">
        <f t="shared" ref="BG260:BG291" si="51">IF(N260="zákl. prenesená",J260,0)</f>
        <v>0</v>
      </c>
      <c r="BH260" s="104">
        <f t="shared" ref="BH260:BH291" si="52">IF(N260="zníž. prenesená",J260,0)</f>
        <v>0</v>
      </c>
      <c r="BI260" s="104">
        <f t="shared" ref="BI260:BI291" si="53">IF(N260="nulová",J260,0)</f>
        <v>0</v>
      </c>
      <c r="BJ260" s="14" t="s">
        <v>88</v>
      </c>
      <c r="BK260" s="104">
        <f t="shared" ref="BK260:BK291" si="54">ROUND(I260*H260,2)</f>
        <v>0</v>
      </c>
      <c r="BL260" s="14" t="s">
        <v>463</v>
      </c>
      <c r="BM260" s="186" t="s">
        <v>1869</v>
      </c>
    </row>
    <row r="261" spans="1:65" s="2" customFormat="1" ht="16.5" customHeight="1">
      <c r="A261" s="31"/>
      <c r="B261" s="142"/>
      <c r="C261" s="174" t="s">
        <v>649</v>
      </c>
      <c r="D261" s="174" t="s">
        <v>234</v>
      </c>
      <c r="E261" s="175" t="s">
        <v>1870</v>
      </c>
      <c r="F261" s="176" t="s">
        <v>1871</v>
      </c>
      <c r="G261" s="177" t="s">
        <v>394</v>
      </c>
      <c r="H261" s="178">
        <v>4</v>
      </c>
      <c r="I261" s="179"/>
      <c r="J261" s="180">
        <f t="shared" si="45"/>
        <v>0</v>
      </c>
      <c r="K261" s="181"/>
      <c r="L261" s="32"/>
      <c r="M261" s="182" t="s">
        <v>1</v>
      </c>
      <c r="N261" s="183" t="s">
        <v>43</v>
      </c>
      <c r="O261" s="60"/>
      <c r="P261" s="184">
        <f t="shared" si="46"/>
        <v>0</v>
      </c>
      <c r="Q261" s="184">
        <v>0</v>
      </c>
      <c r="R261" s="184">
        <f t="shared" si="47"/>
        <v>0</v>
      </c>
      <c r="S261" s="184">
        <v>0</v>
      </c>
      <c r="T261" s="185">
        <f t="shared" si="48"/>
        <v>0</v>
      </c>
      <c r="U261" s="31"/>
      <c r="V261" s="31"/>
      <c r="W261" s="31"/>
      <c r="X261" s="31"/>
      <c r="Y261" s="31"/>
      <c r="Z261" s="31"/>
      <c r="AA261" s="31"/>
      <c r="AB261" s="31"/>
      <c r="AC261" s="31"/>
      <c r="AD261" s="31"/>
      <c r="AE261" s="31"/>
      <c r="AR261" s="186" t="s">
        <v>463</v>
      </c>
      <c r="AT261" s="186" t="s">
        <v>234</v>
      </c>
      <c r="AU261" s="186" t="s">
        <v>88</v>
      </c>
      <c r="AY261" s="14" t="s">
        <v>232</v>
      </c>
      <c r="BE261" s="104">
        <f t="shared" si="49"/>
        <v>0</v>
      </c>
      <c r="BF261" s="104">
        <f t="shared" si="50"/>
        <v>0</v>
      </c>
      <c r="BG261" s="104">
        <f t="shared" si="51"/>
        <v>0</v>
      </c>
      <c r="BH261" s="104">
        <f t="shared" si="52"/>
        <v>0</v>
      </c>
      <c r="BI261" s="104">
        <f t="shared" si="53"/>
        <v>0</v>
      </c>
      <c r="BJ261" s="14" t="s">
        <v>88</v>
      </c>
      <c r="BK261" s="104">
        <f t="shared" si="54"/>
        <v>0</v>
      </c>
      <c r="BL261" s="14" t="s">
        <v>463</v>
      </c>
      <c r="BM261" s="186" t="s">
        <v>1872</v>
      </c>
    </row>
    <row r="262" spans="1:65" s="2" customFormat="1" ht="24.2" customHeight="1">
      <c r="A262" s="31"/>
      <c r="B262" s="142"/>
      <c r="C262" s="187" t="s">
        <v>653</v>
      </c>
      <c r="D262" s="187" t="s">
        <v>357</v>
      </c>
      <c r="E262" s="188" t="s">
        <v>1873</v>
      </c>
      <c r="F262" s="189" t="s">
        <v>1874</v>
      </c>
      <c r="G262" s="190" t="s">
        <v>394</v>
      </c>
      <c r="H262" s="191">
        <v>4</v>
      </c>
      <c r="I262" s="192"/>
      <c r="J262" s="193">
        <f t="shared" si="45"/>
        <v>0</v>
      </c>
      <c r="K262" s="194"/>
      <c r="L262" s="195"/>
      <c r="M262" s="196" t="s">
        <v>1</v>
      </c>
      <c r="N262" s="197" t="s">
        <v>43</v>
      </c>
      <c r="O262" s="60"/>
      <c r="P262" s="184">
        <f t="shared" si="46"/>
        <v>0</v>
      </c>
      <c r="Q262" s="184">
        <v>0</v>
      </c>
      <c r="R262" s="184">
        <f t="shared" si="47"/>
        <v>0</v>
      </c>
      <c r="S262" s="184">
        <v>0</v>
      </c>
      <c r="T262" s="185">
        <f t="shared" si="48"/>
        <v>0</v>
      </c>
      <c r="U262" s="31"/>
      <c r="V262" s="31"/>
      <c r="W262" s="31"/>
      <c r="X262" s="31"/>
      <c r="Y262" s="31"/>
      <c r="Z262" s="31"/>
      <c r="AA262" s="31"/>
      <c r="AB262" s="31"/>
      <c r="AC262" s="31"/>
      <c r="AD262" s="31"/>
      <c r="AE262" s="31"/>
      <c r="AR262" s="186" t="s">
        <v>1292</v>
      </c>
      <c r="AT262" s="186" t="s">
        <v>357</v>
      </c>
      <c r="AU262" s="186" t="s">
        <v>88</v>
      </c>
      <c r="AY262" s="14" t="s">
        <v>232</v>
      </c>
      <c r="BE262" s="104">
        <f t="shared" si="49"/>
        <v>0</v>
      </c>
      <c r="BF262" s="104">
        <f t="shared" si="50"/>
        <v>0</v>
      </c>
      <c r="BG262" s="104">
        <f t="shared" si="51"/>
        <v>0</v>
      </c>
      <c r="BH262" s="104">
        <f t="shared" si="52"/>
        <v>0</v>
      </c>
      <c r="BI262" s="104">
        <f t="shared" si="53"/>
        <v>0</v>
      </c>
      <c r="BJ262" s="14" t="s">
        <v>88</v>
      </c>
      <c r="BK262" s="104">
        <f t="shared" si="54"/>
        <v>0</v>
      </c>
      <c r="BL262" s="14" t="s">
        <v>463</v>
      </c>
      <c r="BM262" s="186" t="s">
        <v>1875</v>
      </c>
    </row>
    <row r="263" spans="1:65" s="2" customFormat="1" ht="24.2" customHeight="1">
      <c r="A263" s="31"/>
      <c r="B263" s="142"/>
      <c r="C263" s="174" t="s">
        <v>657</v>
      </c>
      <c r="D263" s="174" t="s">
        <v>234</v>
      </c>
      <c r="E263" s="175" t="s">
        <v>1876</v>
      </c>
      <c r="F263" s="176" t="s">
        <v>1877</v>
      </c>
      <c r="G263" s="177" t="s">
        <v>394</v>
      </c>
      <c r="H263" s="178">
        <v>4</v>
      </c>
      <c r="I263" s="179"/>
      <c r="J263" s="180">
        <f t="shared" si="45"/>
        <v>0</v>
      </c>
      <c r="K263" s="181"/>
      <c r="L263" s="32"/>
      <c r="M263" s="182" t="s">
        <v>1</v>
      </c>
      <c r="N263" s="183" t="s">
        <v>43</v>
      </c>
      <c r="O263" s="60"/>
      <c r="P263" s="184">
        <f t="shared" si="46"/>
        <v>0</v>
      </c>
      <c r="Q263" s="184">
        <v>0</v>
      </c>
      <c r="R263" s="184">
        <f t="shared" si="47"/>
        <v>0</v>
      </c>
      <c r="S263" s="184">
        <v>0</v>
      </c>
      <c r="T263" s="185">
        <f t="shared" si="48"/>
        <v>0</v>
      </c>
      <c r="U263" s="31"/>
      <c r="V263" s="31"/>
      <c r="W263" s="31"/>
      <c r="X263" s="31"/>
      <c r="Y263" s="31"/>
      <c r="Z263" s="31"/>
      <c r="AA263" s="31"/>
      <c r="AB263" s="31"/>
      <c r="AC263" s="31"/>
      <c r="AD263" s="31"/>
      <c r="AE263" s="31"/>
      <c r="AR263" s="186" t="s">
        <v>463</v>
      </c>
      <c r="AT263" s="186" t="s">
        <v>234</v>
      </c>
      <c r="AU263" s="186" t="s">
        <v>88</v>
      </c>
      <c r="AY263" s="14" t="s">
        <v>232</v>
      </c>
      <c r="BE263" s="104">
        <f t="shared" si="49"/>
        <v>0</v>
      </c>
      <c r="BF263" s="104">
        <f t="shared" si="50"/>
        <v>0</v>
      </c>
      <c r="BG263" s="104">
        <f t="shared" si="51"/>
        <v>0</v>
      </c>
      <c r="BH263" s="104">
        <f t="shared" si="52"/>
        <v>0</v>
      </c>
      <c r="BI263" s="104">
        <f t="shared" si="53"/>
        <v>0</v>
      </c>
      <c r="BJ263" s="14" t="s">
        <v>88</v>
      </c>
      <c r="BK263" s="104">
        <f t="shared" si="54"/>
        <v>0</v>
      </c>
      <c r="BL263" s="14" t="s">
        <v>463</v>
      </c>
      <c r="BM263" s="186" t="s">
        <v>1878</v>
      </c>
    </row>
    <row r="264" spans="1:65" s="2" customFormat="1" ht="24.2" customHeight="1">
      <c r="A264" s="31"/>
      <c r="B264" s="142"/>
      <c r="C264" s="187" t="s">
        <v>661</v>
      </c>
      <c r="D264" s="187" t="s">
        <v>357</v>
      </c>
      <c r="E264" s="188" t="s">
        <v>1879</v>
      </c>
      <c r="F264" s="189" t="s">
        <v>1880</v>
      </c>
      <c r="G264" s="190" t="s">
        <v>394</v>
      </c>
      <c r="H264" s="191">
        <v>4</v>
      </c>
      <c r="I264" s="192"/>
      <c r="J264" s="193">
        <f t="shared" si="45"/>
        <v>0</v>
      </c>
      <c r="K264" s="194"/>
      <c r="L264" s="195"/>
      <c r="M264" s="196" t="s">
        <v>1</v>
      </c>
      <c r="N264" s="197" t="s">
        <v>43</v>
      </c>
      <c r="O264" s="60"/>
      <c r="P264" s="184">
        <f t="shared" si="46"/>
        <v>0</v>
      </c>
      <c r="Q264" s="184">
        <v>1.8000000000000001E-4</v>
      </c>
      <c r="R264" s="184">
        <f t="shared" si="47"/>
        <v>7.2000000000000005E-4</v>
      </c>
      <c r="S264" s="184">
        <v>0</v>
      </c>
      <c r="T264" s="185">
        <f t="shared" si="48"/>
        <v>0</v>
      </c>
      <c r="U264" s="31"/>
      <c r="V264" s="31"/>
      <c r="W264" s="31"/>
      <c r="X264" s="31"/>
      <c r="Y264" s="31"/>
      <c r="Z264" s="31"/>
      <c r="AA264" s="31"/>
      <c r="AB264" s="31"/>
      <c r="AC264" s="31"/>
      <c r="AD264" s="31"/>
      <c r="AE264" s="31"/>
      <c r="AR264" s="186" t="s">
        <v>1292</v>
      </c>
      <c r="AT264" s="186" t="s">
        <v>357</v>
      </c>
      <c r="AU264" s="186" t="s">
        <v>88</v>
      </c>
      <c r="AY264" s="14" t="s">
        <v>232</v>
      </c>
      <c r="BE264" s="104">
        <f t="shared" si="49"/>
        <v>0</v>
      </c>
      <c r="BF264" s="104">
        <f t="shared" si="50"/>
        <v>0</v>
      </c>
      <c r="BG264" s="104">
        <f t="shared" si="51"/>
        <v>0</v>
      </c>
      <c r="BH264" s="104">
        <f t="shared" si="52"/>
        <v>0</v>
      </c>
      <c r="BI264" s="104">
        <f t="shared" si="53"/>
        <v>0</v>
      </c>
      <c r="BJ264" s="14" t="s">
        <v>88</v>
      </c>
      <c r="BK264" s="104">
        <f t="shared" si="54"/>
        <v>0</v>
      </c>
      <c r="BL264" s="14" t="s">
        <v>463</v>
      </c>
      <c r="BM264" s="186" t="s">
        <v>1881</v>
      </c>
    </row>
    <row r="265" spans="1:65" s="2" customFormat="1" ht="16.5" customHeight="1">
      <c r="A265" s="31"/>
      <c r="B265" s="142"/>
      <c r="C265" s="174" t="s">
        <v>665</v>
      </c>
      <c r="D265" s="174" t="s">
        <v>234</v>
      </c>
      <c r="E265" s="175" t="s">
        <v>1882</v>
      </c>
      <c r="F265" s="176" t="s">
        <v>1883</v>
      </c>
      <c r="G265" s="177" t="s">
        <v>394</v>
      </c>
      <c r="H265" s="178">
        <v>6</v>
      </c>
      <c r="I265" s="179"/>
      <c r="J265" s="180">
        <f t="shared" si="45"/>
        <v>0</v>
      </c>
      <c r="K265" s="181"/>
      <c r="L265" s="32"/>
      <c r="M265" s="182" t="s">
        <v>1</v>
      </c>
      <c r="N265" s="183" t="s">
        <v>43</v>
      </c>
      <c r="O265" s="60"/>
      <c r="P265" s="184">
        <f t="shared" si="46"/>
        <v>0</v>
      </c>
      <c r="Q265" s="184">
        <v>0</v>
      </c>
      <c r="R265" s="184">
        <f t="shared" si="47"/>
        <v>0</v>
      </c>
      <c r="S265" s="184">
        <v>0</v>
      </c>
      <c r="T265" s="185">
        <f t="shared" si="48"/>
        <v>0</v>
      </c>
      <c r="U265" s="31"/>
      <c r="V265" s="31"/>
      <c r="W265" s="31"/>
      <c r="X265" s="31"/>
      <c r="Y265" s="31"/>
      <c r="Z265" s="31"/>
      <c r="AA265" s="31"/>
      <c r="AB265" s="31"/>
      <c r="AC265" s="31"/>
      <c r="AD265" s="31"/>
      <c r="AE265" s="31"/>
      <c r="AR265" s="186" t="s">
        <v>463</v>
      </c>
      <c r="AT265" s="186" t="s">
        <v>234</v>
      </c>
      <c r="AU265" s="186" t="s">
        <v>88</v>
      </c>
      <c r="AY265" s="14" t="s">
        <v>232</v>
      </c>
      <c r="BE265" s="104">
        <f t="shared" si="49"/>
        <v>0</v>
      </c>
      <c r="BF265" s="104">
        <f t="shared" si="50"/>
        <v>0</v>
      </c>
      <c r="BG265" s="104">
        <f t="shared" si="51"/>
        <v>0</v>
      </c>
      <c r="BH265" s="104">
        <f t="shared" si="52"/>
        <v>0</v>
      </c>
      <c r="BI265" s="104">
        <f t="shared" si="53"/>
        <v>0</v>
      </c>
      <c r="BJ265" s="14" t="s">
        <v>88</v>
      </c>
      <c r="BK265" s="104">
        <f t="shared" si="54"/>
        <v>0</v>
      </c>
      <c r="BL265" s="14" t="s">
        <v>463</v>
      </c>
      <c r="BM265" s="186" t="s">
        <v>1884</v>
      </c>
    </row>
    <row r="266" spans="1:65" s="2" customFormat="1" ht="16.5" customHeight="1">
      <c r="A266" s="31"/>
      <c r="B266" s="142"/>
      <c r="C266" s="187" t="s">
        <v>669</v>
      </c>
      <c r="D266" s="187" t="s">
        <v>357</v>
      </c>
      <c r="E266" s="188" t="s">
        <v>1885</v>
      </c>
      <c r="F266" s="189" t="s">
        <v>1886</v>
      </c>
      <c r="G266" s="190" t="s">
        <v>394</v>
      </c>
      <c r="H266" s="191">
        <v>6</v>
      </c>
      <c r="I266" s="192"/>
      <c r="J266" s="193">
        <f t="shared" si="45"/>
        <v>0</v>
      </c>
      <c r="K266" s="194"/>
      <c r="L266" s="195"/>
      <c r="M266" s="196" t="s">
        <v>1</v>
      </c>
      <c r="N266" s="197" t="s">
        <v>43</v>
      </c>
      <c r="O266" s="60"/>
      <c r="P266" s="184">
        <f t="shared" si="46"/>
        <v>0</v>
      </c>
      <c r="Q266" s="184">
        <v>2.1000000000000001E-4</v>
      </c>
      <c r="R266" s="184">
        <f t="shared" si="47"/>
        <v>1.2600000000000001E-3</v>
      </c>
      <c r="S266" s="184">
        <v>0</v>
      </c>
      <c r="T266" s="185">
        <f t="shared" si="48"/>
        <v>0</v>
      </c>
      <c r="U266" s="31"/>
      <c r="V266" s="31"/>
      <c r="W266" s="31"/>
      <c r="X266" s="31"/>
      <c r="Y266" s="31"/>
      <c r="Z266" s="31"/>
      <c r="AA266" s="31"/>
      <c r="AB266" s="31"/>
      <c r="AC266" s="31"/>
      <c r="AD266" s="31"/>
      <c r="AE266" s="31"/>
      <c r="AR266" s="186" t="s">
        <v>1292</v>
      </c>
      <c r="AT266" s="186" t="s">
        <v>357</v>
      </c>
      <c r="AU266" s="186" t="s">
        <v>88</v>
      </c>
      <c r="AY266" s="14" t="s">
        <v>232</v>
      </c>
      <c r="BE266" s="104">
        <f t="shared" si="49"/>
        <v>0</v>
      </c>
      <c r="BF266" s="104">
        <f t="shared" si="50"/>
        <v>0</v>
      </c>
      <c r="BG266" s="104">
        <f t="shared" si="51"/>
        <v>0</v>
      </c>
      <c r="BH266" s="104">
        <f t="shared" si="52"/>
        <v>0</v>
      </c>
      <c r="BI266" s="104">
        <f t="shared" si="53"/>
        <v>0</v>
      </c>
      <c r="BJ266" s="14" t="s">
        <v>88</v>
      </c>
      <c r="BK266" s="104">
        <f t="shared" si="54"/>
        <v>0</v>
      </c>
      <c r="BL266" s="14" t="s">
        <v>463</v>
      </c>
      <c r="BM266" s="186" t="s">
        <v>1887</v>
      </c>
    </row>
    <row r="267" spans="1:65" s="2" customFormat="1" ht="24.2" customHeight="1">
      <c r="A267" s="31"/>
      <c r="B267" s="142"/>
      <c r="C267" s="174" t="s">
        <v>673</v>
      </c>
      <c r="D267" s="174" t="s">
        <v>234</v>
      </c>
      <c r="E267" s="175" t="s">
        <v>1888</v>
      </c>
      <c r="F267" s="176" t="s">
        <v>1889</v>
      </c>
      <c r="G267" s="177" t="s">
        <v>394</v>
      </c>
      <c r="H267" s="178">
        <v>4</v>
      </c>
      <c r="I267" s="179"/>
      <c r="J267" s="180">
        <f t="shared" si="45"/>
        <v>0</v>
      </c>
      <c r="K267" s="181"/>
      <c r="L267" s="32"/>
      <c r="M267" s="182" t="s">
        <v>1</v>
      </c>
      <c r="N267" s="183" t="s">
        <v>43</v>
      </c>
      <c r="O267" s="60"/>
      <c r="P267" s="184">
        <f t="shared" si="46"/>
        <v>0</v>
      </c>
      <c r="Q267" s="184">
        <v>0</v>
      </c>
      <c r="R267" s="184">
        <f t="shared" si="47"/>
        <v>0</v>
      </c>
      <c r="S267" s="184">
        <v>0</v>
      </c>
      <c r="T267" s="185">
        <f t="shared" si="48"/>
        <v>0</v>
      </c>
      <c r="U267" s="31"/>
      <c r="V267" s="31"/>
      <c r="W267" s="31"/>
      <c r="X267" s="31"/>
      <c r="Y267" s="31"/>
      <c r="Z267" s="31"/>
      <c r="AA267" s="31"/>
      <c r="AB267" s="31"/>
      <c r="AC267" s="31"/>
      <c r="AD267" s="31"/>
      <c r="AE267" s="31"/>
      <c r="AR267" s="186" t="s">
        <v>463</v>
      </c>
      <c r="AT267" s="186" t="s">
        <v>234</v>
      </c>
      <c r="AU267" s="186" t="s">
        <v>88</v>
      </c>
      <c r="AY267" s="14" t="s">
        <v>232</v>
      </c>
      <c r="BE267" s="104">
        <f t="shared" si="49"/>
        <v>0</v>
      </c>
      <c r="BF267" s="104">
        <f t="shared" si="50"/>
        <v>0</v>
      </c>
      <c r="BG267" s="104">
        <f t="shared" si="51"/>
        <v>0</v>
      </c>
      <c r="BH267" s="104">
        <f t="shared" si="52"/>
        <v>0</v>
      </c>
      <c r="BI267" s="104">
        <f t="shared" si="53"/>
        <v>0</v>
      </c>
      <c r="BJ267" s="14" t="s">
        <v>88</v>
      </c>
      <c r="BK267" s="104">
        <f t="shared" si="54"/>
        <v>0</v>
      </c>
      <c r="BL267" s="14" t="s">
        <v>463</v>
      </c>
      <c r="BM267" s="186" t="s">
        <v>1890</v>
      </c>
    </row>
    <row r="268" spans="1:65" s="2" customFormat="1" ht="24.2" customHeight="1">
      <c r="A268" s="31"/>
      <c r="B268" s="142"/>
      <c r="C268" s="187" t="s">
        <v>677</v>
      </c>
      <c r="D268" s="187" t="s">
        <v>357</v>
      </c>
      <c r="E268" s="188" t="s">
        <v>1891</v>
      </c>
      <c r="F268" s="189" t="s">
        <v>1892</v>
      </c>
      <c r="G268" s="190" t="s">
        <v>394</v>
      </c>
      <c r="H268" s="191">
        <v>4</v>
      </c>
      <c r="I268" s="192"/>
      <c r="J268" s="193">
        <f t="shared" si="45"/>
        <v>0</v>
      </c>
      <c r="K268" s="194"/>
      <c r="L268" s="195"/>
      <c r="M268" s="196" t="s">
        <v>1</v>
      </c>
      <c r="N268" s="197" t="s">
        <v>43</v>
      </c>
      <c r="O268" s="60"/>
      <c r="P268" s="184">
        <f t="shared" si="46"/>
        <v>0</v>
      </c>
      <c r="Q268" s="184">
        <v>2.2000000000000001E-4</v>
      </c>
      <c r="R268" s="184">
        <f t="shared" si="47"/>
        <v>8.8000000000000003E-4</v>
      </c>
      <c r="S268" s="184">
        <v>0</v>
      </c>
      <c r="T268" s="185">
        <f t="shared" si="48"/>
        <v>0</v>
      </c>
      <c r="U268" s="31"/>
      <c r="V268" s="31"/>
      <c r="W268" s="31"/>
      <c r="X268" s="31"/>
      <c r="Y268" s="31"/>
      <c r="Z268" s="31"/>
      <c r="AA268" s="31"/>
      <c r="AB268" s="31"/>
      <c r="AC268" s="31"/>
      <c r="AD268" s="31"/>
      <c r="AE268" s="31"/>
      <c r="AR268" s="186" t="s">
        <v>1292</v>
      </c>
      <c r="AT268" s="186" t="s">
        <v>357</v>
      </c>
      <c r="AU268" s="186" t="s">
        <v>88</v>
      </c>
      <c r="AY268" s="14" t="s">
        <v>232</v>
      </c>
      <c r="BE268" s="104">
        <f t="shared" si="49"/>
        <v>0</v>
      </c>
      <c r="BF268" s="104">
        <f t="shared" si="50"/>
        <v>0</v>
      </c>
      <c r="BG268" s="104">
        <f t="shared" si="51"/>
        <v>0</v>
      </c>
      <c r="BH268" s="104">
        <f t="shared" si="52"/>
        <v>0</v>
      </c>
      <c r="BI268" s="104">
        <f t="shared" si="53"/>
        <v>0</v>
      </c>
      <c r="BJ268" s="14" t="s">
        <v>88</v>
      </c>
      <c r="BK268" s="104">
        <f t="shared" si="54"/>
        <v>0</v>
      </c>
      <c r="BL268" s="14" t="s">
        <v>463</v>
      </c>
      <c r="BM268" s="186" t="s">
        <v>1893</v>
      </c>
    </row>
    <row r="269" spans="1:65" s="2" customFormat="1" ht="16.5" customHeight="1">
      <c r="A269" s="31"/>
      <c r="B269" s="142"/>
      <c r="C269" s="174" t="s">
        <v>681</v>
      </c>
      <c r="D269" s="174" t="s">
        <v>234</v>
      </c>
      <c r="E269" s="175" t="s">
        <v>1894</v>
      </c>
      <c r="F269" s="176" t="s">
        <v>1895</v>
      </c>
      <c r="G269" s="177" t="s">
        <v>394</v>
      </c>
      <c r="H269" s="178">
        <v>2</v>
      </c>
      <c r="I269" s="179"/>
      <c r="J269" s="180">
        <f t="shared" si="45"/>
        <v>0</v>
      </c>
      <c r="K269" s="181"/>
      <c r="L269" s="32"/>
      <c r="M269" s="182" t="s">
        <v>1</v>
      </c>
      <c r="N269" s="183" t="s">
        <v>43</v>
      </c>
      <c r="O269" s="60"/>
      <c r="P269" s="184">
        <f t="shared" si="46"/>
        <v>0</v>
      </c>
      <c r="Q269" s="184">
        <v>0</v>
      </c>
      <c r="R269" s="184">
        <f t="shared" si="47"/>
        <v>0</v>
      </c>
      <c r="S269" s="184">
        <v>0</v>
      </c>
      <c r="T269" s="185">
        <f t="shared" si="48"/>
        <v>0</v>
      </c>
      <c r="U269" s="31"/>
      <c r="V269" s="31"/>
      <c r="W269" s="31"/>
      <c r="X269" s="31"/>
      <c r="Y269" s="31"/>
      <c r="Z269" s="31"/>
      <c r="AA269" s="31"/>
      <c r="AB269" s="31"/>
      <c r="AC269" s="31"/>
      <c r="AD269" s="31"/>
      <c r="AE269" s="31"/>
      <c r="AR269" s="186" t="s">
        <v>463</v>
      </c>
      <c r="AT269" s="186" t="s">
        <v>234</v>
      </c>
      <c r="AU269" s="186" t="s">
        <v>88</v>
      </c>
      <c r="AY269" s="14" t="s">
        <v>232</v>
      </c>
      <c r="BE269" s="104">
        <f t="shared" si="49"/>
        <v>0</v>
      </c>
      <c r="BF269" s="104">
        <f t="shared" si="50"/>
        <v>0</v>
      </c>
      <c r="BG269" s="104">
        <f t="shared" si="51"/>
        <v>0</v>
      </c>
      <c r="BH269" s="104">
        <f t="shared" si="52"/>
        <v>0</v>
      </c>
      <c r="BI269" s="104">
        <f t="shared" si="53"/>
        <v>0</v>
      </c>
      <c r="BJ269" s="14" t="s">
        <v>88</v>
      </c>
      <c r="BK269" s="104">
        <f t="shared" si="54"/>
        <v>0</v>
      </c>
      <c r="BL269" s="14" t="s">
        <v>463</v>
      </c>
      <c r="BM269" s="186" t="s">
        <v>1896</v>
      </c>
    </row>
    <row r="270" spans="1:65" s="2" customFormat="1" ht="16.5" customHeight="1">
      <c r="A270" s="31"/>
      <c r="B270" s="142"/>
      <c r="C270" s="187" t="s">
        <v>685</v>
      </c>
      <c r="D270" s="187" t="s">
        <v>357</v>
      </c>
      <c r="E270" s="188" t="s">
        <v>1897</v>
      </c>
      <c r="F270" s="189" t="s">
        <v>1898</v>
      </c>
      <c r="G270" s="190" t="s">
        <v>394</v>
      </c>
      <c r="H270" s="191">
        <v>2</v>
      </c>
      <c r="I270" s="192"/>
      <c r="J270" s="193">
        <f t="shared" si="45"/>
        <v>0</v>
      </c>
      <c r="K270" s="194"/>
      <c r="L270" s="195"/>
      <c r="M270" s="196" t="s">
        <v>1</v>
      </c>
      <c r="N270" s="197" t="s">
        <v>43</v>
      </c>
      <c r="O270" s="60"/>
      <c r="P270" s="184">
        <f t="shared" si="46"/>
        <v>0</v>
      </c>
      <c r="Q270" s="184">
        <v>1.7700000000000001E-3</v>
      </c>
      <c r="R270" s="184">
        <f t="shared" si="47"/>
        <v>3.5400000000000002E-3</v>
      </c>
      <c r="S270" s="184">
        <v>0</v>
      </c>
      <c r="T270" s="185">
        <f t="shared" si="48"/>
        <v>0</v>
      </c>
      <c r="U270" s="31"/>
      <c r="V270" s="31"/>
      <c r="W270" s="31"/>
      <c r="X270" s="31"/>
      <c r="Y270" s="31"/>
      <c r="Z270" s="31"/>
      <c r="AA270" s="31"/>
      <c r="AB270" s="31"/>
      <c r="AC270" s="31"/>
      <c r="AD270" s="31"/>
      <c r="AE270" s="31"/>
      <c r="AR270" s="186" t="s">
        <v>1292</v>
      </c>
      <c r="AT270" s="186" t="s">
        <v>357</v>
      </c>
      <c r="AU270" s="186" t="s">
        <v>88</v>
      </c>
      <c r="AY270" s="14" t="s">
        <v>232</v>
      </c>
      <c r="BE270" s="104">
        <f t="shared" si="49"/>
        <v>0</v>
      </c>
      <c r="BF270" s="104">
        <f t="shared" si="50"/>
        <v>0</v>
      </c>
      <c r="BG270" s="104">
        <f t="shared" si="51"/>
        <v>0</v>
      </c>
      <c r="BH270" s="104">
        <f t="shared" si="52"/>
        <v>0</v>
      </c>
      <c r="BI270" s="104">
        <f t="shared" si="53"/>
        <v>0</v>
      </c>
      <c r="BJ270" s="14" t="s">
        <v>88</v>
      </c>
      <c r="BK270" s="104">
        <f t="shared" si="54"/>
        <v>0</v>
      </c>
      <c r="BL270" s="14" t="s">
        <v>463</v>
      </c>
      <c r="BM270" s="186" t="s">
        <v>1899</v>
      </c>
    </row>
    <row r="271" spans="1:65" s="2" customFormat="1" ht="21.75" customHeight="1">
      <c r="A271" s="31"/>
      <c r="B271" s="142"/>
      <c r="C271" s="174" t="s">
        <v>689</v>
      </c>
      <c r="D271" s="174" t="s">
        <v>234</v>
      </c>
      <c r="E271" s="175" t="s">
        <v>1900</v>
      </c>
      <c r="F271" s="176" t="s">
        <v>1901</v>
      </c>
      <c r="G271" s="177" t="s">
        <v>394</v>
      </c>
      <c r="H271" s="178">
        <v>4</v>
      </c>
      <c r="I271" s="179"/>
      <c r="J271" s="180">
        <f t="shared" si="45"/>
        <v>0</v>
      </c>
      <c r="K271" s="181"/>
      <c r="L271" s="32"/>
      <c r="M271" s="182" t="s">
        <v>1</v>
      </c>
      <c r="N271" s="183" t="s">
        <v>43</v>
      </c>
      <c r="O271" s="60"/>
      <c r="P271" s="184">
        <f t="shared" si="46"/>
        <v>0</v>
      </c>
      <c r="Q271" s="184">
        <v>0</v>
      </c>
      <c r="R271" s="184">
        <f t="shared" si="47"/>
        <v>0</v>
      </c>
      <c r="S271" s="184">
        <v>0</v>
      </c>
      <c r="T271" s="185">
        <f t="shared" si="48"/>
        <v>0</v>
      </c>
      <c r="U271" s="31"/>
      <c r="V271" s="31"/>
      <c r="W271" s="31"/>
      <c r="X271" s="31"/>
      <c r="Y271" s="31"/>
      <c r="Z271" s="31"/>
      <c r="AA271" s="31"/>
      <c r="AB271" s="31"/>
      <c r="AC271" s="31"/>
      <c r="AD271" s="31"/>
      <c r="AE271" s="31"/>
      <c r="AR271" s="186" t="s">
        <v>463</v>
      </c>
      <c r="AT271" s="186" t="s">
        <v>234</v>
      </c>
      <c r="AU271" s="186" t="s">
        <v>88</v>
      </c>
      <c r="AY271" s="14" t="s">
        <v>232</v>
      </c>
      <c r="BE271" s="104">
        <f t="shared" si="49"/>
        <v>0</v>
      </c>
      <c r="BF271" s="104">
        <f t="shared" si="50"/>
        <v>0</v>
      </c>
      <c r="BG271" s="104">
        <f t="shared" si="51"/>
        <v>0</v>
      </c>
      <c r="BH271" s="104">
        <f t="shared" si="52"/>
        <v>0</v>
      </c>
      <c r="BI271" s="104">
        <f t="shared" si="53"/>
        <v>0</v>
      </c>
      <c r="BJ271" s="14" t="s">
        <v>88</v>
      </c>
      <c r="BK271" s="104">
        <f t="shared" si="54"/>
        <v>0</v>
      </c>
      <c r="BL271" s="14" t="s">
        <v>463</v>
      </c>
      <c r="BM271" s="186" t="s">
        <v>1902</v>
      </c>
    </row>
    <row r="272" spans="1:65" s="2" customFormat="1" ht="24.2" customHeight="1">
      <c r="A272" s="31"/>
      <c r="B272" s="142"/>
      <c r="C272" s="187" t="s">
        <v>693</v>
      </c>
      <c r="D272" s="187" t="s">
        <v>357</v>
      </c>
      <c r="E272" s="188" t="s">
        <v>1903</v>
      </c>
      <c r="F272" s="189" t="s">
        <v>1904</v>
      </c>
      <c r="G272" s="190" t="s">
        <v>394</v>
      </c>
      <c r="H272" s="191">
        <v>4</v>
      </c>
      <c r="I272" s="192"/>
      <c r="J272" s="193">
        <f t="shared" si="45"/>
        <v>0</v>
      </c>
      <c r="K272" s="194"/>
      <c r="L272" s="195"/>
      <c r="M272" s="196" t="s">
        <v>1</v>
      </c>
      <c r="N272" s="197" t="s">
        <v>43</v>
      </c>
      <c r="O272" s="60"/>
      <c r="P272" s="184">
        <f t="shared" si="46"/>
        <v>0</v>
      </c>
      <c r="Q272" s="184">
        <v>3.2000000000000003E-4</v>
      </c>
      <c r="R272" s="184">
        <f t="shared" si="47"/>
        <v>1.2800000000000001E-3</v>
      </c>
      <c r="S272" s="184">
        <v>0</v>
      </c>
      <c r="T272" s="185">
        <f t="shared" si="48"/>
        <v>0</v>
      </c>
      <c r="U272" s="31"/>
      <c r="V272" s="31"/>
      <c r="W272" s="31"/>
      <c r="X272" s="31"/>
      <c r="Y272" s="31"/>
      <c r="Z272" s="31"/>
      <c r="AA272" s="31"/>
      <c r="AB272" s="31"/>
      <c r="AC272" s="31"/>
      <c r="AD272" s="31"/>
      <c r="AE272" s="31"/>
      <c r="AR272" s="186" t="s">
        <v>1292</v>
      </c>
      <c r="AT272" s="186" t="s">
        <v>357</v>
      </c>
      <c r="AU272" s="186" t="s">
        <v>88</v>
      </c>
      <c r="AY272" s="14" t="s">
        <v>232</v>
      </c>
      <c r="BE272" s="104">
        <f t="shared" si="49"/>
        <v>0</v>
      </c>
      <c r="BF272" s="104">
        <f t="shared" si="50"/>
        <v>0</v>
      </c>
      <c r="BG272" s="104">
        <f t="shared" si="51"/>
        <v>0</v>
      </c>
      <c r="BH272" s="104">
        <f t="shared" si="52"/>
        <v>0</v>
      </c>
      <c r="BI272" s="104">
        <f t="shared" si="53"/>
        <v>0</v>
      </c>
      <c r="BJ272" s="14" t="s">
        <v>88</v>
      </c>
      <c r="BK272" s="104">
        <f t="shared" si="54"/>
        <v>0</v>
      </c>
      <c r="BL272" s="14" t="s">
        <v>463</v>
      </c>
      <c r="BM272" s="186" t="s">
        <v>1905</v>
      </c>
    </row>
    <row r="273" spans="1:65" s="2" customFormat="1" ht="24.2" customHeight="1">
      <c r="A273" s="31"/>
      <c r="B273" s="142"/>
      <c r="C273" s="174" t="s">
        <v>697</v>
      </c>
      <c r="D273" s="174" t="s">
        <v>234</v>
      </c>
      <c r="E273" s="175" t="s">
        <v>1906</v>
      </c>
      <c r="F273" s="176" t="s">
        <v>1907</v>
      </c>
      <c r="G273" s="177" t="s">
        <v>256</v>
      </c>
      <c r="H273" s="178">
        <v>45</v>
      </c>
      <c r="I273" s="179"/>
      <c r="J273" s="180">
        <f t="shared" si="45"/>
        <v>0</v>
      </c>
      <c r="K273" s="181"/>
      <c r="L273" s="32"/>
      <c r="M273" s="182" t="s">
        <v>1</v>
      </c>
      <c r="N273" s="183" t="s">
        <v>43</v>
      </c>
      <c r="O273" s="60"/>
      <c r="P273" s="184">
        <f t="shared" si="46"/>
        <v>0</v>
      </c>
      <c r="Q273" s="184">
        <v>0</v>
      </c>
      <c r="R273" s="184">
        <f t="shared" si="47"/>
        <v>0</v>
      </c>
      <c r="S273" s="184">
        <v>0</v>
      </c>
      <c r="T273" s="185">
        <f t="shared" si="48"/>
        <v>0</v>
      </c>
      <c r="U273" s="31"/>
      <c r="V273" s="31"/>
      <c r="W273" s="31"/>
      <c r="X273" s="31"/>
      <c r="Y273" s="31"/>
      <c r="Z273" s="31"/>
      <c r="AA273" s="31"/>
      <c r="AB273" s="31"/>
      <c r="AC273" s="31"/>
      <c r="AD273" s="31"/>
      <c r="AE273" s="31"/>
      <c r="AR273" s="186" t="s">
        <v>463</v>
      </c>
      <c r="AT273" s="186" t="s">
        <v>234</v>
      </c>
      <c r="AU273" s="186" t="s">
        <v>88</v>
      </c>
      <c r="AY273" s="14" t="s">
        <v>232</v>
      </c>
      <c r="BE273" s="104">
        <f t="shared" si="49"/>
        <v>0</v>
      </c>
      <c r="BF273" s="104">
        <f t="shared" si="50"/>
        <v>0</v>
      </c>
      <c r="BG273" s="104">
        <f t="shared" si="51"/>
        <v>0</v>
      </c>
      <c r="BH273" s="104">
        <f t="shared" si="52"/>
        <v>0</v>
      </c>
      <c r="BI273" s="104">
        <f t="shared" si="53"/>
        <v>0</v>
      </c>
      <c r="BJ273" s="14" t="s">
        <v>88</v>
      </c>
      <c r="BK273" s="104">
        <f t="shared" si="54"/>
        <v>0</v>
      </c>
      <c r="BL273" s="14" t="s">
        <v>463</v>
      </c>
      <c r="BM273" s="186" t="s">
        <v>1908</v>
      </c>
    </row>
    <row r="274" spans="1:65" s="2" customFormat="1" ht="16.5" customHeight="1">
      <c r="A274" s="31"/>
      <c r="B274" s="142"/>
      <c r="C274" s="187" t="s">
        <v>701</v>
      </c>
      <c r="D274" s="187" t="s">
        <v>357</v>
      </c>
      <c r="E274" s="188" t="s">
        <v>1909</v>
      </c>
      <c r="F274" s="189" t="s">
        <v>1910</v>
      </c>
      <c r="G274" s="190" t="s">
        <v>256</v>
      </c>
      <c r="H274" s="191">
        <v>35</v>
      </c>
      <c r="I274" s="192"/>
      <c r="J274" s="193">
        <f t="shared" si="45"/>
        <v>0</v>
      </c>
      <c r="K274" s="194"/>
      <c r="L274" s="195"/>
      <c r="M274" s="196" t="s">
        <v>1</v>
      </c>
      <c r="N274" s="197" t="s">
        <v>43</v>
      </c>
      <c r="O274" s="60"/>
      <c r="P274" s="184">
        <f t="shared" si="46"/>
        <v>0</v>
      </c>
      <c r="Q274" s="184">
        <v>0</v>
      </c>
      <c r="R274" s="184">
        <f t="shared" si="47"/>
        <v>0</v>
      </c>
      <c r="S274" s="184">
        <v>0</v>
      </c>
      <c r="T274" s="185">
        <f t="shared" si="48"/>
        <v>0</v>
      </c>
      <c r="U274" s="31"/>
      <c r="V274" s="31"/>
      <c r="W274" s="31"/>
      <c r="X274" s="31"/>
      <c r="Y274" s="31"/>
      <c r="Z274" s="31"/>
      <c r="AA274" s="31"/>
      <c r="AB274" s="31"/>
      <c r="AC274" s="31"/>
      <c r="AD274" s="31"/>
      <c r="AE274" s="31"/>
      <c r="AR274" s="186" t="s">
        <v>1292</v>
      </c>
      <c r="AT274" s="186" t="s">
        <v>357</v>
      </c>
      <c r="AU274" s="186" t="s">
        <v>88</v>
      </c>
      <c r="AY274" s="14" t="s">
        <v>232</v>
      </c>
      <c r="BE274" s="104">
        <f t="shared" si="49"/>
        <v>0</v>
      </c>
      <c r="BF274" s="104">
        <f t="shared" si="50"/>
        <v>0</v>
      </c>
      <c r="BG274" s="104">
        <f t="shared" si="51"/>
        <v>0</v>
      </c>
      <c r="BH274" s="104">
        <f t="shared" si="52"/>
        <v>0</v>
      </c>
      <c r="BI274" s="104">
        <f t="shared" si="53"/>
        <v>0</v>
      </c>
      <c r="BJ274" s="14" t="s">
        <v>88</v>
      </c>
      <c r="BK274" s="104">
        <f t="shared" si="54"/>
        <v>0</v>
      </c>
      <c r="BL274" s="14" t="s">
        <v>463</v>
      </c>
      <c r="BM274" s="186" t="s">
        <v>1911</v>
      </c>
    </row>
    <row r="275" spans="1:65" s="2" customFormat="1" ht="16.5" customHeight="1">
      <c r="A275" s="31"/>
      <c r="B275" s="142"/>
      <c r="C275" s="187" t="s">
        <v>705</v>
      </c>
      <c r="D275" s="187" t="s">
        <v>357</v>
      </c>
      <c r="E275" s="188" t="s">
        <v>1912</v>
      </c>
      <c r="F275" s="189" t="s">
        <v>1913</v>
      </c>
      <c r="G275" s="190" t="s">
        <v>256</v>
      </c>
      <c r="H275" s="191">
        <v>10</v>
      </c>
      <c r="I275" s="192"/>
      <c r="J275" s="193">
        <f t="shared" si="45"/>
        <v>0</v>
      </c>
      <c r="K275" s="194"/>
      <c r="L275" s="195"/>
      <c r="M275" s="196" t="s">
        <v>1</v>
      </c>
      <c r="N275" s="197" t="s">
        <v>43</v>
      </c>
      <c r="O275" s="60"/>
      <c r="P275" s="184">
        <f t="shared" si="46"/>
        <v>0</v>
      </c>
      <c r="Q275" s="184">
        <v>1.4999999999999999E-4</v>
      </c>
      <c r="R275" s="184">
        <f t="shared" si="47"/>
        <v>1.4999999999999998E-3</v>
      </c>
      <c r="S275" s="184">
        <v>0</v>
      </c>
      <c r="T275" s="185">
        <f t="shared" si="48"/>
        <v>0</v>
      </c>
      <c r="U275" s="31"/>
      <c r="V275" s="31"/>
      <c r="W275" s="31"/>
      <c r="X275" s="31"/>
      <c r="Y275" s="31"/>
      <c r="Z275" s="31"/>
      <c r="AA275" s="31"/>
      <c r="AB275" s="31"/>
      <c r="AC275" s="31"/>
      <c r="AD275" s="31"/>
      <c r="AE275" s="31"/>
      <c r="AR275" s="186" t="s">
        <v>1292</v>
      </c>
      <c r="AT275" s="186" t="s">
        <v>357</v>
      </c>
      <c r="AU275" s="186" t="s">
        <v>88</v>
      </c>
      <c r="AY275" s="14" t="s">
        <v>232</v>
      </c>
      <c r="BE275" s="104">
        <f t="shared" si="49"/>
        <v>0</v>
      </c>
      <c r="BF275" s="104">
        <f t="shared" si="50"/>
        <v>0</v>
      </c>
      <c r="BG275" s="104">
        <f t="shared" si="51"/>
        <v>0</v>
      </c>
      <c r="BH275" s="104">
        <f t="shared" si="52"/>
        <v>0</v>
      </c>
      <c r="BI275" s="104">
        <f t="shared" si="53"/>
        <v>0</v>
      </c>
      <c r="BJ275" s="14" t="s">
        <v>88</v>
      </c>
      <c r="BK275" s="104">
        <f t="shared" si="54"/>
        <v>0</v>
      </c>
      <c r="BL275" s="14" t="s">
        <v>463</v>
      </c>
      <c r="BM275" s="186" t="s">
        <v>1914</v>
      </c>
    </row>
    <row r="276" spans="1:65" s="2" customFormat="1" ht="24.2" customHeight="1">
      <c r="A276" s="31"/>
      <c r="B276" s="142"/>
      <c r="C276" s="174" t="s">
        <v>709</v>
      </c>
      <c r="D276" s="174" t="s">
        <v>234</v>
      </c>
      <c r="E276" s="175" t="s">
        <v>1915</v>
      </c>
      <c r="F276" s="176" t="s">
        <v>1916</v>
      </c>
      <c r="G276" s="177" t="s">
        <v>256</v>
      </c>
      <c r="H276" s="178">
        <v>25</v>
      </c>
      <c r="I276" s="179"/>
      <c r="J276" s="180">
        <f t="shared" si="45"/>
        <v>0</v>
      </c>
      <c r="K276" s="181"/>
      <c r="L276" s="32"/>
      <c r="M276" s="182" t="s">
        <v>1</v>
      </c>
      <c r="N276" s="183" t="s">
        <v>43</v>
      </c>
      <c r="O276" s="60"/>
      <c r="P276" s="184">
        <f t="shared" si="46"/>
        <v>0</v>
      </c>
      <c r="Q276" s="184">
        <v>0</v>
      </c>
      <c r="R276" s="184">
        <f t="shared" si="47"/>
        <v>0</v>
      </c>
      <c r="S276" s="184">
        <v>0</v>
      </c>
      <c r="T276" s="185">
        <f t="shared" si="48"/>
        <v>0</v>
      </c>
      <c r="U276" s="31"/>
      <c r="V276" s="31"/>
      <c r="W276" s="31"/>
      <c r="X276" s="31"/>
      <c r="Y276" s="31"/>
      <c r="Z276" s="31"/>
      <c r="AA276" s="31"/>
      <c r="AB276" s="31"/>
      <c r="AC276" s="31"/>
      <c r="AD276" s="31"/>
      <c r="AE276" s="31"/>
      <c r="AR276" s="186" t="s">
        <v>463</v>
      </c>
      <c r="AT276" s="186" t="s">
        <v>234</v>
      </c>
      <c r="AU276" s="186" t="s">
        <v>88</v>
      </c>
      <c r="AY276" s="14" t="s">
        <v>232</v>
      </c>
      <c r="BE276" s="104">
        <f t="shared" si="49"/>
        <v>0</v>
      </c>
      <c r="BF276" s="104">
        <f t="shared" si="50"/>
        <v>0</v>
      </c>
      <c r="BG276" s="104">
        <f t="shared" si="51"/>
        <v>0</v>
      </c>
      <c r="BH276" s="104">
        <f t="shared" si="52"/>
        <v>0</v>
      </c>
      <c r="BI276" s="104">
        <f t="shared" si="53"/>
        <v>0</v>
      </c>
      <c r="BJ276" s="14" t="s">
        <v>88</v>
      </c>
      <c r="BK276" s="104">
        <f t="shared" si="54"/>
        <v>0</v>
      </c>
      <c r="BL276" s="14" t="s">
        <v>463</v>
      </c>
      <c r="BM276" s="186" t="s">
        <v>1917</v>
      </c>
    </row>
    <row r="277" spans="1:65" s="2" customFormat="1" ht="16.5" customHeight="1">
      <c r="A277" s="31"/>
      <c r="B277" s="142"/>
      <c r="C277" s="187" t="s">
        <v>713</v>
      </c>
      <c r="D277" s="187" t="s">
        <v>357</v>
      </c>
      <c r="E277" s="188" t="s">
        <v>1918</v>
      </c>
      <c r="F277" s="189" t="s">
        <v>1919</v>
      </c>
      <c r="G277" s="190" t="s">
        <v>1139</v>
      </c>
      <c r="H277" s="191">
        <v>3.5</v>
      </c>
      <c r="I277" s="192"/>
      <c r="J277" s="193">
        <f t="shared" si="45"/>
        <v>0</v>
      </c>
      <c r="K277" s="194"/>
      <c r="L277" s="195"/>
      <c r="M277" s="196" t="s">
        <v>1</v>
      </c>
      <c r="N277" s="197" t="s">
        <v>43</v>
      </c>
      <c r="O277" s="60"/>
      <c r="P277" s="184">
        <f t="shared" si="46"/>
        <v>0</v>
      </c>
      <c r="Q277" s="184">
        <v>1E-3</v>
      </c>
      <c r="R277" s="184">
        <f t="shared" si="47"/>
        <v>3.5000000000000001E-3</v>
      </c>
      <c r="S277" s="184">
        <v>0</v>
      </c>
      <c r="T277" s="185">
        <f t="shared" si="48"/>
        <v>0</v>
      </c>
      <c r="U277" s="31"/>
      <c r="V277" s="31"/>
      <c r="W277" s="31"/>
      <c r="X277" s="31"/>
      <c r="Y277" s="31"/>
      <c r="Z277" s="31"/>
      <c r="AA277" s="31"/>
      <c r="AB277" s="31"/>
      <c r="AC277" s="31"/>
      <c r="AD277" s="31"/>
      <c r="AE277" s="31"/>
      <c r="AR277" s="186" t="s">
        <v>1292</v>
      </c>
      <c r="AT277" s="186" t="s">
        <v>357</v>
      </c>
      <c r="AU277" s="186" t="s">
        <v>88</v>
      </c>
      <c r="AY277" s="14" t="s">
        <v>232</v>
      </c>
      <c r="BE277" s="104">
        <f t="shared" si="49"/>
        <v>0</v>
      </c>
      <c r="BF277" s="104">
        <f t="shared" si="50"/>
        <v>0</v>
      </c>
      <c r="BG277" s="104">
        <f t="shared" si="51"/>
        <v>0</v>
      </c>
      <c r="BH277" s="104">
        <f t="shared" si="52"/>
        <v>0</v>
      </c>
      <c r="BI277" s="104">
        <f t="shared" si="53"/>
        <v>0</v>
      </c>
      <c r="BJ277" s="14" t="s">
        <v>88</v>
      </c>
      <c r="BK277" s="104">
        <f t="shared" si="54"/>
        <v>0</v>
      </c>
      <c r="BL277" s="14" t="s">
        <v>463</v>
      </c>
      <c r="BM277" s="186" t="s">
        <v>1920</v>
      </c>
    </row>
    <row r="278" spans="1:65" s="2" customFormat="1" ht="16.5" customHeight="1">
      <c r="A278" s="31"/>
      <c r="B278" s="142"/>
      <c r="C278" s="174" t="s">
        <v>717</v>
      </c>
      <c r="D278" s="174" t="s">
        <v>234</v>
      </c>
      <c r="E278" s="175" t="s">
        <v>1921</v>
      </c>
      <c r="F278" s="176" t="s">
        <v>1922</v>
      </c>
      <c r="G278" s="177" t="s">
        <v>261</v>
      </c>
      <c r="H278" s="178">
        <v>16</v>
      </c>
      <c r="I278" s="179"/>
      <c r="J278" s="180">
        <f t="shared" si="45"/>
        <v>0</v>
      </c>
      <c r="K278" s="181"/>
      <c r="L278" s="32"/>
      <c r="M278" s="182" t="s">
        <v>1</v>
      </c>
      <c r="N278" s="183" t="s">
        <v>43</v>
      </c>
      <c r="O278" s="60"/>
      <c r="P278" s="184">
        <f t="shared" si="46"/>
        <v>0</v>
      </c>
      <c r="Q278" s="184">
        <v>0</v>
      </c>
      <c r="R278" s="184">
        <f t="shared" si="47"/>
        <v>0</v>
      </c>
      <c r="S278" s="184">
        <v>0</v>
      </c>
      <c r="T278" s="185">
        <f t="shared" si="48"/>
        <v>0</v>
      </c>
      <c r="U278" s="31"/>
      <c r="V278" s="31"/>
      <c r="W278" s="31"/>
      <c r="X278" s="31"/>
      <c r="Y278" s="31"/>
      <c r="Z278" s="31"/>
      <c r="AA278" s="31"/>
      <c r="AB278" s="31"/>
      <c r="AC278" s="31"/>
      <c r="AD278" s="31"/>
      <c r="AE278" s="31"/>
      <c r="AR278" s="186" t="s">
        <v>463</v>
      </c>
      <c r="AT278" s="186" t="s">
        <v>234</v>
      </c>
      <c r="AU278" s="186" t="s">
        <v>88</v>
      </c>
      <c r="AY278" s="14" t="s">
        <v>232</v>
      </c>
      <c r="BE278" s="104">
        <f t="shared" si="49"/>
        <v>0</v>
      </c>
      <c r="BF278" s="104">
        <f t="shared" si="50"/>
        <v>0</v>
      </c>
      <c r="BG278" s="104">
        <f t="shared" si="51"/>
        <v>0</v>
      </c>
      <c r="BH278" s="104">
        <f t="shared" si="52"/>
        <v>0</v>
      </c>
      <c r="BI278" s="104">
        <f t="shared" si="53"/>
        <v>0</v>
      </c>
      <c r="BJ278" s="14" t="s">
        <v>88</v>
      </c>
      <c r="BK278" s="104">
        <f t="shared" si="54"/>
        <v>0</v>
      </c>
      <c r="BL278" s="14" t="s">
        <v>463</v>
      </c>
      <c r="BM278" s="186" t="s">
        <v>1923</v>
      </c>
    </row>
    <row r="279" spans="1:65" s="2" customFormat="1" ht="16.5" customHeight="1">
      <c r="A279" s="31"/>
      <c r="B279" s="142"/>
      <c r="C279" s="174" t="s">
        <v>721</v>
      </c>
      <c r="D279" s="174" t="s">
        <v>234</v>
      </c>
      <c r="E279" s="175" t="s">
        <v>1924</v>
      </c>
      <c r="F279" s="176" t="s">
        <v>1925</v>
      </c>
      <c r="G279" s="177" t="s">
        <v>1926</v>
      </c>
      <c r="H279" s="178">
        <v>1</v>
      </c>
      <c r="I279" s="179"/>
      <c r="J279" s="180">
        <f t="shared" si="45"/>
        <v>0</v>
      </c>
      <c r="K279" s="181"/>
      <c r="L279" s="32"/>
      <c r="M279" s="182" t="s">
        <v>1</v>
      </c>
      <c r="N279" s="183" t="s">
        <v>43</v>
      </c>
      <c r="O279" s="60"/>
      <c r="P279" s="184">
        <f t="shared" si="46"/>
        <v>0</v>
      </c>
      <c r="Q279" s="184">
        <v>0</v>
      </c>
      <c r="R279" s="184">
        <f t="shared" si="47"/>
        <v>0</v>
      </c>
      <c r="S279" s="184">
        <v>0</v>
      </c>
      <c r="T279" s="185">
        <f t="shared" si="48"/>
        <v>0</v>
      </c>
      <c r="U279" s="31"/>
      <c r="V279" s="31"/>
      <c r="W279" s="31"/>
      <c r="X279" s="31"/>
      <c r="Y279" s="31"/>
      <c r="Z279" s="31"/>
      <c r="AA279" s="31"/>
      <c r="AB279" s="31"/>
      <c r="AC279" s="31"/>
      <c r="AD279" s="31"/>
      <c r="AE279" s="31"/>
      <c r="AR279" s="186" t="s">
        <v>463</v>
      </c>
      <c r="AT279" s="186" t="s">
        <v>234</v>
      </c>
      <c r="AU279" s="186" t="s">
        <v>88</v>
      </c>
      <c r="AY279" s="14" t="s">
        <v>232</v>
      </c>
      <c r="BE279" s="104">
        <f t="shared" si="49"/>
        <v>0</v>
      </c>
      <c r="BF279" s="104">
        <f t="shared" si="50"/>
        <v>0</v>
      </c>
      <c r="BG279" s="104">
        <f t="shared" si="51"/>
        <v>0</v>
      </c>
      <c r="BH279" s="104">
        <f t="shared" si="52"/>
        <v>0</v>
      </c>
      <c r="BI279" s="104">
        <f t="shared" si="53"/>
        <v>0</v>
      </c>
      <c r="BJ279" s="14" t="s">
        <v>88</v>
      </c>
      <c r="BK279" s="104">
        <f t="shared" si="54"/>
        <v>0</v>
      </c>
      <c r="BL279" s="14" t="s">
        <v>463</v>
      </c>
      <c r="BM279" s="186" t="s">
        <v>1927</v>
      </c>
    </row>
    <row r="280" spans="1:65" s="2" customFormat="1" ht="16.5" customHeight="1">
      <c r="A280" s="31"/>
      <c r="B280" s="142"/>
      <c r="C280" s="174" t="s">
        <v>725</v>
      </c>
      <c r="D280" s="174" t="s">
        <v>234</v>
      </c>
      <c r="E280" s="175" t="s">
        <v>1928</v>
      </c>
      <c r="F280" s="176" t="s">
        <v>1929</v>
      </c>
      <c r="G280" s="177" t="s">
        <v>1930</v>
      </c>
      <c r="H280" s="178">
        <v>1</v>
      </c>
      <c r="I280" s="179"/>
      <c r="J280" s="180">
        <f t="shared" si="45"/>
        <v>0</v>
      </c>
      <c r="K280" s="181"/>
      <c r="L280" s="32"/>
      <c r="M280" s="182" t="s">
        <v>1</v>
      </c>
      <c r="N280" s="183" t="s">
        <v>43</v>
      </c>
      <c r="O280" s="60"/>
      <c r="P280" s="184">
        <f t="shared" si="46"/>
        <v>0</v>
      </c>
      <c r="Q280" s="184">
        <v>0</v>
      </c>
      <c r="R280" s="184">
        <f t="shared" si="47"/>
        <v>0</v>
      </c>
      <c r="S280" s="184">
        <v>0</v>
      </c>
      <c r="T280" s="185">
        <f t="shared" si="48"/>
        <v>0</v>
      </c>
      <c r="U280" s="31"/>
      <c r="V280" s="31"/>
      <c r="W280" s="31"/>
      <c r="X280" s="31"/>
      <c r="Y280" s="31"/>
      <c r="Z280" s="31"/>
      <c r="AA280" s="31"/>
      <c r="AB280" s="31"/>
      <c r="AC280" s="31"/>
      <c r="AD280" s="31"/>
      <c r="AE280" s="31"/>
      <c r="AR280" s="186" t="s">
        <v>463</v>
      </c>
      <c r="AT280" s="186" t="s">
        <v>234</v>
      </c>
      <c r="AU280" s="186" t="s">
        <v>88</v>
      </c>
      <c r="AY280" s="14" t="s">
        <v>232</v>
      </c>
      <c r="BE280" s="104">
        <f t="shared" si="49"/>
        <v>0</v>
      </c>
      <c r="BF280" s="104">
        <f t="shared" si="50"/>
        <v>0</v>
      </c>
      <c r="BG280" s="104">
        <f t="shared" si="51"/>
        <v>0</v>
      </c>
      <c r="BH280" s="104">
        <f t="shared" si="52"/>
        <v>0</v>
      </c>
      <c r="BI280" s="104">
        <f t="shared" si="53"/>
        <v>0</v>
      </c>
      <c r="BJ280" s="14" t="s">
        <v>88</v>
      </c>
      <c r="BK280" s="104">
        <f t="shared" si="54"/>
        <v>0</v>
      </c>
      <c r="BL280" s="14" t="s">
        <v>463</v>
      </c>
      <c r="BM280" s="186" t="s">
        <v>1931</v>
      </c>
    </row>
    <row r="281" spans="1:65" s="2" customFormat="1" ht="37.9" customHeight="1">
      <c r="A281" s="31"/>
      <c r="B281" s="142"/>
      <c r="C281" s="174" t="s">
        <v>729</v>
      </c>
      <c r="D281" s="174" t="s">
        <v>234</v>
      </c>
      <c r="E281" s="175" t="s">
        <v>1932</v>
      </c>
      <c r="F281" s="176" t="s">
        <v>1933</v>
      </c>
      <c r="G281" s="177" t="s">
        <v>394</v>
      </c>
      <c r="H281" s="178">
        <v>2</v>
      </c>
      <c r="I281" s="179"/>
      <c r="J281" s="180">
        <f t="shared" si="45"/>
        <v>0</v>
      </c>
      <c r="K281" s="181"/>
      <c r="L281" s="32"/>
      <c r="M281" s="182" t="s">
        <v>1</v>
      </c>
      <c r="N281" s="183" t="s">
        <v>43</v>
      </c>
      <c r="O281" s="60"/>
      <c r="P281" s="184">
        <f t="shared" si="46"/>
        <v>0</v>
      </c>
      <c r="Q281" s="184">
        <v>0</v>
      </c>
      <c r="R281" s="184">
        <f t="shared" si="47"/>
        <v>0</v>
      </c>
      <c r="S281" s="184">
        <v>0</v>
      </c>
      <c r="T281" s="185">
        <f t="shared" si="48"/>
        <v>0</v>
      </c>
      <c r="U281" s="31"/>
      <c r="V281" s="31"/>
      <c r="W281" s="31"/>
      <c r="X281" s="31"/>
      <c r="Y281" s="31"/>
      <c r="Z281" s="31"/>
      <c r="AA281" s="31"/>
      <c r="AB281" s="31"/>
      <c r="AC281" s="31"/>
      <c r="AD281" s="31"/>
      <c r="AE281" s="31"/>
      <c r="AR281" s="186" t="s">
        <v>463</v>
      </c>
      <c r="AT281" s="186" t="s">
        <v>234</v>
      </c>
      <c r="AU281" s="186" t="s">
        <v>88</v>
      </c>
      <c r="AY281" s="14" t="s">
        <v>232</v>
      </c>
      <c r="BE281" s="104">
        <f t="shared" si="49"/>
        <v>0</v>
      </c>
      <c r="BF281" s="104">
        <f t="shared" si="50"/>
        <v>0</v>
      </c>
      <c r="BG281" s="104">
        <f t="shared" si="51"/>
        <v>0</v>
      </c>
      <c r="BH281" s="104">
        <f t="shared" si="52"/>
        <v>0</v>
      </c>
      <c r="BI281" s="104">
        <f t="shared" si="53"/>
        <v>0</v>
      </c>
      <c r="BJ281" s="14" t="s">
        <v>88</v>
      </c>
      <c r="BK281" s="104">
        <f t="shared" si="54"/>
        <v>0</v>
      </c>
      <c r="BL281" s="14" t="s">
        <v>463</v>
      </c>
      <c r="BM281" s="186" t="s">
        <v>1934</v>
      </c>
    </row>
    <row r="282" spans="1:65" s="2" customFormat="1" ht="16.5" customHeight="1">
      <c r="A282" s="31"/>
      <c r="B282" s="142"/>
      <c r="C282" s="174" t="s">
        <v>733</v>
      </c>
      <c r="D282" s="174" t="s">
        <v>234</v>
      </c>
      <c r="E282" s="175" t="s">
        <v>1935</v>
      </c>
      <c r="F282" s="176" t="s">
        <v>1936</v>
      </c>
      <c r="G282" s="177" t="s">
        <v>394</v>
      </c>
      <c r="H282" s="178">
        <v>1</v>
      </c>
      <c r="I282" s="179"/>
      <c r="J282" s="180">
        <f t="shared" si="45"/>
        <v>0</v>
      </c>
      <c r="K282" s="181"/>
      <c r="L282" s="32"/>
      <c r="M282" s="182" t="s">
        <v>1</v>
      </c>
      <c r="N282" s="183" t="s">
        <v>43</v>
      </c>
      <c r="O282" s="60"/>
      <c r="P282" s="184">
        <f t="shared" si="46"/>
        <v>0</v>
      </c>
      <c r="Q282" s="184">
        <v>0</v>
      </c>
      <c r="R282" s="184">
        <f t="shared" si="47"/>
        <v>0</v>
      </c>
      <c r="S282" s="184">
        <v>0</v>
      </c>
      <c r="T282" s="185">
        <f t="shared" si="48"/>
        <v>0</v>
      </c>
      <c r="U282" s="31"/>
      <c r="V282" s="31"/>
      <c r="W282" s="31"/>
      <c r="X282" s="31"/>
      <c r="Y282" s="31"/>
      <c r="Z282" s="31"/>
      <c r="AA282" s="31"/>
      <c r="AB282" s="31"/>
      <c r="AC282" s="31"/>
      <c r="AD282" s="31"/>
      <c r="AE282" s="31"/>
      <c r="AR282" s="186" t="s">
        <v>463</v>
      </c>
      <c r="AT282" s="186" t="s">
        <v>234</v>
      </c>
      <c r="AU282" s="186" t="s">
        <v>88</v>
      </c>
      <c r="AY282" s="14" t="s">
        <v>232</v>
      </c>
      <c r="BE282" s="104">
        <f t="shared" si="49"/>
        <v>0</v>
      </c>
      <c r="BF282" s="104">
        <f t="shared" si="50"/>
        <v>0</v>
      </c>
      <c r="BG282" s="104">
        <f t="shared" si="51"/>
        <v>0</v>
      </c>
      <c r="BH282" s="104">
        <f t="shared" si="52"/>
        <v>0</v>
      </c>
      <c r="BI282" s="104">
        <f t="shared" si="53"/>
        <v>0</v>
      </c>
      <c r="BJ282" s="14" t="s">
        <v>88</v>
      </c>
      <c r="BK282" s="104">
        <f t="shared" si="54"/>
        <v>0</v>
      </c>
      <c r="BL282" s="14" t="s">
        <v>463</v>
      </c>
      <c r="BM282" s="186" t="s">
        <v>1937</v>
      </c>
    </row>
    <row r="283" spans="1:65" s="2" customFormat="1" ht="24.2" customHeight="1">
      <c r="A283" s="31"/>
      <c r="B283" s="142"/>
      <c r="C283" s="187" t="s">
        <v>738</v>
      </c>
      <c r="D283" s="187" t="s">
        <v>357</v>
      </c>
      <c r="E283" s="188" t="s">
        <v>1938</v>
      </c>
      <c r="F283" s="189" t="s">
        <v>1939</v>
      </c>
      <c r="G283" s="190" t="s">
        <v>394</v>
      </c>
      <c r="H283" s="191">
        <v>1</v>
      </c>
      <c r="I283" s="192"/>
      <c r="J283" s="193">
        <f t="shared" si="45"/>
        <v>0</v>
      </c>
      <c r="K283" s="194"/>
      <c r="L283" s="195"/>
      <c r="M283" s="196" t="s">
        <v>1</v>
      </c>
      <c r="N283" s="197" t="s">
        <v>43</v>
      </c>
      <c r="O283" s="60"/>
      <c r="P283" s="184">
        <f t="shared" si="46"/>
        <v>0</v>
      </c>
      <c r="Q283" s="184">
        <v>0</v>
      </c>
      <c r="R283" s="184">
        <f t="shared" si="47"/>
        <v>0</v>
      </c>
      <c r="S283" s="184">
        <v>0</v>
      </c>
      <c r="T283" s="185">
        <f t="shared" si="48"/>
        <v>0</v>
      </c>
      <c r="U283" s="31"/>
      <c r="V283" s="31"/>
      <c r="W283" s="31"/>
      <c r="X283" s="31"/>
      <c r="Y283" s="31"/>
      <c r="Z283" s="31"/>
      <c r="AA283" s="31"/>
      <c r="AB283" s="31"/>
      <c r="AC283" s="31"/>
      <c r="AD283" s="31"/>
      <c r="AE283" s="31"/>
      <c r="AR283" s="186" t="s">
        <v>1292</v>
      </c>
      <c r="AT283" s="186" t="s">
        <v>357</v>
      </c>
      <c r="AU283" s="186" t="s">
        <v>88</v>
      </c>
      <c r="AY283" s="14" t="s">
        <v>232</v>
      </c>
      <c r="BE283" s="104">
        <f t="shared" si="49"/>
        <v>0</v>
      </c>
      <c r="BF283" s="104">
        <f t="shared" si="50"/>
        <v>0</v>
      </c>
      <c r="BG283" s="104">
        <f t="shared" si="51"/>
        <v>0</v>
      </c>
      <c r="BH283" s="104">
        <f t="shared" si="52"/>
        <v>0</v>
      </c>
      <c r="BI283" s="104">
        <f t="shared" si="53"/>
        <v>0</v>
      </c>
      <c r="BJ283" s="14" t="s">
        <v>88</v>
      </c>
      <c r="BK283" s="104">
        <f t="shared" si="54"/>
        <v>0</v>
      </c>
      <c r="BL283" s="14" t="s">
        <v>463</v>
      </c>
      <c r="BM283" s="186" t="s">
        <v>1940</v>
      </c>
    </row>
    <row r="284" spans="1:65" s="2" customFormat="1" ht="24.2" customHeight="1">
      <c r="A284" s="31"/>
      <c r="B284" s="142"/>
      <c r="C284" s="174" t="s">
        <v>742</v>
      </c>
      <c r="D284" s="174" t="s">
        <v>234</v>
      </c>
      <c r="E284" s="175" t="s">
        <v>1941</v>
      </c>
      <c r="F284" s="176" t="s">
        <v>1942</v>
      </c>
      <c r="G284" s="177" t="s">
        <v>394</v>
      </c>
      <c r="H284" s="178">
        <v>1</v>
      </c>
      <c r="I284" s="179"/>
      <c r="J284" s="180">
        <f t="shared" si="45"/>
        <v>0</v>
      </c>
      <c r="K284" s="181"/>
      <c r="L284" s="32"/>
      <c r="M284" s="182" t="s">
        <v>1</v>
      </c>
      <c r="N284" s="183" t="s">
        <v>43</v>
      </c>
      <c r="O284" s="60"/>
      <c r="P284" s="184">
        <f t="shared" si="46"/>
        <v>0</v>
      </c>
      <c r="Q284" s="184">
        <v>0</v>
      </c>
      <c r="R284" s="184">
        <f t="shared" si="47"/>
        <v>0</v>
      </c>
      <c r="S284" s="184">
        <v>0</v>
      </c>
      <c r="T284" s="185">
        <f t="shared" si="48"/>
        <v>0</v>
      </c>
      <c r="U284" s="31"/>
      <c r="V284" s="31"/>
      <c r="W284" s="31"/>
      <c r="X284" s="31"/>
      <c r="Y284" s="31"/>
      <c r="Z284" s="31"/>
      <c r="AA284" s="31"/>
      <c r="AB284" s="31"/>
      <c r="AC284" s="31"/>
      <c r="AD284" s="31"/>
      <c r="AE284" s="31"/>
      <c r="AR284" s="186" t="s">
        <v>463</v>
      </c>
      <c r="AT284" s="186" t="s">
        <v>234</v>
      </c>
      <c r="AU284" s="186" t="s">
        <v>88</v>
      </c>
      <c r="AY284" s="14" t="s">
        <v>232</v>
      </c>
      <c r="BE284" s="104">
        <f t="shared" si="49"/>
        <v>0</v>
      </c>
      <c r="BF284" s="104">
        <f t="shared" si="50"/>
        <v>0</v>
      </c>
      <c r="BG284" s="104">
        <f t="shared" si="51"/>
        <v>0</v>
      </c>
      <c r="BH284" s="104">
        <f t="shared" si="52"/>
        <v>0</v>
      </c>
      <c r="BI284" s="104">
        <f t="shared" si="53"/>
        <v>0</v>
      </c>
      <c r="BJ284" s="14" t="s">
        <v>88</v>
      </c>
      <c r="BK284" s="104">
        <f t="shared" si="54"/>
        <v>0</v>
      </c>
      <c r="BL284" s="14" t="s">
        <v>463</v>
      </c>
      <c r="BM284" s="186" t="s">
        <v>1943</v>
      </c>
    </row>
    <row r="285" spans="1:65" s="2" customFormat="1" ht="37.9" customHeight="1">
      <c r="A285" s="31"/>
      <c r="B285" s="142"/>
      <c r="C285" s="187" t="s">
        <v>468</v>
      </c>
      <c r="D285" s="187" t="s">
        <v>357</v>
      </c>
      <c r="E285" s="188" t="s">
        <v>1944</v>
      </c>
      <c r="F285" s="189" t="s">
        <v>1945</v>
      </c>
      <c r="G285" s="190" t="s">
        <v>394</v>
      </c>
      <c r="H285" s="191">
        <v>1</v>
      </c>
      <c r="I285" s="192"/>
      <c r="J285" s="193">
        <f t="shared" si="45"/>
        <v>0</v>
      </c>
      <c r="K285" s="194"/>
      <c r="L285" s="195"/>
      <c r="M285" s="196" t="s">
        <v>1</v>
      </c>
      <c r="N285" s="197" t="s">
        <v>43</v>
      </c>
      <c r="O285" s="60"/>
      <c r="P285" s="184">
        <f t="shared" si="46"/>
        <v>0</v>
      </c>
      <c r="Q285" s="184">
        <v>0</v>
      </c>
      <c r="R285" s="184">
        <f t="shared" si="47"/>
        <v>0</v>
      </c>
      <c r="S285" s="184">
        <v>0</v>
      </c>
      <c r="T285" s="185">
        <f t="shared" si="48"/>
        <v>0</v>
      </c>
      <c r="U285" s="31"/>
      <c r="V285" s="31"/>
      <c r="W285" s="31"/>
      <c r="X285" s="31"/>
      <c r="Y285" s="31"/>
      <c r="Z285" s="31"/>
      <c r="AA285" s="31"/>
      <c r="AB285" s="31"/>
      <c r="AC285" s="31"/>
      <c r="AD285" s="31"/>
      <c r="AE285" s="31"/>
      <c r="AR285" s="186" t="s">
        <v>1292</v>
      </c>
      <c r="AT285" s="186" t="s">
        <v>357</v>
      </c>
      <c r="AU285" s="186" t="s">
        <v>88</v>
      </c>
      <c r="AY285" s="14" t="s">
        <v>232</v>
      </c>
      <c r="BE285" s="104">
        <f t="shared" si="49"/>
        <v>0</v>
      </c>
      <c r="BF285" s="104">
        <f t="shared" si="50"/>
        <v>0</v>
      </c>
      <c r="BG285" s="104">
        <f t="shared" si="51"/>
        <v>0</v>
      </c>
      <c r="BH285" s="104">
        <f t="shared" si="52"/>
        <v>0</v>
      </c>
      <c r="BI285" s="104">
        <f t="shared" si="53"/>
        <v>0</v>
      </c>
      <c r="BJ285" s="14" t="s">
        <v>88</v>
      </c>
      <c r="BK285" s="104">
        <f t="shared" si="54"/>
        <v>0</v>
      </c>
      <c r="BL285" s="14" t="s">
        <v>463</v>
      </c>
      <c r="BM285" s="186" t="s">
        <v>1946</v>
      </c>
    </row>
    <row r="286" spans="1:65" s="2" customFormat="1" ht="21.75" customHeight="1">
      <c r="A286" s="31"/>
      <c r="B286" s="142"/>
      <c r="C286" s="174" t="s">
        <v>749</v>
      </c>
      <c r="D286" s="174" t="s">
        <v>234</v>
      </c>
      <c r="E286" s="175" t="s">
        <v>1947</v>
      </c>
      <c r="F286" s="176" t="s">
        <v>1948</v>
      </c>
      <c r="G286" s="177" t="s">
        <v>256</v>
      </c>
      <c r="H286" s="178">
        <v>140</v>
      </c>
      <c r="I286" s="179"/>
      <c r="J286" s="180">
        <f t="shared" si="45"/>
        <v>0</v>
      </c>
      <c r="K286" s="181"/>
      <c r="L286" s="32"/>
      <c r="M286" s="182" t="s">
        <v>1</v>
      </c>
      <c r="N286" s="183" t="s">
        <v>43</v>
      </c>
      <c r="O286" s="60"/>
      <c r="P286" s="184">
        <f t="shared" si="46"/>
        <v>0</v>
      </c>
      <c r="Q286" s="184">
        <v>0</v>
      </c>
      <c r="R286" s="184">
        <f t="shared" si="47"/>
        <v>0</v>
      </c>
      <c r="S286" s="184">
        <v>0</v>
      </c>
      <c r="T286" s="185">
        <f t="shared" si="48"/>
        <v>0</v>
      </c>
      <c r="U286" s="31"/>
      <c r="V286" s="31"/>
      <c r="W286" s="31"/>
      <c r="X286" s="31"/>
      <c r="Y286" s="31"/>
      <c r="Z286" s="31"/>
      <c r="AA286" s="31"/>
      <c r="AB286" s="31"/>
      <c r="AC286" s="31"/>
      <c r="AD286" s="31"/>
      <c r="AE286" s="31"/>
      <c r="AR286" s="186" t="s">
        <v>463</v>
      </c>
      <c r="AT286" s="186" t="s">
        <v>234</v>
      </c>
      <c r="AU286" s="186" t="s">
        <v>88</v>
      </c>
      <c r="AY286" s="14" t="s">
        <v>232</v>
      </c>
      <c r="BE286" s="104">
        <f t="shared" si="49"/>
        <v>0</v>
      </c>
      <c r="BF286" s="104">
        <f t="shared" si="50"/>
        <v>0</v>
      </c>
      <c r="BG286" s="104">
        <f t="shared" si="51"/>
        <v>0</v>
      </c>
      <c r="BH286" s="104">
        <f t="shared" si="52"/>
        <v>0</v>
      </c>
      <c r="BI286" s="104">
        <f t="shared" si="53"/>
        <v>0</v>
      </c>
      <c r="BJ286" s="14" t="s">
        <v>88</v>
      </c>
      <c r="BK286" s="104">
        <f t="shared" si="54"/>
        <v>0</v>
      </c>
      <c r="BL286" s="14" t="s">
        <v>463</v>
      </c>
      <c r="BM286" s="186" t="s">
        <v>1949</v>
      </c>
    </row>
    <row r="287" spans="1:65" s="2" customFormat="1" ht="16.5" customHeight="1">
      <c r="A287" s="31"/>
      <c r="B287" s="142"/>
      <c r="C287" s="187" t="s">
        <v>753</v>
      </c>
      <c r="D287" s="187" t="s">
        <v>357</v>
      </c>
      <c r="E287" s="188" t="s">
        <v>1950</v>
      </c>
      <c r="F287" s="189" t="s">
        <v>1951</v>
      </c>
      <c r="G287" s="190" t="s">
        <v>256</v>
      </c>
      <c r="H287" s="191">
        <v>55</v>
      </c>
      <c r="I287" s="192"/>
      <c r="J287" s="193">
        <f t="shared" si="45"/>
        <v>0</v>
      </c>
      <c r="K287" s="194"/>
      <c r="L287" s="195"/>
      <c r="M287" s="196" t="s">
        <v>1</v>
      </c>
      <c r="N287" s="197" t="s">
        <v>43</v>
      </c>
      <c r="O287" s="60"/>
      <c r="P287" s="184">
        <f t="shared" si="46"/>
        <v>0</v>
      </c>
      <c r="Q287" s="184">
        <v>1.3999999999999999E-4</v>
      </c>
      <c r="R287" s="184">
        <f t="shared" si="47"/>
        <v>7.6999999999999994E-3</v>
      </c>
      <c r="S287" s="184">
        <v>0</v>
      </c>
      <c r="T287" s="185">
        <f t="shared" si="48"/>
        <v>0</v>
      </c>
      <c r="U287" s="31"/>
      <c r="V287" s="31"/>
      <c r="W287" s="31"/>
      <c r="X287" s="31"/>
      <c r="Y287" s="31"/>
      <c r="Z287" s="31"/>
      <c r="AA287" s="31"/>
      <c r="AB287" s="31"/>
      <c r="AC287" s="31"/>
      <c r="AD287" s="31"/>
      <c r="AE287" s="31"/>
      <c r="AR287" s="186" t="s">
        <v>1292</v>
      </c>
      <c r="AT287" s="186" t="s">
        <v>357</v>
      </c>
      <c r="AU287" s="186" t="s">
        <v>88</v>
      </c>
      <c r="AY287" s="14" t="s">
        <v>232</v>
      </c>
      <c r="BE287" s="104">
        <f t="shared" si="49"/>
        <v>0</v>
      </c>
      <c r="BF287" s="104">
        <f t="shared" si="50"/>
        <v>0</v>
      </c>
      <c r="BG287" s="104">
        <f t="shared" si="51"/>
        <v>0</v>
      </c>
      <c r="BH287" s="104">
        <f t="shared" si="52"/>
        <v>0</v>
      </c>
      <c r="BI287" s="104">
        <f t="shared" si="53"/>
        <v>0</v>
      </c>
      <c r="BJ287" s="14" t="s">
        <v>88</v>
      </c>
      <c r="BK287" s="104">
        <f t="shared" si="54"/>
        <v>0</v>
      </c>
      <c r="BL287" s="14" t="s">
        <v>463</v>
      </c>
      <c r="BM287" s="186" t="s">
        <v>1952</v>
      </c>
    </row>
    <row r="288" spans="1:65" s="2" customFormat="1" ht="16.5" customHeight="1">
      <c r="A288" s="31"/>
      <c r="B288" s="142"/>
      <c r="C288" s="187" t="s">
        <v>758</v>
      </c>
      <c r="D288" s="187" t="s">
        <v>357</v>
      </c>
      <c r="E288" s="188" t="s">
        <v>1953</v>
      </c>
      <c r="F288" s="189" t="s">
        <v>1954</v>
      </c>
      <c r="G288" s="190" t="s">
        <v>256</v>
      </c>
      <c r="H288" s="191">
        <v>85</v>
      </c>
      <c r="I288" s="192"/>
      <c r="J288" s="193">
        <f t="shared" si="45"/>
        <v>0</v>
      </c>
      <c r="K288" s="194"/>
      <c r="L288" s="195"/>
      <c r="M288" s="196" t="s">
        <v>1</v>
      </c>
      <c r="N288" s="197" t="s">
        <v>43</v>
      </c>
      <c r="O288" s="60"/>
      <c r="P288" s="184">
        <f t="shared" si="46"/>
        <v>0</v>
      </c>
      <c r="Q288" s="184">
        <v>1.3999999999999999E-4</v>
      </c>
      <c r="R288" s="184">
        <f t="shared" si="47"/>
        <v>1.1899999999999999E-2</v>
      </c>
      <c r="S288" s="184">
        <v>0</v>
      </c>
      <c r="T288" s="185">
        <f t="shared" si="48"/>
        <v>0</v>
      </c>
      <c r="U288" s="31"/>
      <c r="V288" s="31"/>
      <c r="W288" s="31"/>
      <c r="X288" s="31"/>
      <c r="Y288" s="31"/>
      <c r="Z288" s="31"/>
      <c r="AA288" s="31"/>
      <c r="AB288" s="31"/>
      <c r="AC288" s="31"/>
      <c r="AD288" s="31"/>
      <c r="AE288" s="31"/>
      <c r="AR288" s="186" t="s">
        <v>1292</v>
      </c>
      <c r="AT288" s="186" t="s">
        <v>357</v>
      </c>
      <c r="AU288" s="186" t="s">
        <v>88</v>
      </c>
      <c r="AY288" s="14" t="s">
        <v>232</v>
      </c>
      <c r="BE288" s="104">
        <f t="shared" si="49"/>
        <v>0</v>
      </c>
      <c r="BF288" s="104">
        <f t="shared" si="50"/>
        <v>0</v>
      </c>
      <c r="BG288" s="104">
        <f t="shared" si="51"/>
        <v>0</v>
      </c>
      <c r="BH288" s="104">
        <f t="shared" si="52"/>
        <v>0</v>
      </c>
      <c r="BI288" s="104">
        <f t="shared" si="53"/>
        <v>0</v>
      </c>
      <c r="BJ288" s="14" t="s">
        <v>88</v>
      </c>
      <c r="BK288" s="104">
        <f t="shared" si="54"/>
        <v>0</v>
      </c>
      <c r="BL288" s="14" t="s">
        <v>463</v>
      </c>
      <c r="BM288" s="186" t="s">
        <v>1955</v>
      </c>
    </row>
    <row r="289" spans="1:65" s="2" customFormat="1" ht="21.75" customHeight="1">
      <c r="A289" s="31"/>
      <c r="B289" s="142"/>
      <c r="C289" s="174" t="s">
        <v>762</v>
      </c>
      <c r="D289" s="174" t="s">
        <v>234</v>
      </c>
      <c r="E289" s="175" t="s">
        <v>1956</v>
      </c>
      <c r="F289" s="176" t="s">
        <v>1957</v>
      </c>
      <c r="G289" s="177" t="s">
        <v>256</v>
      </c>
      <c r="H289" s="178">
        <v>12</v>
      </c>
      <c r="I289" s="179"/>
      <c r="J289" s="180">
        <f t="shared" si="45"/>
        <v>0</v>
      </c>
      <c r="K289" s="181"/>
      <c r="L289" s="32"/>
      <c r="M289" s="182" t="s">
        <v>1</v>
      </c>
      <c r="N289" s="183" t="s">
        <v>43</v>
      </c>
      <c r="O289" s="60"/>
      <c r="P289" s="184">
        <f t="shared" si="46"/>
        <v>0</v>
      </c>
      <c r="Q289" s="184">
        <v>0</v>
      </c>
      <c r="R289" s="184">
        <f t="shared" si="47"/>
        <v>0</v>
      </c>
      <c r="S289" s="184">
        <v>0</v>
      </c>
      <c r="T289" s="185">
        <f t="shared" si="48"/>
        <v>0</v>
      </c>
      <c r="U289" s="31"/>
      <c r="V289" s="31"/>
      <c r="W289" s="31"/>
      <c r="X289" s="31"/>
      <c r="Y289" s="31"/>
      <c r="Z289" s="31"/>
      <c r="AA289" s="31"/>
      <c r="AB289" s="31"/>
      <c r="AC289" s="31"/>
      <c r="AD289" s="31"/>
      <c r="AE289" s="31"/>
      <c r="AR289" s="186" t="s">
        <v>463</v>
      </c>
      <c r="AT289" s="186" t="s">
        <v>234</v>
      </c>
      <c r="AU289" s="186" t="s">
        <v>88</v>
      </c>
      <c r="AY289" s="14" t="s">
        <v>232</v>
      </c>
      <c r="BE289" s="104">
        <f t="shared" si="49"/>
        <v>0</v>
      </c>
      <c r="BF289" s="104">
        <f t="shared" si="50"/>
        <v>0</v>
      </c>
      <c r="BG289" s="104">
        <f t="shared" si="51"/>
        <v>0</v>
      </c>
      <c r="BH289" s="104">
        <f t="shared" si="52"/>
        <v>0</v>
      </c>
      <c r="BI289" s="104">
        <f t="shared" si="53"/>
        <v>0</v>
      </c>
      <c r="BJ289" s="14" t="s">
        <v>88</v>
      </c>
      <c r="BK289" s="104">
        <f t="shared" si="54"/>
        <v>0</v>
      </c>
      <c r="BL289" s="14" t="s">
        <v>463</v>
      </c>
      <c r="BM289" s="186" t="s">
        <v>1958</v>
      </c>
    </row>
    <row r="290" spans="1:65" s="2" customFormat="1" ht="16.5" customHeight="1">
      <c r="A290" s="31"/>
      <c r="B290" s="142"/>
      <c r="C290" s="187" t="s">
        <v>1959</v>
      </c>
      <c r="D290" s="187" t="s">
        <v>357</v>
      </c>
      <c r="E290" s="188" t="s">
        <v>1960</v>
      </c>
      <c r="F290" s="189" t="s">
        <v>1961</v>
      </c>
      <c r="G290" s="190" t="s">
        <v>256</v>
      </c>
      <c r="H290" s="191">
        <v>12</v>
      </c>
      <c r="I290" s="192"/>
      <c r="J290" s="193">
        <f t="shared" si="45"/>
        <v>0</v>
      </c>
      <c r="K290" s="194"/>
      <c r="L290" s="195"/>
      <c r="M290" s="196" t="s">
        <v>1</v>
      </c>
      <c r="N290" s="197" t="s">
        <v>43</v>
      </c>
      <c r="O290" s="60"/>
      <c r="P290" s="184">
        <f t="shared" si="46"/>
        <v>0</v>
      </c>
      <c r="Q290" s="184">
        <v>2.3000000000000001E-4</v>
      </c>
      <c r="R290" s="184">
        <f t="shared" si="47"/>
        <v>2.7600000000000003E-3</v>
      </c>
      <c r="S290" s="184">
        <v>0</v>
      </c>
      <c r="T290" s="185">
        <f t="shared" si="48"/>
        <v>0</v>
      </c>
      <c r="U290" s="31"/>
      <c r="V290" s="31"/>
      <c r="W290" s="31"/>
      <c r="X290" s="31"/>
      <c r="Y290" s="31"/>
      <c r="Z290" s="31"/>
      <c r="AA290" s="31"/>
      <c r="AB290" s="31"/>
      <c r="AC290" s="31"/>
      <c r="AD290" s="31"/>
      <c r="AE290" s="31"/>
      <c r="AR290" s="186" t="s">
        <v>1292</v>
      </c>
      <c r="AT290" s="186" t="s">
        <v>357</v>
      </c>
      <c r="AU290" s="186" t="s">
        <v>88</v>
      </c>
      <c r="AY290" s="14" t="s">
        <v>232</v>
      </c>
      <c r="BE290" s="104">
        <f t="shared" si="49"/>
        <v>0</v>
      </c>
      <c r="BF290" s="104">
        <f t="shared" si="50"/>
        <v>0</v>
      </c>
      <c r="BG290" s="104">
        <f t="shared" si="51"/>
        <v>0</v>
      </c>
      <c r="BH290" s="104">
        <f t="shared" si="52"/>
        <v>0</v>
      </c>
      <c r="BI290" s="104">
        <f t="shared" si="53"/>
        <v>0</v>
      </c>
      <c r="BJ290" s="14" t="s">
        <v>88</v>
      </c>
      <c r="BK290" s="104">
        <f t="shared" si="54"/>
        <v>0</v>
      </c>
      <c r="BL290" s="14" t="s">
        <v>463</v>
      </c>
      <c r="BM290" s="186" t="s">
        <v>1962</v>
      </c>
    </row>
    <row r="291" spans="1:65" s="2" customFormat="1" ht="24.2" customHeight="1">
      <c r="A291" s="31"/>
      <c r="B291" s="142"/>
      <c r="C291" s="174" t="s">
        <v>1963</v>
      </c>
      <c r="D291" s="174" t="s">
        <v>234</v>
      </c>
      <c r="E291" s="175" t="s">
        <v>1964</v>
      </c>
      <c r="F291" s="176" t="s">
        <v>1965</v>
      </c>
      <c r="G291" s="177" t="s">
        <v>256</v>
      </c>
      <c r="H291" s="178">
        <v>15</v>
      </c>
      <c r="I291" s="179"/>
      <c r="J291" s="180">
        <f t="shared" si="45"/>
        <v>0</v>
      </c>
      <c r="K291" s="181"/>
      <c r="L291" s="32"/>
      <c r="M291" s="182" t="s">
        <v>1</v>
      </c>
      <c r="N291" s="183" t="s">
        <v>43</v>
      </c>
      <c r="O291" s="60"/>
      <c r="P291" s="184">
        <f t="shared" si="46"/>
        <v>0</v>
      </c>
      <c r="Q291" s="184">
        <v>0</v>
      </c>
      <c r="R291" s="184">
        <f t="shared" si="47"/>
        <v>0</v>
      </c>
      <c r="S291" s="184">
        <v>0</v>
      </c>
      <c r="T291" s="185">
        <f t="shared" si="48"/>
        <v>0</v>
      </c>
      <c r="U291" s="31"/>
      <c r="V291" s="31"/>
      <c r="W291" s="31"/>
      <c r="X291" s="31"/>
      <c r="Y291" s="31"/>
      <c r="Z291" s="31"/>
      <c r="AA291" s="31"/>
      <c r="AB291" s="31"/>
      <c r="AC291" s="31"/>
      <c r="AD291" s="31"/>
      <c r="AE291" s="31"/>
      <c r="AR291" s="186" t="s">
        <v>463</v>
      </c>
      <c r="AT291" s="186" t="s">
        <v>234</v>
      </c>
      <c r="AU291" s="186" t="s">
        <v>88</v>
      </c>
      <c r="AY291" s="14" t="s">
        <v>232</v>
      </c>
      <c r="BE291" s="104">
        <f t="shared" si="49"/>
        <v>0</v>
      </c>
      <c r="BF291" s="104">
        <f t="shared" si="50"/>
        <v>0</v>
      </c>
      <c r="BG291" s="104">
        <f t="shared" si="51"/>
        <v>0</v>
      </c>
      <c r="BH291" s="104">
        <f t="shared" si="52"/>
        <v>0</v>
      </c>
      <c r="BI291" s="104">
        <f t="shared" si="53"/>
        <v>0</v>
      </c>
      <c r="BJ291" s="14" t="s">
        <v>88</v>
      </c>
      <c r="BK291" s="104">
        <f t="shared" si="54"/>
        <v>0</v>
      </c>
      <c r="BL291" s="14" t="s">
        <v>463</v>
      </c>
      <c r="BM291" s="186" t="s">
        <v>1966</v>
      </c>
    </row>
    <row r="292" spans="1:65" s="2" customFormat="1" ht="21.75" customHeight="1">
      <c r="A292" s="31"/>
      <c r="B292" s="142"/>
      <c r="C292" s="187" t="s">
        <v>770</v>
      </c>
      <c r="D292" s="187" t="s">
        <v>357</v>
      </c>
      <c r="E292" s="188" t="s">
        <v>1967</v>
      </c>
      <c r="F292" s="189" t="s">
        <v>1968</v>
      </c>
      <c r="G292" s="190" t="s">
        <v>256</v>
      </c>
      <c r="H292" s="191">
        <v>15</v>
      </c>
      <c r="I292" s="192"/>
      <c r="J292" s="193">
        <f t="shared" ref="J292:J323" si="55">ROUND(I292*H292,2)</f>
        <v>0</v>
      </c>
      <c r="K292" s="194"/>
      <c r="L292" s="195"/>
      <c r="M292" s="196" t="s">
        <v>1</v>
      </c>
      <c r="N292" s="197" t="s">
        <v>43</v>
      </c>
      <c r="O292" s="60"/>
      <c r="P292" s="184">
        <f t="shared" ref="P292:P323" si="56">O292*H292</f>
        <v>0</v>
      </c>
      <c r="Q292" s="184">
        <v>1.2E-4</v>
      </c>
      <c r="R292" s="184">
        <f t="shared" ref="R292:R323" si="57">Q292*H292</f>
        <v>1.8E-3</v>
      </c>
      <c r="S292" s="184">
        <v>0</v>
      </c>
      <c r="T292" s="185">
        <f t="shared" ref="T292:T323" si="58">S292*H292</f>
        <v>0</v>
      </c>
      <c r="U292" s="31"/>
      <c r="V292" s="31"/>
      <c r="W292" s="31"/>
      <c r="X292" s="31"/>
      <c r="Y292" s="31"/>
      <c r="Z292" s="31"/>
      <c r="AA292" s="31"/>
      <c r="AB292" s="31"/>
      <c r="AC292" s="31"/>
      <c r="AD292" s="31"/>
      <c r="AE292" s="31"/>
      <c r="AR292" s="186" t="s">
        <v>1292</v>
      </c>
      <c r="AT292" s="186" t="s">
        <v>357</v>
      </c>
      <c r="AU292" s="186" t="s">
        <v>88</v>
      </c>
      <c r="AY292" s="14" t="s">
        <v>232</v>
      </c>
      <c r="BE292" s="104">
        <f t="shared" ref="BE292:BE300" si="59">IF(N292="základná",J292,0)</f>
        <v>0</v>
      </c>
      <c r="BF292" s="104">
        <f t="shared" ref="BF292:BF300" si="60">IF(N292="znížená",J292,0)</f>
        <v>0</v>
      </c>
      <c r="BG292" s="104">
        <f t="shared" ref="BG292:BG300" si="61">IF(N292="zákl. prenesená",J292,0)</f>
        <v>0</v>
      </c>
      <c r="BH292" s="104">
        <f t="shared" ref="BH292:BH300" si="62">IF(N292="zníž. prenesená",J292,0)</f>
        <v>0</v>
      </c>
      <c r="BI292" s="104">
        <f t="shared" ref="BI292:BI300" si="63">IF(N292="nulová",J292,0)</f>
        <v>0</v>
      </c>
      <c r="BJ292" s="14" t="s">
        <v>88</v>
      </c>
      <c r="BK292" s="104">
        <f t="shared" ref="BK292:BK300" si="64">ROUND(I292*H292,2)</f>
        <v>0</v>
      </c>
      <c r="BL292" s="14" t="s">
        <v>463</v>
      </c>
      <c r="BM292" s="186" t="s">
        <v>1969</v>
      </c>
    </row>
    <row r="293" spans="1:65" s="2" customFormat="1" ht="16.5" customHeight="1">
      <c r="A293" s="31"/>
      <c r="B293" s="142"/>
      <c r="C293" s="174" t="s">
        <v>774</v>
      </c>
      <c r="D293" s="174" t="s">
        <v>234</v>
      </c>
      <c r="E293" s="175" t="s">
        <v>1970</v>
      </c>
      <c r="F293" s="176" t="s">
        <v>1971</v>
      </c>
      <c r="G293" s="177" t="s">
        <v>256</v>
      </c>
      <c r="H293" s="178">
        <v>15</v>
      </c>
      <c r="I293" s="179"/>
      <c r="J293" s="180">
        <f t="shared" si="55"/>
        <v>0</v>
      </c>
      <c r="K293" s="181"/>
      <c r="L293" s="32"/>
      <c r="M293" s="182" t="s">
        <v>1</v>
      </c>
      <c r="N293" s="183" t="s">
        <v>43</v>
      </c>
      <c r="O293" s="60"/>
      <c r="P293" s="184">
        <f t="shared" si="56"/>
        <v>0</v>
      </c>
      <c r="Q293" s="184">
        <v>0</v>
      </c>
      <c r="R293" s="184">
        <f t="shared" si="57"/>
        <v>0</v>
      </c>
      <c r="S293" s="184">
        <v>0</v>
      </c>
      <c r="T293" s="185">
        <f t="shared" si="58"/>
        <v>0</v>
      </c>
      <c r="U293" s="31"/>
      <c r="V293" s="31"/>
      <c r="W293" s="31"/>
      <c r="X293" s="31"/>
      <c r="Y293" s="31"/>
      <c r="Z293" s="31"/>
      <c r="AA293" s="31"/>
      <c r="AB293" s="31"/>
      <c r="AC293" s="31"/>
      <c r="AD293" s="31"/>
      <c r="AE293" s="31"/>
      <c r="AR293" s="186" t="s">
        <v>463</v>
      </c>
      <c r="AT293" s="186" t="s">
        <v>234</v>
      </c>
      <c r="AU293" s="186" t="s">
        <v>88</v>
      </c>
      <c r="AY293" s="14" t="s">
        <v>232</v>
      </c>
      <c r="BE293" s="104">
        <f t="shared" si="59"/>
        <v>0</v>
      </c>
      <c r="BF293" s="104">
        <f t="shared" si="60"/>
        <v>0</v>
      </c>
      <c r="BG293" s="104">
        <f t="shared" si="61"/>
        <v>0</v>
      </c>
      <c r="BH293" s="104">
        <f t="shared" si="62"/>
        <v>0</v>
      </c>
      <c r="BI293" s="104">
        <f t="shared" si="63"/>
        <v>0</v>
      </c>
      <c r="BJ293" s="14" t="s">
        <v>88</v>
      </c>
      <c r="BK293" s="104">
        <f t="shared" si="64"/>
        <v>0</v>
      </c>
      <c r="BL293" s="14" t="s">
        <v>463</v>
      </c>
      <c r="BM293" s="186" t="s">
        <v>1972</v>
      </c>
    </row>
    <row r="294" spans="1:65" s="2" customFormat="1" ht="16.5" customHeight="1">
      <c r="A294" s="31"/>
      <c r="B294" s="142"/>
      <c r="C294" s="187" t="s">
        <v>778</v>
      </c>
      <c r="D294" s="187" t="s">
        <v>357</v>
      </c>
      <c r="E294" s="188" t="s">
        <v>1973</v>
      </c>
      <c r="F294" s="189" t="s">
        <v>1974</v>
      </c>
      <c r="G294" s="190" t="s">
        <v>256</v>
      </c>
      <c r="H294" s="191">
        <v>15</v>
      </c>
      <c r="I294" s="192"/>
      <c r="J294" s="193">
        <f t="shared" si="55"/>
        <v>0</v>
      </c>
      <c r="K294" s="194"/>
      <c r="L294" s="195"/>
      <c r="M294" s="196" t="s">
        <v>1</v>
      </c>
      <c r="N294" s="197" t="s">
        <v>43</v>
      </c>
      <c r="O294" s="60"/>
      <c r="P294" s="184">
        <f t="shared" si="56"/>
        <v>0</v>
      </c>
      <c r="Q294" s="184">
        <v>0</v>
      </c>
      <c r="R294" s="184">
        <f t="shared" si="57"/>
        <v>0</v>
      </c>
      <c r="S294" s="184">
        <v>0</v>
      </c>
      <c r="T294" s="185">
        <f t="shared" si="58"/>
        <v>0</v>
      </c>
      <c r="U294" s="31"/>
      <c r="V294" s="31"/>
      <c r="W294" s="31"/>
      <c r="X294" s="31"/>
      <c r="Y294" s="31"/>
      <c r="Z294" s="31"/>
      <c r="AA294" s="31"/>
      <c r="AB294" s="31"/>
      <c r="AC294" s="31"/>
      <c r="AD294" s="31"/>
      <c r="AE294" s="31"/>
      <c r="AR294" s="186" t="s">
        <v>1292</v>
      </c>
      <c r="AT294" s="186" t="s">
        <v>357</v>
      </c>
      <c r="AU294" s="186" t="s">
        <v>88</v>
      </c>
      <c r="AY294" s="14" t="s">
        <v>232</v>
      </c>
      <c r="BE294" s="104">
        <f t="shared" si="59"/>
        <v>0</v>
      </c>
      <c r="BF294" s="104">
        <f t="shared" si="60"/>
        <v>0</v>
      </c>
      <c r="BG294" s="104">
        <f t="shared" si="61"/>
        <v>0</v>
      </c>
      <c r="BH294" s="104">
        <f t="shared" si="62"/>
        <v>0</v>
      </c>
      <c r="BI294" s="104">
        <f t="shared" si="63"/>
        <v>0</v>
      </c>
      <c r="BJ294" s="14" t="s">
        <v>88</v>
      </c>
      <c r="BK294" s="104">
        <f t="shared" si="64"/>
        <v>0</v>
      </c>
      <c r="BL294" s="14" t="s">
        <v>463</v>
      </c>
      <c r="BM294" s="186" t="s">
        <v>1975</v>
      </c>
    </row>
    <row r="295" spans="1:65" s="2" customFormat="1" ht="16.5" customHeight="1">
      <c r="A295" s="31"/>
      <c r="B295" s="142"/>
      <c r="C295" s="174" t="s">
        <v>785</v>
      </c>
      <c r="D295" s="174" t="s">
        <v>234</v>
      </c>
      <c r="E295" s="175" t="s">
        <v>1976</v>
      </c>
      <c r="F295" s="176" t="s">
        <v>1977</v>
      </c>
      <c r="G295" s="177" t="s">
        <v>256</v>
      </c>
      <c r="H295" s="178">
        <v>15</v>
      </c>
      <c r="I295" s="179"/>
      <c r="J295" s="180">
        <f t="shared" si="55"/>
        <v>0</v>
      </c>
      <c r="K295" s="181"/>
      <c r="L295" s="32"/>
      <c r="M295" s="182" t="s">
        <v>1</v>
      </c>
      <c r="N295" s="183" t="s">
        <v>43</v>
      </c>
      <c r="O295" s="60"/>
      <c r="P295" s="184">
        <f t="shared" si="56"/>
        <v>0</v>
      </c>
      <c r="Q295" s="184">
        <v>0</v>
      </c>
      <c r="R295" s="184">
        <f t="shared" si="57"/>
        <v>0</v>
      </c>
      <c r="S295" s="184">
        <v>0</v>
      </c>
      <c r="T295" s="185">
        <f t="shared" si="58"/>
        <v>0</v>
      </c>
      <c r="U295" s="31"/>
      <c r="V295" s="31"/>
      <c r="W295" s="31"/>
      <c r="X295" s="31"/>
      <c r="Y295" s="31"/>
      <c r="Z295" s="31"/>
      <c r="AA295" s="31"/>
      <c r="AB295" s="31"/>
      <c r="AC295" s="31"/>
      <c r="AD295" s="31"/>
      <c r="AE295" s="31"/>
      <c r="AR295" s="186" t="s">
        <v>463</v>
      </c>
      <c r="AT295" s="186" t="s">
        <v>234</v>
      </c>
      <c r="AU295" s="186" t="s">
        <v>88</v>
      </c>
      <c r="AY295" s="14" t="s">
        <v>232</v>
      </c>
      <c r="BE295" s="104">
        <f t="shared" si="59"/>
        <v>0</v>
      </c>
      <c r="BF295" s="104">
        <f t="shared" si="60"/>
        <v>0</v>
      </c>
      <c r="BG295" s="104">
        <f t="shared" si="61"/>
        <v>0</v>
      </c>
      <c r="BH295" s="104">
        <f t="shared" si="62"/>
        <v>0</v>
      </c>
      <c r="BI295" s="104">
        <f t="shared" si="63"/>
        <v>0</v>
      </c>
      <c r="BJ295" s="14" t="s">
        <v>88</v>
      </c>
      <c r="BK295" s="104">
        <f t="shared" si="64"/>
        <v>0</v>
      </c>
      <c r="BL295" s="14" t="s">
        <v>463</v>
      </c>
      <c r="BM295" s="186" t="s">
        <v>1978</v>
      </c>
    </row>
    <row r="296" spans="1:65" s="2" customFormat="1" ht="16.5" customHeight="1">
      <c r="A296" s="31"/>
      <c r="B296" s="142"/>
      <c r="C296" s="187" t="s">
        <v>521</v>
      </c>
      <c r="D296" s="187" t="s">
        <v>357</v>
      </c>
      <c r="E296" s="188" t="s">
        <v>1979</v>
      </c>
      <c r="F296" s="189" t="s">
        <v>1980</v>
      </c>
      <c r="G296" s="190" t="s">
        <v>256</v>
      </c>
      <c r="H296" s="191">
        <v>15</v>
      </c>
      <c r="I296" s="192"/>
      <c r="J296" s="193">
        <f t="shared" si="55"/>
        <v>0</v>
      </c>
      <c r="K296" s="194"/>
      <c r="L296" s="195"/>
      <c r="M296" s="196" t="s">
        <v>1</v>
      </c>
      <c r="N296" s="197" t="s">
        <v>43</v>
      </c>
      <c r="O296" s="60"/>
      <c r="P296" s="184">
        <f t="shared" si="56"/>
        <v>0</v>
      </c>
      <c r="Q296" s="184">
        <v>0</v>
      </c>
      <c r="R296" s="184">
        <f t="shared" si="57"/>
        <v>0</v>
      </c>
      <c r="S296" s="184">
        <v>0</v>
      </c>
      <c r="T296" s="185">
        <f t="shared" si="58"/>
        <v>0</v>
      </c>
      <c r="U296" s="31"/>
      <c r="V296" s="31"/>
      <c r="W296" s="31"/>
      <c r="X296" s="31"/>
      <c r="Y296" s="31"/>
      <c r="Z296" s="31"/>
      <c r="AA296" s="31"/>
      <c r="AB296" s="31"/>
      <c r="AC296" s="31"/>
      <c r="AD296" s="31"/>
      <c r="AE296" s="31"/>
      <c r="AR296" s="186" t="s">
        <v>1292</v>
      </c>
      <c r="AT296" s="186" t="s">
        <v>357</v>
      </c>
      <c r="AU296" s="186" t="s">
        <v>88</v>
      </c>
      <c r="AY296" s="14" t="s">
        <v>232</v>
      </c>
      <c r="BE296" s="104">
        <f t="shared" si="59"/>
        <v>0</v>
      </c>
      <c r="BF296" s="104">
        <f t="shared" si="60"/>
        <v>0</v>
      </c>
      <c r="BG296" s="104">
        <f t="shared" si="61"/>
        <v>0</v>
      </c>
      <c r="BH296" s="104">
        <f t="shared" si="62"/>
        <v>0</v>
      </c>
      <c r="BI296" s="104">
        <f t="shared" si="63"/>
        <v>0</v>
      </c>
      <c r="BJ296" s="14" t="s">
        <v>88</v>
      </c>
      <c r="BK296" s="104">
        <f t="shared" si="64"/>
        <v>0</v>
      </c>
      <c r="BL296" s="14" t="s">
        <v>463</v>
      </c>
      <c r="BM296" s="186" t="s">
        <v>1981</v>
      </c>
    </row>
    <row r="297" spans="1:65" s="2" customFormat="1" ht="16.5" customHeight="1">
      <c r="A297" s="31"/>
      <c r="B297" s="142"/>
      <c r="C297" s="174" t="s">
        <v>1982</v>
      </c>
      <c r="D297" s="174" t="s">
        <v>234</v>
      </c>
      <c r="E297" s="175" t="s">
        <v>1983</v>
      </c>
      <c r="F297" s="176" t="s">
        <v>1984</v>
      </c>
      <c r="G297" s="177" t="s">
        <v>256</v>
      </c>
      <c r="H297" s="178">
        <v>20</v>
      </c>
      <c r="I297" s="179"/>
      <c r="J297" s="180">
        <f t="shared" si="55"/>
        <v>0</v>
      </c>
      <c r="K297" s="181"/>
      <c r="L297" s="32"/>
      <c r="M297" s="182" t="s">
        <v>1</v>
      </c>
      <c r="N297" s="183" t="s">
        <v>43</v>
      </c>
      <c r="O297" s="60"/>
      <c r="P297" s="184">
        <f t="shared" si="56"/>
        <v>0</v>
      </c>
      <c r="Q297" s="184">
        <v>0</v>
      </c>
      <c r="R297" s="184">
        <f t="shared" si="57"/>
        <v>0</v>
      </c>
      <c r="S297" s="184">
        <v>0</v>
      </c>
      <c r="T297" s="185">
        <f t="shared" si="58"/>
        <v>0</v>
      </c>
      <c r="U297" s="31"/>
      <c r="V297" s="31"/>
      <c r="W297" s="31"/>
      <c r="X297" s="31"/>
      <c r="Y297" s="31"/>
      <c r="Z297" s="31"/>
      <c r="AA297" s="31"/>
      <c r="AB297" s="31"/>
      <c r="AC297" s="31"/>
      <c r="AD297" s="31"/>
      <c r="AE297" s="31"/>
      <c r="AR297" s="186" t="s">
        <v>463</v>
      </c>
      <c r="AT297" s="186" t="s">
        <v>234</v>
      </c>
      <c r="AU297" s="186" t="s">
        <v>88</v>
      </c>
      <c r="AY297" s="14" t="s">
        <v>232</v>
      </c>
      <c r="BE297" s="104">
        <f t="shared" si="59"/>
        <v>0</v>
      </c>
      <c r="BF297" s="104">
        <f t="shared" si="60"/>
        <v>0</v>
      </c>
      <c r="BG297" s="104">
        <f t="shared" si="61"/>
        <v>0</v>
      </c>
      <c r="BH297" s="104">
        <f t="shared" si="62"/>
        <v>0</v>
      </c>
      <c r="BI297" s="104">
        <f t="shared" si="63"/>
        <v>0</v>
      </c>
      <c r="BJ297" s="14" t="s">
        <v>88</v>
      </c>
      <c r="BK297" s="104">
        <f t="shared" si="64"/>
        <v>0</v>
      </c>
      <c r="BL297" s="14" t="s">
        <v>463</v>
      </c>
      <c r="BM297" s="186" t="s">
        <v>1985</v>
      </c>
    </row>
    <row r="298" spans="1:65" s="2" customFormat="1" ht="16.5" customHeight="1">
      <c r="A298" s="31"/>
      <c r="B298" s="142"/>
      <c r="C298" s="187" t="s">
        <v>1986</v>
      </c>
      <c r="D298" s="187" t="s">
        <v>357</v>
      </c>
      <c r="E298" s="188" t="s">
        <v>1987</v>
      </c>
      <c r="F298" s="189" t="s">
        <v>1988</v>
      </c>
      <c r="G298" s="190" t="s">
        <v>256</v>
      </c>
      <c r="H298" s="191">
        <v>20</v>
      </c>
      <c r="I298" s="192"/>
      <c r="J298" s="193">
        <f t="shared" si="55"/>
        <v>0</v>
      </c>
      <c r="K298" s="194"/>
      <c r="L298" s="195"/>
      <c r="M298" s="196" t="s">
        <v>1</v>
      </c>
      <c r="N298" s="197" t="s">
        <v>43</v>
      </c>
      <c r="O298" s="60"/>
      <c r="P298" s="184">
        <f t="shared" si="56"/>
        <v>0</v>
      </c>
      <c r="Q298" s="184">
        <v>1.2999999999999999E-4</v>
      </c>
      <c r="R298" s="184">
        <f t="shared" si="57"/>
        <v>2.5999999999999999E-3</v>
      </c>
      <c r="S298" s="184">
        <v>0</v>
      </c>
      <c r="T298" s="185">
        <f t="shared" si="58"/>
        <v>0</v>
      </c>
      <c r="U298" s="31"/>
      <c r="V298" s="31"/>
      <c r="W298" s="31"/>
      <c r="X298" s="31"/>
      <c r="Y298" s="31"/>
      <c r="Z298" s="31"/>
      <c r="AA298" s="31"/>
      <c r="AB298" s="31"/>
      <c r="AC298" s="31"/>
      <c r="AD298" s="31"/>
      <c r="AE298" s="31"/>
      <c r="AR298" s="186" t="s">
        <v>1292</v>
      </c>
      <c r="AT298" s="186" t="s">
        <v>357</v>
      </c>
      <c r="AU298" s="186" t="s">
        <v>88</v>
      </c>
      <c r="AY298" s="14" t="s">
        <v>232</v>
      </c>
      <c r="BE298" s="104">
        <f t="shared" si="59"/>
        <v>0</v>
      </c>
      <c r="BF298" s="104">
        <f t="shared" si="60"/>
        <v>0</v>
      </c>
      <c r="BG298" s="104">
        <f t="shared" si="61"/>
        <v>0</v>
      </c>
      <c r="BH298" s="104">
        <f t="shared" si="62"/>
        <v>0</v>
      </c>
      <c r="BI298" s="104">
        <f t="shared" si="63"/>
        <v>0</v>
      </c>
      <c r="BJ298" s="14" t="s">
        <v>88</v>
      </c>
      <c r="BK298" s="104">
        <f t="shared" si="64"/>
        <v>0</v>
      </c>
      <c r="BL298" s="14" t="s">
        <v>463</v>
      </c>
      <c r="BM298" s="186" t="s">
        <v>1989</v>
      </c>
    </row>
    <row r="299" spans="1:65" s="2" customFormat="1" ht="16.5" customHeight="1">
      <c r="A299" s="31"/>
      <c r="B299" s="142"/>
      <c r="C299" s="174" t="s">
        <v>1990</v>
      </c>
      <c r="D299" s="174" t="s">
        <v>234</v>
      </c>
      <c r="E299" s="175" t="s">
        <v>1991</v>
      </c>
      <c r="F299" s="176" t="s">
        <v>1992</v>
      </c>
      <c r="G299" s="177" t="s">
        <v>1351</v>
      </c>
      <c r="H299" s="205"/>
      <c r="I299" s="179"/>
      <c r="J299" s="180">
        <f t="shared" si="55"/>
        <v>0</v>
      </c>
      <c r="K299" s="181"/>
      <c r="L299" s="32"/>
      <c r="M299" s="182" t="s">
        <v>1</v>
      </c>
      <c r="N299" s="183" t="s">
        <v>43</v>
      </c>
      <c r="O299" s="60"/>
      <c r="P299" s="184">
        <f t="shared" si="56"/>
        <v>0</v>
      </c>
      <c r="Q299" s="184">
        <v>0</v>
      </c>
      <c r="R299" s="184">
        <f t="shared" si="57"/>
        <v>0</v>
      </c>
      <c r="S299" s="184">
        <v>0</v>
      </c>
      <c r="T299" s="185">
        <f t="shared" si="58"/>
        <v>0</v>
      </c>
      <c r="U299" s="31"/>
      <c r="V299" s="31"/>
      <c r="W299" s="31"/>
      <c r="X299" s="31"/>
      <c r="Y299" s="31"/>
      <c r="Z299" s="31"/>
      <c r="AA299" s="31"/>
      <c r="AB299" s="31"/>
      <c r="AC299" s="31"/>
      <c r="AD299" s="31"/>
      <c r="AE299" s="31"/>
      <c r="AR299" s="186" t="s">
        <v>463</v>
      </c>
      <c r="AT299" s="186" t="s">
        <v>234</v>
      </c>
      <c r="AU299" s="186" t="s">
        <v>88</v>
      </c>
      <c r="AY299" s="14" t="s">
        <v>232</v>
      </c>
      <c r="BE299" s="104">
        <f t="shared" si="59"/>
        <v>0</v>
      </c>
      <c r="BF299" s="104">
        <f t="shared" si="60"/>
        <v>0</v>
      </c>
      <c r="BG299" s="104">
        <f t="shared" si="61"/>
        <v>0</v>
      </c>
      <c r="BH299" s="104">
        <f t="shared" si="62"/>
        <v>0</v>
      </c>
      <c r="BI299" s="104">
        <f t="shared" si="63"/>
        <v>0</v>
      </c>
      <c r="BJ299" s="14" t="s">
        <v>88</v>
      </c>
      <c r="BK299" s="104">
        <f t="shared" si="64"/>
        <v>0</v>
      </c>
      <c r="BL299" s="14" t="s">
        <v>463</v>
      </c>
      <c r="BM299" s="186" t="s">
        <v>1993</v>
      </c>
    </row>
    <row r="300" spans="1:65" s="2" customFormat="1" ht="16.5" customHeight="1">
      <c r="A300" s="31"/>
      <c r="B300" s="142"/>
      <c r="C300" s="174" t="s">
        <v>1994</v>
      </c>
      <c r="D300" s="174" t="s">
        <v>234</v>
      </c>
      <c r="E300" s="175" t="s">
        <v>1995</v>
      </c>
      <c r="F300" s="176" t="s">
        <v>1996</v>
      </c>
      <c r="G300" s="177" t="s">
        <v>1351</v>
      </c>
      <c r="H300" s="205"/>
      <c r="I300" s="179"/>
      <c r="J300" s="180">
        <f t="shared" si="55"/>
        <v>0</v>
      </c>
      <c r="K300" s="181"/>
      <c r="L300" s="32"/>
      <c r="M300" s="182" t="s">
        <v>1</v>
      </c>
      <c r="N300" s="183" t="s">
        <v>43</v>
      </c>
      <c r="O300" s="60"/>
      <c r="P300" s="184">
        <f t="shared" si="56"/>
        <v>0</v>
      </c>
      <c r="Q300" s="184">
        <v>0</v>
      </c>
      <c r="R300" s="184">
        <f t="shared" si="57"/>
        <v>0</v>
      </c>
      <c r="S300" s="184">
        <v>0</v>
      </c>
      <c r="T300" s="185">
        <f t="shared" si="58"/>
        <v>0</v>
      </c>
      <c r="U300" s="31"/>
      <c r="V300" s="31"/>
      <c r="W300" s="31"/>
      <c r="X300" s="31"/>
      <c r="Y300" s="31"/>
      <c r="Z300" s="31"/>
      <c r="AA300" s="31"/>
      <c r="AB300" s="31"/>
      <c r="AC300" s="31"/>
      <c r="AD300" s="31"/>
      <c r="AE300" s="31"/>
      <c r="AR300" s="186" t="s">
        <v>463</v>
      </c>
      <c r="AT300" s="186" t="s">
        <v>234</v>
      </c>
      <c r="AU300" s="186" t="s">
        <v>88</v>
      </c>
      <c r="AY300" s="14" t="s">
        <v>232</v>
      </c>
      <c r="BE300" s="104">
        <f t="shared" si="59"/>
        <v>0</v>
      </c>
      <c r="BF300" s="104">
        <f t="shared" si="60"/>
        <v>0</v>
      </c>
      <c r="BG300" s="104">
        <f t="shared" si="61"/>
        <v>0</v>
      </c>
      <c r="BH300" s="104">
        <f t="shared" si="62"/>
        <v>0</v>
      </c>
      <c r="BI300" s="104">
        <f t="shared" si="63"/>
        <v>0</v>
      </c>
      <c r="BJ300" s="14" t="s">
        <v>88</v>
      </c>
      <c r="BK300" s="104">
        <f t="shared" si="64"/>
        <v>0</v>
      </c>
      <c r="BL300" s="14" t="s">
        <v>463</v>
      </c>
      <c r="BM300" s="186" t="s">
        <v>1997</v>
      </c>
    </row>
    <row r="301" spans="1:65" s="12" customFormat="1" ht="22.9" customHeight="1">
      <c r="B301" s="161"/>
      <c r="D301" s="162" t="s">
        <v>76</v>
      </c>
      <c r="E301" s="172" t="s">
        <v>1998</v>
      </c>
      <c r="F301" s="172" t="s">
        <v>1999</v>
      </c>
      <c r="I301" s="164"/>
      <c r="J301" s="173">
        <f>BK301</f>
        <v>0</v>
      </c>
      <c r="L301" s="161"/>
      <c r="M301" s="166"/>
      <c r="N301" s="167"/>
      <c r="O301" s="167"/>
      <c r="P301" s="168">
        <f>SUM(P302:P304)</f>
        <v>0</v>
      </c>
      <c r="Q301" s="167"/>
      <c r="R301" s="168">
        <f>SUM(R302:R304)</f>
        <v>0</v>
      </c>
      <c r="S301" s="167"/>
      <c r="T301" s="169">
        <f>SUM(T302:T304)</f>
        <v>0</v>
      </c>
      <c r="AR301" s="162" t="s">
        <v>93</v>
      </c>
      <c r="AT301" s="170" t="s">
        <v>76</v>
      </c>
      <c r="AU301" s="170" t="s">
        <v>81</v>
      </c>
      <c r="AY301" s="162" t="s">
        <v>232</v>
      </c>
      <c r="BK301" s="171">
        <f>SUM(BK302:BK304)</f>
        <v>0</v>
      </c>
    </row>
    <row r="302" spans="1:65" s="2" customFormat="1" ht="37.9" customHeight="1">
      <c r="A302" s="31"/>
      <c r="B302" s="142"/>
      <c r="C302" s="174" t="s">
        <v>2000</v>
      </c>
      <c r="D302" s="174" t="s">
        <v>234</v>
      </c>
      <c r="E302" s="175" t="s">
        <v>2001</v>
      </c>
      <c r="F302" s="176" t="s">
        <v>2002</v>
      </c>
      <c r="G302" s="177" t="s">
        <v>394</v>
      </c>
      <c r="H302" s="178">
        <v>1</v>
      </c>
      <c r="I302" s="179"/>
      <c r="J302" s="180">
        <f>ROUND(I302*H302,2)</f>
        <v>0</v>
      </c>
      <c r="K302" s="181"/>
      <c r="L302" s="32"/>
      <c r="M302" s="182" t="s">
        <v>1</v>
      </c>
      <c r="N302" s="183" t="s">
        <v>43</v>
      </c>
      <c r="O302" s="60"/>
      <c r="P302" s="184">
        <f>O302*H302</f>
        <v>0</v>
      </c>
      <c r="Q302" s="184">
        <v>0</v>
      </c>
      <c r="R302" s="184">
        <f>Q302*H302</f>
        <v>0</v>
      </c>
      <c r="S302" s="184">
        <v>0</v>
      </c>
      <c r="T302" s="185">
        <f>S302*H302</f>
        <v>0</v>
      </c>
      <c r="U302" s="31"/>
      <c r="V302" s="31"/>
      <c r="W302" s="31"/>
      <c r="X302" s="31"/>
      <c r="Y302" s="31"/>
      <c r="Z302" s="31"/>
      <c r="AA302" s="31"/>
      <c r="AB302" s="31"/>
      <c r="AC302" s="31"/>
      <c r="AD302" s="31"/>
      <c r="AE302" s="31"/>
      <c r="AR302" s="186" t="s">
        <v>463</v>
      </c>
      <c r="AT302" s="186" t="s">
        <v>234</v>
      </c>
      <c r="AU302" s="186" t="s">
        <v>88</v>
      </c>
      <c r="AY302" s="14" t="s">
        <v>232</v>
      </c>
      <c r="BE302" s="104">
        <f>IF(N302="základná",J302,0)</f>
        <v>0</v>
      </c>
      <c r="BF302" s="104">
        <f>IF(N302="znížená",J302,0)</f>
        <v>0</v>
      </c>
      <c r="BG302" s="104">
        <f>IF(N302="zákl. prenesená",J302,0)</f>
        <v>0</v>
      </c>
      <c r="BH302" s="104">
        <f>IF(N302="zníž. prenesená",J302,0)</f>
        <v>0</v>
      </c>
      <c r="BI302" s="104">
        <f>IF(N302="nulová",J302,0)</f>
        <v>0</v>
      </c>
      <c r="BJ302" s="14" t="s">
        <v>88</v>
      </c>
      <c r="BK302" s="104">
        <f>ROUND(I302*H302,2)</f>
        <v>0</v>
      </c>
      <c r="BL302" s="14" t="s">
        <v>463</v>
      </c>
      <c r="BM302" s="186" t="s">
        <v>2003</v>
      </c>
    </row>
    <row r="303" spans="1:65" s="2" customFormat="1" ht="24.2" customHeight="1">
      <c r="A303" s="31"/>
      <c r="B303" s="142"/>
      <c r="C303" s="174" t="s">
        <v>2004</v>
      </c>
      <c r="D303" s="174" t="s">
        <v>234</v>
      </c>
      <c r="E303" s="175" t="s">
        <v>2005</v>
      </c>
      <c r="F303" s="176" t="s">
        <v>2006</v>
      </c>
      <c r="G303" s="177" t="s">
        <v>394</v>
      </c>
      <c r="H303" s="178">
        <v>1</v>
      </c>
      <c r="I303" s="179"/>
      <c r="J303" s="180">
        <f>ROUND(I303*H303,2)</f>
        <v>0</v>
      </c>
      <c r="K303" s="181"/>
      <c r="L303" s="32"/>
      <c r="M303" s="182" t="s">
        <v>1</v>
      </c>
      <c r="N303" s="183" t="s">
        <v>43</v>
      </c>
      <c r="O303" s="60"/>
      <c r="P303" s="184">
        <f>O303*H303</f>
        <v>0</v>
      </c>
      <c r="Q303" s="184">
        <v>0</v>
      </c>
      <c r="R303" s="184">
        <f>Q303*H303</f>
        <v>0</v>
      </c>
      <c r="S303" s="184">
        <v>0</v>
      </c>
      <c r="T303" s="185">
        <f>S303*H303</f>
        <v>0</v>
      </c>
      <c r="U303" s="31"/>
      <c r="V303" s="31"/>
      <c r="W303" s="31"/>
      <c r="X303" s="31"/>
      <c r="Y303" s="31"/>
      <c r="Z303" s="31"/>
      <c r="AA303" s="31"/>
      <c r="AB303" s="31"/>
      <c r="AC303" s="31"/>
      <c r="AD303" s="31"/>
      <c r="AE303" s="31"/>
      <c r="AR303" s="186" t="s">
        <v>463</v>
      </c>
      <c r="AT303" s="186" t="s">
        <v>234</v>
      </c>
      <c r="AU303" s="186" t="s">
        <v>88</v>
      </c>
      <c r="AY303" s="14" t="s">
        <v>232</v>
      </c>
      <c r="BE303" s="104">
        <f>IF(N303="základná",J303,0)</f>
        <v>0</v>
      </c>
      <c r="BF303" s="104">
        <f>IF(N303="znížená",J303,0)</f>
        <v>0</v>
      </c>
      <c r="BG303" s="104">
        <f>IF(N303="zákl. prenesená",J303,0)</f>
        <v>0</v>
      </c>
      <c r="BH303" s="104">
        <f>IF(N303="zníž. prenesená",J303,0)</f>
        <v>0</v>
      </c>
      <c r="BI303" s="104">
        <f>IF(N303="nulová",J303,0)</f>
        <v>0</v>
      </c>
      <c r="BJ303" s="14" t="s">
        <v>88</v>
      </c>
      <c r="BK303" s="104">
        <f>ROUND(I303*H303,2)</f>
        <v>0</v>
      </c>
      <c r="BL303" s="14" t="s">
        <v>463</v>
      </c>
      <c r="BM303" s="186" t="s">
        <v>2007</v>
      </c>
    </row>
    <row r="304" spans="1:65" s="2" customFormat="1" ht="49.15" customHeight="1">
      <c r="A304" s="31"/>
      <c r="B304" s="142"/>
      <c r="C304" s="187" t="s">
        <v>2008</v>
      </c>
      <c r="D304" s="187" t="s">
        <v>357</v>
      </c>
      <c r="E304" s="188" t="s">
        <v>2009</v>
      </c>
      <c r="F304" s="189" t="s">
        <v>2010</v>
      </c>
      <c r="G304" s="190" t="s">
        <v>394</v>
      </c>
      <c r="H304" s="191">
        <v>1</v>
      </c>
      <c r="I304" s="192"/>
      <c r="J304" s="193">
        <f>ROUND(I304*H304,2)</f>
        <v>0</v>
      </c>
      <c r="K304" s="194"/>
      <c r="L304" s="195"/>
      <c r="M304" s="196" t="s">
        <v>1</v>
      </c>
      <c r="N304" s="197" t="s">
        <v>43</v>
      </c>
      <c r="O304" s="60"/>
      <c r="P304" s="184">
        <f>O304*H304</f>
        <v>0</v>
      </c>
      <c r="Q304" s="184">
        <v>0</v>
      </c>
      <c r="R304" s="184">
        <f>Q304*H304</f>
        <v>0</v>
      </c>
      <c r="S304" s="184">
        <v>0</v>
      </c>
      <c r="T304" s="185">
        <f>S304*H304</f>
        <v>0</v>
      </c>
      <c r="U304" s="31"/>
      <c r="V304" s="31"/>
      <c r="W304" s="31"/>
      <c r="X304" s="31"/>
      <c r="Y304" s="31"/>
      <c r="Z304" s="31"/>
      <c r="AA304" s="31"/>
      <c r="AB304" s="31"/>
      <c r="AC304" s="31"/>
      <c r="AD304" s="31"/>
      <c r="AE304" s="31"/>
      <c r="AR304" s="186" t="s">
        <v>1292</v>
      </c>
      <c r="AT304" s="186" t="s">
        <v>357</v>
      </c>
      <c r="AU304" s="186" t="s">
        <v>88</v>
      </c>
      <c r="AY304" s="14" t="s">
        <v>232</v>
      </c>
      <c r="BE304" s="104">
        <f>IF(N304="základná",J304,0)</f>
        <v>0</v>
      </c>
      <c r="BF304" s="104">
        <f>IF(N304="znížená",J304,0)</f>
        <v>0</v>
      </c>
      <c r="BG304" s="104">
        <f>IF(N304="zákl. prenesená",J304,0)</f>
        <v>0</v>
      </c>
      <c r="BH304" s="104">
        <f>IF(N304="zníž. prenesená",J304,0)</f>
        <v>0</v>
      </c>
      <c r="BI304" s="104">
        <f>IF(N304="nulová",J304,0)</f>
        <v>0</v>
      </c>
      <c r="BJ304" s="14" t="s">
        <v>88</v>
      </c>
      <c r="BK304" s="104">
        <f>ROUND(I304*H304,2)</f>
        <v>0</v>
      </c>
      <c r="BL304" s="14" t="s">
        <v>463</v>
      </c>
      <c r="BM304" s="186" t="s">
        <v>2011</v>
      </c>
    </row>
    <row r="305" spans="1:65" s="12" customFormat="1" ht="22.9" customHeight="1">
      <c r="B305" s="161"/>
      <c r="D305" s="162" t="s">
        <v>76</v>
      </c>
      <c r="E305" s="172" t="s">
        <v>2012</v>
      </c>
      <c r="F305" s="172" t="s">
        <v>2013</v>
      </c>
      <c r="I305" s="164"/>
      <c r="J305" s="173">
        <f>BK305</f>
        <v>0</v>
      </c>
      <c r="L305" s="161"/>
      <c r="M305" s="166"/>
      <c r="N305" s="167"/>
      <c r="O305" s="167"/>
      <c r="P305" s="168">
        <f>SUM(P306:P319)</f>
        <v>0</v>
      </c>
      <c r="Q305" s="167"/>
      <c r="R305" s="168">
        <f>SUM(R306:R319)</f>
        <v>0.13200000000000001</v>
      </c>
      <c r="S305" s="167"/>
      <c r="T305" s="169">
        <f>SUM(T306:T319)</f>
        <v>0</v>
      </c>
      <c r="AR305" s="162" t="s">
        <v>93</v>
      </c>
      <c r="AT305" s="170" t="s">
        <v>76</v>
      </c>
      <c r="AU305" s="170" t="s">
        <v>81</v>
      </c>
      <c r="AY305" s="162" t="s">
        <v>232</v>
      </c>
      <c r="BK305" s="171">
        <f>SUM(BK306:BK319)</f>
        <v>0</v>
      </c>
    </row>
    <row r="306" spans="1:65" s="2" customFormat="1" ht="24.2" customHeight="1">
      <c r="A306" s="31"/>
      <c r="B306" s="142"/>
      <c r="C306" s="174" t="s">
        <v>2014</v>
      </c>
      <c r="D306" s="174" t="s">
        <v>234</v>
      </c>
      <c r="E306" s="175" t="s">
        <v>2015</v>
      </c>
      <c r="F306" s="176" t="s">
        <v>2016</v>
      </c>
      <c r="G306" s="177" t="s">
        <v>394</v>
      </c>
      <c r="H306" s="178">
        <v>2</v>
      </c>
      <c r="I306" s="179"/>
      <c r="J306" s="180">
        <f t="shared" ref="J306:J319" si="65">ROUND(I306*H306,2)</f>
        <v>0</v>
      </c>
      <c r="K306" s="181"/>
      <c r="L306" s="32"/>
      <c r="M306" s="182" t="s">
        <v>1</v>
      </c>
      <c r="N306" s="183" t="s">
        <v>43</v>
      </c>
      <c r="O306" s="60"/>
      <c r="P306" s="184">
        <f t="shared" ref="P306:P319" si="66">O306*H306</f>
        <v>0</v>
      </c>
      <c r="Q306" s="184">
        <v>0</v>
      </c>
      <c r="R306" s="184">
        <f t="shared" ref="R306:R319" si="67">Q306*H306</f>
        <v>0</v>
      </c>
      <c r="S306" s="184">
        <v>0</v>
      </c>
      <c r="T306" s="185">
        <f t="shared" ref="T306:T319" si="68">S306*H306</f>
        <v>0</v>
      </c>
      <c r="U306" s="31"/>
      <c r="V306" s="31"/>
      <c r="W306" s="31"/>
      <c r="X306" s="31"/>
      <c r="Y306" s="31"/>
      <c r="Z306" s="31"/>
      <c r="AA306" s="31"/>
      <c r="AB306" s="31"/>
      <c r="AC306" s="31"/>
      <c r="AD306" s="31"/>
      <c r="AE306" s="31"/>
      <c r="AR306" s="186" t="s">
        <v>463</v>
      </c>
      <c r="AT306" s="186" t="s">
        <v>234</v>
      </c>
      <c r="AU306" s="186" t="s">
        <v>88</v>
      </c>
      <c r="AY306" s="14" t="s">
        <v>232</v>
      </c>
      <c r="BE306" s="104">
        <f t="shared" ref="BE306:BE319" si="69">IF(N306="základná",J306,0)</f>
        <v>0</v>
      </c>
      <c r="BF306" s="104">
        <f t="shared" ref="BF306:BF319" si="70">IF(N306="znížená",J306,0)</f>
        <v>0</v>
      </c>
      <c r="BG306" s="104">
        <f t="shared" ref="BG306:BG319" si="71">IF(N306="zákl. prenesená",J306,0)</f>
        <v>0</v>
      </c>
      <c r="BH306" s="104">
        <f t="shared" ref="BH306:BH319" si="72">IF(N306="zníž. prenesená",J306,0)</f>
        <v>0</v>
      </c>
      <c r="BI306" s="104">
        <f t="shared" ref="BI306:BI319" si="73">IF(N306="nulová",J306,0)</f>
        <v>0</v>
      </c>
      <c r="BJ306" s="14" t="s">
        <v>88</v>
      </c>
      <c r="BK306" s="104">
        <f t="shared" ref="BK306:BK319" si="74">ROUND(I306*H306,2)</f>
        <v>0</v>
      </c>
      <c r="BL306" s="14" t="s">
        <v>463</v>
      </c>
      <c r="BM306" s="186" t="s">
        <v>2017</v>
      </c>
    </row>
    <row r="307" spans="1:65" s="2" customFormat="1" ht="55.5" customHeight="1">
      <c r="A307" s="31"/>
      <c r="B307" s="142"/>
      <c r="C307" s="187" t="s">
        <v>2018</v>
      </c>
      <c r="D307" s="187" t="s">
        <v>357</v>
      </c>
      <c r="E307" s="188" t="s">
        <v>2019</v>
      </c>
      <c r="F307" s="189" t="s">
        <v>2020</v>
      </c>
      <c r="G307" s="190" t="s">
        <v>394</v>
      </c>
      <c r="H307" s="191">
        <v>2</v>
      </c>
      <c r="I307" s="192"/>
      <c r="J307" s="193">
        <f t="shared" si="65"/>
        <v>0</v>
      </c>
      <c r="K307" s="194"/>
      <c r="L307" s="195"/>
      <c r="M307" s="196" t="s">
        <v>1</v>
      </c>
      <c r="N307" s="197" t="s">
        <v>43</v>
      </c>
      <c r="O307" s="60"/>
      <c r="P307" s="184">
        <f t="shared" si="66"/>
        <v>0</v>
      </c>
      <c r="Q307" s="184">
        <v>5.6500000000000002E-2</v>
      </c>
      <c r="R307" s="184">
        <f t="shared" si="67"/>
        <v>0.113</v>
      </c>
      <c r="S307" s="184">
        <v>0</v>
      </c>
      <c r="T307" s="185">
        <f t="shared" si="68"/>
        <v>0</v>
      </c>
      <c r="U307" s="31"/>
      <c r="V307" s="31"/>
      <c r="W307" s="31"/>
      <c r="X307" s="31"/>
      <c r="Y307" s="31"/>
      <c r="Z307" s="31"/>
      <c r="AA307" s="31"/>
      <c r="AB307" s="31"/>
      <c r="AC307" s="31"/>
      <c r="AD307" s="31"/>
      <c r="AE307" s="31"/>
      <c r="AR307" s="186" t="s">
        <v>468</v>
      </c>
      <c r="AT307" s="186" t="s">
        <v>357</v>
      </c>
      <c r="AU307" s="186" t="s">
        <v>88</v>
      </c>
      <c r="AY307" s="14" t="s">
        <v>232</v>
      </c>
      <c r="BE307" s="104">
        <f t="shared" si="69"/>
        <v>0</v>
      </c>
      <c r="BF307" s="104">
        <f t="shared" si="70"/>
        <v>0</v>
      </c>
      <c r="BG307" s="104">
        <f t="shared" si="71"/>
        <v>0</v>
      </c>
      <c r="BH307" s="104">
        <f t="shared" si="72"/>
        <v>0</v>
      </c>
      <c r="BI307" s="104">
        <f t="shared" si="73"/>
        <v>0</v>
      </c>
      <c r="BJ307" s="14" t="s">
        <v>88</v>
      </c>
      <c r="BK307" s="104">
        <f t="shared" si="74"/>
        <v>0</v>
      </c>
      <c r="BL307" s="14" t="s">
        <v>468</v>
      </c>
      <c r="BM307" s="186" t="s">
        <v>2021</v>
      </c>
    </row>
    <row r="308" spans="1:65" s="2" customFormat="1" ht="21.75" customHeight="1">
      <c r="A308" s="31"/>
      <c r="B308" s="142"/>
      <c r="C308" s="174" t="s">
        <v>2022</v>
      </c>
      <c r="D308" s="174" t="s">
        <v>234</v>
      </c>
      <c r="E308" s="175" t="s">
        <v>2023</v>
      </c>
      <c r="F308" s="176" t="s">
        <v>2024</v>
      </c>
      <c r="G308" s="177" t="s">
        <v>2025</v>
      </c>
      <c r="H308" s="178">
        <v>2</v>
      </c>
      <c r="I308" s="179"/>
      <c r="J308" s="180">
        <f t="shared" si="65"/>
        <v>0</v>
      </c>
      <c r="K308" s="181"/>
      <c r="L308" s="32"/>
      <c r="M308" s="182" t="s">
        <v>1</v>
      </c>
      <c r="N308" s="183" t="s">
        <v>43</v>
      </c>
      <c r="O308" s="60"/>
      <c r="P308" s="184">
        <f t="shared" si="66"/>
        <v>0</v>
      </c>
      <c r="Q308" s="184">
        <v>0</v>
      </c>
      <c r="R308" s="184">
        <f t="shared" si="67"/>
        <v>0</v>
      </c>
      <c r="S308" s="184">
        <v>0</v>
      </c>
      <c r="T308" s="185">
        <f t="shared" si="68"/>
        <v>0</v>
      </c>
      <c r="U308" s="31"/>
      <c r="V308" s="31"/>
      <c r="W308" s="31"/>
      <c r="X308" s="31"/>
      <c r="Y308" s="31"/>
      <c r="Z308" s="31"/>
      <c r="AA308" s="31"/>
      <c r="AB308" s="31"/>
      <c r="AC308" s="31"/>
      <c r="AD308" s="31"/>
      <c r="AE308" s="31"/>
      <c r="AR308" s="186" t="s">
        <v>463</v>
      </c>
      <c r="AT308" s="186" t="s">
        <v>234</v>
      </c>
      <c r="AU308" s="186" t="s">
        <v>88</v>
      </c>
      <c r="AY308" s="14" t="s">
        <v>232</v>
      </c>
      <c r="BE308" s="104">
        <f t="shared" si="69"/>
        <v>0</v>
      </c>
      <c r="BF308" s="104">
        <f t="shared" si="70"/>
        <v>0</v>
      </c>
      <c r="BG308" s="104">
        <f t="shared" si="71"/>
        <v>0</v>
      </c>
      <c r="BH308" s="104">
        <f t="shared" si="72"/>
        <v>0</v>
      </c>
      <c r="BI308" s="104">
        <f t="shared" si="73"/>
        <v>0</v>
      </c>
      <c r="BJ308" s="14" t="s">
        <v>88</v>
      </c>
      <c r="BK308" s="104">
        <f t="shared" si="74"/>
        <v>0</v>
      </c>
      <c r="BL308" s="14" t="s">
        <v>463</v>
      </c>
      <c r="BM308" s="186" t="s">
        <v>2026</v>
      </c>
    </row>
    <row r="309" spans="1:65" s="2" customFormat="1" ht="16.5" customHeight="1">
      <c r="A309" s="31"/>
      <c r="B309" s="142"/>
      <c r="C309" s="187" t="s">
        <v>2027</v>
      </c>
      <c r="D309" s="187" t="s">
        <v>357</v>
      </c>
      <c r="E309" s="188" t="s">
        <v>2028</v>
      </c>
      <c r="F309" s="189" t="s">
        <v>2029</v>
      </c>
      <c r="G309" s="190" t="s">
        <v>394</v>
      </c>
      <c r="H309" s="191">
        <v>4</v>
      </c>
      <c r="I309" s="192"/>
      <c r="J309" s="193">
        <f t="shared" si="65"/>
        <v>0</v>
      </c>
      <c r="K309" s="194"/>
      <c r="L309" s="195"/>
      <c r="M309" s="196" t="s">
        <v>1</v>
      </c>
      <c r="N309" s="197" t="s">
        <v>43</v>
      </c>
      <c r="O309" s="60"/>
      <c r="P309" s="184">
        <f t="shared" si="66"/>
        <v>0</v>
      </c>
      <c r="Q309" s="184">
        <v>0</v>
      </c>
      <c r="R309" s="184">
        <f t="shared" si="67"/>
        <v>0</v>
      </c>
      <c r="S309" s="184">
        <v>0</v>
      </c>
      <c r="T309" s="185">
        <f t="shared" si="68"/>
        <v>0</v>
      </c>
      <c r="U309" s="31"/>
      <c r="V309" s="31"/>
      <c r="W309" s="31"/>
      <c r="X309" s="31"/>
      <c r="Y309" s="31"/>
      <c r="Z309" s="31"/>
      <c r="AA309" s="31"/>
      <c r="AB309" s="31"/>
      <c r="AC309" s="31"/>
      <c r="AD309" s="31"/>
      <c r="AE309" s="31"/>
      <c r="AR309" s="186" t="s">
        <v>1292</v>
      </c>
      <c r="AT309" s="186" t="s">
        <v>357</v>
      </c>
      <c r="AU309" s="186" t="s">
        <v>88</v>
      </c>
      <c r="AY309" s="14" t="s">
        <v>232</v>
      </c>
      <c r="BE309" s="104">
        <f t="shared" si="69"/>
        <v>0</v>
      </c>
      <c r="BF309" s="104">
        <f t="shared" si="70"/>
        <v>0</v>
      </c>
      <c r="BG309" s="104">
        <f t="shared" si="71"/>
        <v>0</v>
      </c>
      <c r="BH309" s="104">
        <f t="shared" si="72"/>
        <v>0</v>
      </c>
      <c r="BI309" s="104">
        <f t="shared" si="73"/>
        <v>0</v>
      </c>
      <c r="BJ309" s="14" t="s">
        <v>88</v>
      </c>
      <c r="BK309" s="104">
        <f t="shared" si="74"/>
        <v>0</v>
      </c>
      <c r="BL309" s="14" t="s">
        <v>463</v>
      </c>
      <c r="BM309" s="186" t="s">
        <v>2030</v>
      </c>
    </row>
    <row r="310" spans="1:65" s="2" customFormat="1" ht="24.2" customHeight="1">
      <c r="A310" s="31"/>
      <c r="B310" s="142"/>
      <c r="C310" s="187" t="s">
        <v>2031</v>
      </c>
      <c r="D310" s="187" t="s">
        <v>357</v>
      </c>
      <c r="E310" s="188" t="s">
        <v>2032</v>
      </c>
      <c r="F310" s="189" t="s">
        <v>2033</v>
      </c>
      <c r="G310" s="190" t="s">
        <v>394</v>
      </c>
      <c r="H310" s="191">
        <v>2</v>
      </c>
      <c r="I310" s="192"/>
      <c r="J310" s="193">
        <f t="shared" si="65"/>
        <v>0</v>
      </c>
      <c r="K310" s="194"/>
      <c r="L310" s="195"/>
      <c r="M310" s="196" t="s">
        <v>1</v>
      </c>
      <c r="N310" s="197" t="s">
        <v>43</v>
      </c>
      <c r="O310" s="60"/>
      <c r="P310" s="184">
        <f t="shared" si="66"/>
        <v>0</v>
      </c>
      <c r="Q310" s="184">
        <v>0</v>
      </c>
      <c r="R310" s="184">
        <f t="shared" si="67"/>
        <v>0</v>
      </c>
      <c r="S310" s="184">
        <v>0</v>
      </c>
      <c r="T310" s="185">
        <f t="shared" si="68"/>
        <v>0</v>
      </c>
      <c r="U310" s="31"/>
      <c r="V310" s="31"/>
      <c r="W310" s="31"/>
      <c r="X310" s="31"/>
      <c r="Y310" s="31"/>
      <c r="Z310" s="31"/>
      <c r="AA310" s="31"/>
      <c r="AB310" s="31"/>
      <c r="AC310" s="31"/>
      <c r="AD310" s="31"/>
      <c r="AE310" s="31"/>
      <c r="AR310" s="186" t="s">
        <v>1292</v>
      </c>
      <c r="AT310" s="186" t="s">
        <v>357</v>
      </c>
      <c r="AU310" s="186" t="s">
        <v>88</v>
      </c>
      <c r="AY310" s="14" t="s">
        <v>232</v>
      </c>
      <c r="BE310" s="104">
        <f t="shared" si="69"/>
        <v>0</v>
      </c>
      <c r="BF310" s="104">
        <f t="shared" si="70"/>
        <v>0</v>
      </c>
      <c r="BG310" s="104">
        <f t="shared" si="71"/>
        <v>0</v>
      </c>
      <c r="BH310" s="104">
        <f t="shared" si="72"/>
        <v>0</v>
      </c>
      <c r="BI310" s="104">
        <f t="shared" si="73"/>
        <v>0</v>
      </c>
      <c r="BJ310" s="14" t="s">
        <v>88</v>
      </c>
      <c r="BK310" s="104">
        <f t="shared" si="74"/>
        <v>0</v>
      </c>
      <c r="BL310" s="14" t="s">
        <v>463</v>
      </c>
      <c r="BM310" s="186" t="s">
        <v>2034</v>
      </c>
    </row>
    <row r="311" spans="1:65" s="2" customFormat="1" ht="16.5" customHeight="1">
      <c r="A311" s="31"/>
      <c r="B311" s="142"/>
      <c r="C311" s="187" t="s">
        <v>2035</v>
      </c>
      <c r="D311" s="187" t="s">
        <v>357</v>
      </c>
      <c r="E311" s="188" t="s">
        <v>2036</v>
      </c>
      <c r="F311" s="189" t="s">
        <v>2037</v>
      </c>
      <c r="G311" s="190" t="s">
        <v>394</v>
      </c>
      <c r="H311" s="191">
        <v>2</v>
      </c>
      <c r="I311" s="192"/>
      <c r="J311" s="193">
        <f t="shared" si="65"/>
        <v>0</v>
      </c>
      <c r="K311" s="194"/>
      <c r="L311" s="195"/>
      <c r="M311" s="196" t="s">
        <v>1</v>
      </c>
      <c r="N311" s="197" t="s">
        <v>43</v>
      </c>
      <c r="O311" s="60"/>
      <c r="P311" s="184">
        <f t="shared" si="66"/>
        <v>0</v>
      </c>
      <c r="Q311" s="184">
        <v>0</v>
      </c>
      <c r="R311" s="184">
        <f t="shared" si="67"/>
        <v>0</v>
      </c>
      <c r="S311" s="184">
        <v>0</v>
      </c>
      <c r="T311" s="185">
        <f t="shared" si="68"/>
        <v>0</v>
      </c>
      <c r="U311" s="31"/>
      <c r="V311" s="31"/>
      <c r="W311" s="31"/>
      <c r="X311" s="31"/>
      <c r="Y311" s="31"/>
      <c r="Z311" s="31"/>
      <c r="AA311" s="31"/>
      <c r="AB311" s="31"/>
      <c r="AC311" s="31"/>
      <c r="AD311" s="31"/>
      <c r="AE311" s="31"/>
      <c r="AR311" s="186" t="s">
        <v>1292</v>
      </c>
      <c r="AT311" s="186" t="s">
        <v>357</v>
      </c>
      <c r="AU311" s="186" t="s">
        <v>88</v>
      </c>
      <c r="AY311" s="14" t="s">
        <v>232</v>
      </c>
      <c r="BE311" s="104">
        <f t="shared" si="69"/>
        <v>0</v>
      </c>
      <c r="BF311" s="104">
        <f t="shared" si="70"/>
        <v>0</v>
      </c>
      <c r="BG311" s="104">
        <f t="shared" si="71"/>
        <v>0</v>
      </c>
      <c r="BH311" s="104">
        <f t="shared" si="72"/>
        <v>0</v>
      </c>
      <c r="BI311" s="104">
        <f t="shared" si="73"/>
        <v>0</v>
      </c>
      <c r="BJ311" s="14" t="s">
        <v>88</v>
      </c>
      <c r="BK311" s="104">
        <f t="shared" si="74"/>
        <v>0</v>
      </c>
      <c r="BL311" s="14" t="s">
        <v>463</v>
      </c>
      <c r="BM311" s="186" t="s">
        <v>2038</v>
      </c>
    </row>
    <row r="312" spans="1:65" s="2" customFormat="1" ht="16.5" customHeight="1">
      <c r="A312" s="31"/>
      <c r="B312" s="142"/>
      <c r="C312" s="187" t="s">
        <v>2039</v>
      </c>
      <c r="D312" s="187" t="s">
        <v>357</v>
      </c>
      <c r="E312" s="188" t="s">
        <v>2040</v>
      </c>
      <c r="F312" s="189" t="s">
        <v>2041</v>
      </c>
      <c r="G312" s="190" t="s">
        <v>394</v>
      </c>
      <c r="H312" s="191">
        <v>2</v>
      </c>
      <c r="I312" s="192"/>
      <c r="J312" s="193">
        <f t="shared" si="65"/>
        <v>0</v>
      </c>
      <c r="K312" s="194"/>
      <c r="L312" s="195"/>
      <c r="M312" s="196" t="s">
        <v>1</v>
      </c>
      <c r="N312" s="197" t="s">
        <v>43</v>
      </c>
      <c r="O312" s="60"/>
      <c r="P312" s="184">
        <f t="shared" si="66"/>
        <v>0</v>
      </c>
      <c r="Q312" s="184">
        <v>0</v>
      </c>
      <c r="R312" s="184">
        <f t="shared" si="67"/>
        <v>0</v>
      </c>
      <c r="S312" s="184">
        <v>0</v>
      </c>
      <c r="T312" s="185">
        <f t="shared" si="68"/>
        <v>0</v>
      </c>
      <c r="U312" s="31"/>
      <c r="V312" s="31"/>
      <c r="W312" s="31"/>
      <c r="X312" s="31"/>
      <c r="Y312" s="31"/>
      <c r="Z312" s="31"/>
      <c r="AA312" s="31"/>
      <c r="AB312" s="31"/>
      <c r="AC312" s="31"/>
      <c r="AD312" s="31"/>
      <c r="AE312" s="31"/>
      <c r="AR312" s="186" t="s">
        <v>1292</v>
      </c>
      <c r="AT312" s="186" t="s">
        <v>357</v>
      </c>
      <c r="AU312" s="186" t="s">
        <v>88</v>
      </c>
      <c r="AY312" s="14" t="s">
        <v>232</v>
      </c>
      <c r="BE312" s="104">
        <f t="shared" si="69"/>
        <v>0</v>
      </c>
      <c r="BF312" s="104">
        <f t="shared" si="70"/>
        <v>0</v>
      </c>
      <c r="BG312" s="104">
        <f t="shared" si="71"/>
        <v>0</v>
      </c>
      <c r="BH312" s="104">
        <f t="shared" si="72"/>
        <v>0</v>
      </c>
      <c r="BI312" s="104">
        <f t="shared" si="73"/>
        <v>0</v>
      </c>
      <c r="BJ312" s="14" t="s">
        <v>88</v>
      </c>
      <c r="BK312" s="104">
        <f t="shared" si="74"/>
        <v>0</v>
      </c>
      <c r="BL312" s="14" t="s">
        <v>463</v>
      </c>
      <c r="BM312" s="186" t="s">
        <v>2042</v>
      </c>
    </row>
    <row r="313" spans="1:65" s="2" customFormat="1" ht="24.2" customHeight="1">
      <c r="A313" s="31"/>
      <c r="B313" s="142"/>
      <c r="C313" s="187" t="s">
        <v>2043</v>
      </c>
      <c r="D313" s="187" t="s">
        <v>357</v>
      </c>
      <c r="E313" s="188" t="s">
        <v>2044</v>
      </c>
      <c r="F313" s="189" t="s">
        <v>2045</v>
      </c>
      <c r="G313" s="190" t="s">
        <v>394</v>
      </c>
      <c r="H313" s="191">
        <v>2</v>
      </c>
      <c r="I313" s="192"/>
      <c r="J313" s="193">
        <f t="shared" si="65"/>
        <v>0</v>
      </c>
      <c r="K313" s="194"/>
      <c r="L313" s="195"/>
      <c r="M313" s="196" t="s">
        <v>1</v>
      </c>
      <c r="N313" s="197" t="s">
        <v>43</v>
      </c>
      <c r="O313" s="60"/>
      <c r="P313" s="184">
        <f t="shared" si="66"/>
        <v>0</v>
      </c>
      <c r="Q313" s="184">
        <v>9.4999999999999998E-3</v>
      </c>
      <c r="R313" s="184">
        <f t="shared" si="67"/>
        <v>1.9E-2</v>
      </c>
      <c r="S313" s="184">
        <v>0</v>
      </c>
      <c r="T313" s="185">
        <f t="shared" si="68"/>
        <v>0</v>
      </c>
      <c r="U313" s="31"/>
      <c r="V313" s="31"/>
      <c r="W313" s="31"/>
      <c r="X313" s="31"/>
      <c r="Y313" s="31"/>
      <c r="Z313" s="31"/>
      <c r="AA313" s="31"/>
      <c r="AB313" s="31"/>
      <c r="AC313" s="31"/>
      <c r="AD313" s="31"/>
      <c r="AE313" s="31"/>
      <c r="AR313" s="186" t="s">
        <v>468</v>
      </c>
      <c r="AT313" s="186" t="s">
        <v>357</v>
      </c>
      <c r="AU313" s="186" t="s">
        <v>88</v>
      </c>
      <c r="AY313" s="14" t="s">
        <v>232</v>
      </c>
      <c r="BE313" s="104">
        <f t="shared" si="69"/>
        <v>0</v>
      </c>
      <c r="BF313" s="104">
        <f t="shared" si="70"/>
        <v>0</v>
      </c>
      <c r="BG313" s="104">
        <f t="shared" si="71"/>
        <v>0</v>
      </c>
      <c r="BH313" s="104">
        <f t="shared" si="72"/>
        <v>0</v>
      </c>
      <c r="BI313" s="104">
        <f t="shared" si="73"/>
        <v>0</v>
      </c>
      <c r="BJ313" s="14" t="s">
        <v>88</v>
      </c>
      <c r="BK313" s="104">
        <f t="shared" si="74"/>
        <v>0</v>
      </c>
      <c r="BL313" s="14" t="s">
        <v>468</v>
      </c>
      <c r="BM313" s="186" t="s">
        <v>2046</v>
      </c>
    </row>
    <row r="314" spans="1:65" s="2" customFormat="1" ht="24.2" customHeight="1">
      <c r="A314" s="31"/>
      <c r="B314" s="142"/>
      <c r="C314" s="174" t="s">
        <v>2047</v>
      </c>
      <c r="D314" s="174" t="s">
        <v>234</v>
      </c>
      <c r="E314" s="175" t="s">
        <v>2048</v>
      </c>
      <c r="F314" s="176" t="s">
        <v>2049</v>
      </c>
      <c r="G314" s="177" t="s">
        <v>2025</v>
      </c>
      <c r="H314" s="178">
        <v>1</v>
      </c>
      <c r="I314" s="179"/>
      <c r="J314" s="180">
        <f t="shared" si="65"/>
        <v>0</v>
      </c>
      <c r="K314" s="181"/>
      <c r="L314" s="32"/>
      <c r="M314" s="182" t="s">
        <v>1</v>
      </c>
      <c r="N314" s="183" t="s">
        <v>43</v>
      </c>
      <c r="O314" s="60"/>
      <c r="P314" s="184">
        <f t="shared" si="66"/>
        <v>0</v>
      </c>
      <c r="Q314" s="184">
        <v>0</v>
      </c>
      <c r="R314" s="184">
        <f t="shared" si="67"/>
        <v>0</v>
      </c>
      <c r="S314" s="184">
        <v>0</v>
      </c>
      <c r="T314" s="185">
        <f t="shared" si="68"/>
        <v>0</v>
      </c>
      <c r="U314" s="31"/>
      <c r="V314" s="31"/>
      <c r="W314" s="31"/>
      <c r="X314" s="31"/>
      <c r="Y314" s="31"/>
      <c r="Z314" s="31"/>
      <c r="AA314" s="31"/>
      <c r="AB314" s="31"/>
      <c r="AC314" s="31"/>
      <c r="AD314" s="31"/>
      <c r="AE314" s="31"/>
      <c r="AR314" s="186" t="s">
        <v>463</v>
      </c>
      <c r="AT314" s="186" t="s">
        <v>234</v>
      </c>
      <c r="AU314" s="186" t="s">
        <v>88</v>
      </c>
      <c r="AY314" s="14" t="s">
        <v>232</v>
      </c>
      <c r="BE314" s="104">
        <f t="shared" si="69"/>
        <v>0</v>
      </c>
      <c r="BF314" s="104">
        <f t="shared" si="70"/>
        <v>0</v>
      </c>
      <c r="BG314" s="104">
        <f t="shared" si="71"/>
        <v>0</v>
      </c>
      <c r="BH314" s="104">
        <f t="shared" si="72"/>
        <v>0</v>
      </c>
      <c r="BI314" s="104">
        <f t="shared" si="73"/>
        <v>0</v>
      </c>
      <c r="BJ314" s="14" t="s">
        <v>88</v>
      </c>
      <c r="BK314" s="104">
        <f t="shared" si="74"/>
        <v>0</v>
      </c>
      <c r="BL314" s="14" t="s">
        <v>463</v>
      </c>
      <c r="BM314" s="186" t="s">
        <v>2050</v>
      </c>
    </row>
    <row r="315" spans="1:65" s="2" customFormat="1" ht="16.5" customHeight="1">
      <c r="A315" s="31"/>
      <c r="B315" s="142"/>
      <c r="C315" s="174" t="s">
        <v>2051</v>
      </c>
      <c r="D315" s="174" t="s">
        <v>234</v>
      </c>
      <c r="E315" s="175" t="s">
        <v>2052</v>
      </c>
      <c r="F315" s="176" t="s">
        <v>2053</v>
      </c>
      <c r="G315" s="177" t="s">
        <v>1351</v>
      </c>
      <c r="H315" s="205"/>
      <c r="I315" s="179"/>
      <c r="J315" s="180">
        <f t="shared" si="65"/>
        <v>0</v>
      </c>
      <c r="K315" s="181"/>
      <c r="L315" s="32"/>
      <c r="M315" s="182" t="s">
        <v>1</v>
      </c>
      <c r="N315" s="183" t="s">
        <v>43</v>
      </c>
      <c r="O315" s="60"/>
      <c r="P315" s="184">
        <f t="shared" si="66"/>
        <v>0</v>
      </c>
      <c r="Q315" s="184">
        <v>0</v>
      </c>
      <c r="R315" s="184">
        <f t="shared" si="67"/>
        <v>0</v>
      </c>
      <c r="S315" s="184">
        <v>0</v>
      </c>
      <c r="T315" s="185">
        <f t="shared" si="68"/>
        <v>0</v>
      </c>
      <c r="U315" s="31"/>
      <c r="V315" s="31"/>
      <c r="W315" s="31"/>
      <c r="X315" s="31"/>
      <c r="Y315" s="31"/>
      <c r="Z315" s="31"/>
      <c r="AA315" s="31"/>
      <c r="AB315" s="31"/>
      <c r="AC315" s="31"/>
      <c r="AD315" s="31"/>
      <c r="AE315" s="31"/>
      <c r="AR315" s="186" t="s">
        <v>463</v>
      </c>
      <c r="AT315" s="186" t="s">
        <v>234</v>
      </c>
      <c r="AU315" s="186" t="s">
        <v>88</v>
      </c>
      <c r="AY315" s="14" t="s">
        <v>232</v>
      </c>
      <c r="BE315" s="104">
        <f t="shared" si="69"/>
        <v>0</v>
      </c>
      <c r="BF315" s="104">
        <f t="shared" si="70"/>
        <v>0</v>
      </c>
      <c r="BG315" s="104">
        <f t="shared" si="71"/>
        <v>0</v>
      </c>
      <c r="BH315" s="104">
        <f t="shared" si="72"/>
        <v>0</v>
      </c>
      <c r="BI315" s="104">
        <f t="shared" si="73"/>
        <v>0</v>
      </c>
      <c r="BJ315" s="14" t="s">
        <v>88</v>
      </c>
      <c r="BK315" s="104">
        <f t="shared" si="74"/>
        <v>0</v>
      </c>
      <c r="BL315" s="14" t="s">
        <v>463</v>
      </c>
      <c r="BM315" s="186" t="s">
        <v>2054</v>
      </c>
    </row>
    <row r="316" spans="1:65" s="2" customFormat="1" ht="16.5" customHeight="1">
      <c r="A316" s="31"/>
      <c r="B316" s="142"/>
      <c r="C316" s="174" t="s">
        <v>2055</v>
      </c>
      <c r="D316" s="174" t="s">
        <v>234</v>
      </c>
      <c r="E316" s="175" t="s">
        <v>1991</v>
      </c>
      <c r="F316" s="176" t="s">
        <v>1992</v>
      </c>
      <c r="G316" s="177" t="s">
        <v>1351</v>
      </c>
      <c r="H316" s="205"/>
      <c r="I316" s="179"/>
      <c r="J316" s="180">
        <f t="shared" si="65"/>
        <v>0</v>
      </c>
      <c r="K316" s="181"/>
      <c r="L316" s="32"/>
      <c r="M316" s="182" t="s">
        <v>1</v>
      </c>
      <c r="N316" s="183" t="s">
        <v>43</v>
      </c>
      <c r="O316" s="60"/>
      <c r="P316" s="184">
        <f t="shared" si="66"/>
        <v>0</v>
      </c>
      <c r="Q316" s="184">
        <v>0</v>
      </c>
      <c r="R316" s="184">
        <f t="shared" si="67"/>
        <v>0</v>
      </c>
      <c r="S316" s="184">
        <v>0</v>
      </c>
      <c r="T316" s="185">
        <f t="shared" si="68"/>
        <v>0</v>
      </c>
      <c r="U316" s="31"/>
      <c r="V316" s="31"/>
      <c r="W316" s="31"/>
      <c r="X316" s="31"/>
      <c r="Y316" s="31"/>
      <c r="Z316" s="31"/>
      <c r="AA316" s="31"/>
      <c r="AB316" s="31"/>
      <c r="AC316" s="31"/>
      <c r="AD316" s="31"/>
      <c r="AE316" s="31"/>
      <c r="AR316" s="186" t="s">
        <v>463</v>
      </c>
      <c r="AT316" s="186" t="s">
        <v>234</v>
      </c>
      <c r="AU316" s="186" t="s">
        <v>88</v>
      </c>
      <c r="AY316" s="14" t="s">
        <v>232</v>
      </c>
      <c r="BE316" s="104">
        <f t="shared" si="69"/>
        <v>0</v>
      </c>
      <c r="BF316" s="104">
        <f t="shared" si="70"/>
        <v>0</v>
      </c>
      <c r="BG316" s="104">
        <f t="shared" si="71"/>
        <v>0</v>
      </c>
      <c r="BH316" s="104">
        <f t="shared" si="72"/>
        <v>0</v>
      </c>
      <c r="BI316" s="104">
        <f t="shared" si="73"/>
        <v>0</v>
      </c>
      <c r="BJ316" s="14" t="s">
        <v>88</v>
      </c>
      <c r="BK316" s="104">
        <f t="shared" si="74"/>
        <v>0</v>
      </c>
      <c r="BL316" s="14" t="s">
        <v>463</v>
      </c>
      <c r="BM316" s="186" t="s">
        <v>2056</v>
      </c>
    </row>
    <row r="317" spans="1:65" s="2" customFormat="1" ht="16.5" customHeight="1">
      <c r="A317" s="31"/>
      <c r="B317" s="142"/>
      <c r="C317" s="174" t="s">
        <v>2057</v>
      </c>
      <c r="D317" s="174" t="s">
        <v>234</v>
      </c>
      <c r="E317" s="175" t="s">
        <v>2058</v>
      </c>
      <c r="F317" s="176" t="s">
        <v>2059</v>
      </c>
      <c r="G317" s="177" t="s">
        <v>1351</v>
      </c>
      <c r="H317" s="205"/>
      <c r="I317" s="179"/>
      <c r="J317" s="180">
        <f t="shared" si="65"/>
        <v>0</v>
      </c>
      <c r="K317" s="181"/>
      <c r="L317" s="32"/>
      <c r="M317" s="182" t="s">
        <v>1</v>
      </c>
      <c r="N317" s="183" t="s">
        <v>43</v>
      </c>
      <c r="O317" s="60"/>
      <c r="P317" s="184">
        <f t="shared" si="66"/>
        <v>0</v>
      </c>
      <c r="Q317" s="184">
        <v>0</v>
      </c>
      <c r="R317" s="184">
        <f t="shared" si="67"/>
        <v>0</v>
      </c>
      <c r="S317" s="184">
        <v>0</v>
      </c>
      <c r="T317" s="185">
        <f t="shared" si="68"/>
        <v>0</v>
      </c>
      <c r="U317" s="31"/>
      <c r="V317" s="31"/>
      <c r="W317" s="31"/>
      <c r="X317" s="31"/>
      <c r="Y317" s="31"/>
      <c r="Z317" s="31"/>
      <c r="AA317" s="31"/>
      <c r="AB317" s="31"/>
      <c r="AC317" s="31"/>
      <c r="AD317" s="31"/>
      <c r="AE317" s="31"/>
      <c r="AR317" s="186" t="s">
        <v>463</v>
      </c>
      <c r="AT317" s="186" t="s">
        <v>234</v>
      </c>
      <c r="AU317" s="186" t="s">
        <v>88</v>
      </c>
      <c r="AY317" s="14" t="s">
        <v>232</v>
      </c>
      <c r="BE317" s="104">
        <f t="shared" si="69"/>
        <v>0</v>
      </c>
      <c r="BF317" s="104">
        <f t="shared" si="70"/>
        <v>0</v>
      </c>
      <c r="BG317" s="104">
        <f t="shared" si="71"/>
        <v>0</v>
      </c>
      <c r="BH317" s="104">
        <f t="shared" si="72"/>
        <v>0</v>
      </c>
      <c r="BI317" s="104">
        <f t="shared" si="73"/>
        <v>0</v>
      </c>
      <c r="BJ317" s="14" t="s">
        <v>88</v>
      </c>
      <c r="BK317" s="104">
        <f t="shared" si="74"/>
        <v>0</v>
      </c>
      <c r="BL317" s="14" t="s">
        <v>463</v>
      </c>
      <c r="BM317" s="186" t="s">
        <v>2060</v>
      </c>
    </row>
    <row r="318" spans="1:65" s="2" customFormat="1" ht="16.5" customHeight="1">
      <c r="A318" s="31"/>
      <c r="B318" s="142"/>
      <c r="C318" s="174" t="s">
        <v>2061</v>
      </c>
      <c r="D318" s="174" t="s">
        <v>234</v>
      </c>
      <c r="E318" s="175" t="s">
        <v>2062</v>
      </c>
      <c r="F318" s="176" t="s">
        <v>2063</v>
      </c>
      <c r="G318" s="177" t="s">
        <v>1351</v>
      </c>
      <c r="H318" s="205"/>
      <c r="I318" s="179"/>
      <c r="J318" s="180">
        <f t="shared" si="65"/>
        <v>0</v>
      </c>
      <c r="K318" s="181"/>
      <c r="L318" s="32"/>
      <c r="M318" s="182" t="s">
        <v>1</v>
      </c>
      <c r="N318" s="183" t="s">
        <v>43</v>
      </c>
      <c r="O318" s="60"/>
      <c r="P318" s="184">
        <f t="shared" si="66"/>
        <v>0</v>
      </c>
      <c r="Q318" s="184">
        <v>0</v>
      </c>
      <c r="R318" s="184">
        <f t="shared" si="67"/>
        <v>0</v>
      </c>
      <c r="S318" s="184">
        <v>0</v>
      </c>
      <c r="T318" s="185">
        <f t="shared" si="68"/>
        <v>0</v>
      </c>
      <c r="U318" s="31"/>
      <c r="V318" s="31"/>
      <c r="W318" s="31"/>
      <c r="X318" s="31"/>
      <c r="Y318" s="31"/>
      <c r="Z318" s="31"/>
      <c r="AA318" s="31"/>
      <c r="AB318" s="31"/>
      <c r="AC318" s="31"/>
      <c r="AD318" s="31"/>
      <c r="AE318" s="31"/>
      <c r="AR318" s="186" t="s">
        <v>468</v>
      </c>
      <c r="AT318" s="186" t="s">
        <v>234</v>
      </c>
      <c r="AU318" s="186" t="s">
        <v>88</v>
      </c>
      <c r="AY318" s="14" t="s">
        <v>232</v>
      </c>
      <c r="BE318" s="104">
        <f t="shared" si="69"/>
        <v>0</v>
      </c>
      <c r="BF318" s="104">
        <f t="shared" si="70"/>
        <v>0</v>
      </c>
      <c r="BG318" s="104">
        <f t="shared" si="71"/>
        <v>0</v>
      </c>
      <c r="BH318" s="104">
        <f t="shared" si="72"/>
        <v>0</v>
      </c>
      <c r="BI318" s="104">
        <f t="shared" si="73"/>
        <v>0</v>
      </c>
      <c r="BJ318" s="14" t="s">
        <v>88</v>
      </c>
      <c r="BK318" s="104">
        <f t="shared" si="74"/>
        <v>0</v>
      </c>
      <c r="BL318" s="14" t="s">
        <v>468</v>
      </c>
      <c r="BM318" s="186" t="s">
        <v>2064</v>
      </c>
    </row>
    <row r="319" spans="1:65" s="2" customFormat="1" ht="16.5" customHeight="1">
      <c r="A319" s="31"/>
      <c r="B319" s="142"/>
      <c r="C319" s="174" t="s">
        <v>2065</v>
      </c>
      <c r="D319" s="174" t="s">
        <v>234</v>
      </c>
      <c r="E319" s="175" t="s">
        <v>1995</v>
      </c>
      <c r="F319" s="176" t="s">
        <v>1996</v>
      </c>
      <c r="G319" s="177" t="s">
        <v>1351</v>
      </c>
      <c r="H319" s="205"/>
      <c r="I319" s="179"/>
      <c r="J319" s="180">
        <f t="shared" si="65"/>
        <v>0</v>
      </c>
      <c r="K319" s="181"/>
      <c r="L319" s="32"/>
      <c r="M319" s="182" t="s">
        <v>1</v>
      </c>
      <c r="N319" s="183" t="s">
        <v>43</v>
      </c>
      <c r="O319" s="60"/>
      <c r="P319" s="184">
        <f t="shared" si="66"/>
        <v>0</v>
      </c>
      <c r="Q319" s="184">
        <v>0</v>
      </c>
      <c r="R319" s="184">
        <f t="shared" si="67"/>
        <v>0</v>
      </c>
      <c r="S319" s="184">
        <v>0</v>
      </c>
      <c r="T319" s="185">
        <f t="shared" si="68"/>
        <v>0</v>
      </c>
      <c r="U319" s="31"/>
      <c r="V319" s="31"/>
      <c r="W319" s="31"/>
      <c r="X319" s="31"/>
      <c r="Y319" s="31"/>
      <c r="Z319" s="31"/>
      <c r="AA319" s="31"/>
      <c r="AB319" s="31"/>
      <c r="AC319" s="31"/>
      <c r="AD319" s="31"/>
      <c r="AE319" s="31"/>
      <c r="AR319" s="186" t="s">
        <v>463</v>
      </c>
      <c r="AT319" s="186" t="s">
        <v>234</v>
      </c>
      <c r="AU319" s="186" t="s">
        <v>88</v>
      </c>
      <c r="AY319" s="14" t="s">
        <v>232</v>
      </c>
      <c r="BE319" s="104">
        <f t="shared" si="69"/>
        <v>0</v>
      </c>
      <c r="BF319" s="104">
        <f t="shared" si="70"/>
        <v>0</v>
      </c>
      <c r="BG319" s="104">
        <f t="shared" si="71"/>
        <v>0</v>
      </c>
      <c r="BH319" s="104">
        <f t="shared" si="72"/>
        <v>0</v>
      </c>
      <c r="BI319" s="104">
        <f t="shared" si="73"/>
        <v>0</v>
      </c>
      <c r="BJ319" s="14" t="s">
        <v>88</v>
      </c>
      <c r="BK319" s="104">
        <f t="shared" si="74"/>
        <v>0</v>
      </c>
      <c r="BL319" s="14" t="s">
        <v>463</v>
      </c>
      <c r="BM319" s="186" t="s">
        <v>2066</v>
      </c>
    </row>
    <row r="320" spans="1:65" s="12" customFormat="1" ht="22.9" customHeight="1">
      <c r="B320" s="161"/>
      <c r="D320" s="162" t="s">
        <v>76</v>
      </c>
      <c r="E320" s="172" t="s">
        <v>2067</v>
      </c>
      <c r="F320" s="172" t="s">
        <v>2068</v>
      </c>
      <c r="I320" s="164"/>
      <c r="J320" s="173">
        <f>BK320</f>
        <v>0</v>
      </c>
      <c r="L320" s="161"/>
      <c r="M320" s="166"/>
      <c r="N320" s="167"/>
      <c r="O320" s="167"/>
      <c r="P320" s="168">
        <f>P321</f>
        <v>0</v>
      </c>
      <c r="Q320" s="167"/>
      <c r="R320" s="168">
        <f>R321</f>
        <v>0</v>
      </c>
      <c r="S320" s="167"/>
      <c r="T320" s="169">
        <f>T321</f>
        <v>0</v>
      </c>
      <c r="AR320" s="162" t="s">
        <v>93</v>
      </c>
      <c r="AT320" s="170" t="s">
        <v>76</v>
      </c>
      <c r="AU320" s="170" t="s">
        <v>81</v>
      </c>
      <c r="AY320" s="162" t="s">
        <v>232</v>
      </c>
      <c r="BK320" s="171">
        <f>BK321</f>
        <v>0</v>
      </c>
    </row>
    <row r="321" spans="1:65" s="2" customFormat="1" ht="24.2" customHeight="1">
      <c r="A321" s="31"/>
      <c r="B321" s="142"/>
      <c r="C321" s="174" t="s">
        <v>2069</v>
      </c>
      <c r="D321" s="174" t="s">
        <v>234</v>
      </c>
      <c r="E321" s="175" t="s">
        <v>2070</v>
      </c>
      <c r="F321" s="176" t="s">
        <v>2071</v>
      </c>
      <c r="G321" s="177" t="s">
        <v>394</v>
      </c>
      <c r="H321" s="178">
        <v>2</v>
      </c>
      <c r="I321" s="179"/>
      <c r="J321" s="180">
        <f>ROUND(I321*H321,2)</f>
        <v>0</v>
      </c>
      <c r="K321" s="181"/>
      <c r="L321" s="32"/>
      <c r="M321" s="182" t="s">
        <v>1</v>
      </c>
      <c r="N321" s="183" t="s">
        <v>43</v>
      </c>
      <c r="O321" s="60"/>
      <c r="P321" s="184">
        <f>O321*H321</f>
        <v>0</v>
      </c>
      <c r="Q321" s="184">
        <v>0</v>
      </c>
      <c r="R321" s="184">
        <f>Q321*H321</f>
        <v>0</v>
      </c>
      <c r="S321" s="184">
        <v>0</v>
      </c>
      <c r="T321" s="185">
        <f>S321*H321</f>
        <v>0</v>
      </c>
      <c r="U321" s="31"/>
      <c r="V321" s="31"/>
      <c r="W321" s="31"/>
      <c r="X321" s="31"/>
      <c r="Y321" s="31"/>
      <c r="Z321" s="31"/>
      <c r="AA321" s="31"/>
      <c r="AB321" s="31"/>
      <c r="AC321" s="31"/>
      <c r="AD321" s="31"/>
      <c r="AE321" s="31"/>
      <c r="AR321" s="186" t="s">
        <v>463</v>
      </c>
      <c r="AT321" s="186" t="s">
        <v>234</v>
      </c>
      <c r="AU321" s="186" t="s">
        <v>88</v>
      </c>
      <c r="AY321" s="14" t="s">
        <v>232</v>
      </c>
      <c r="BE321" s="104">
        <f>IF(N321="základná",J321,0)</f>
        <v>0</v>
      </c>
      <c r="BF321" s="104">
        <f>IF(N321="znížená",J321,0)</f>
        <v>0</v>
      </c>
      <c r="BG321" s="104">
        <f>IF(N321="zákl. prenesená",J321,0)</f>
        <v>0</v>
      </c>
      <c r="BH321" s="104">
        <f>IF(N321="zníž. prenesená",J321,0)</f>
        <v>0</v>
      </c>
      <c r="BI321" s="104">
        <f>IF(N321="nulová",J321,0)</f>
        <v>0</v>
      </c>
      <c r="BJ321" s="14" t="s">
        <v>88</v>
      </c>
      <c r="BK321" s="104">
        <f>ROUND(I321*H321,2)</f>
        <v>0</v>
      </c>
      <c r="BL321" s="14" t="s">
        <v>463</v>
      </c>
      <c r="BM321" s="186" t="s">
        <v>2072</v>
      </c>
    </row>
    <row r="322" spans="1:65" s="12" customFormat="1" ht="22.9" customHeight="1">
      <c r="B322" s="161"/>
      <c r="D322" s="162" t="s">
        <v>76</v>
      </c>
      <c r="E322" s="172" t="s">
        <v>2073</v>
      </c>
      <c r="F322" s="172" t="s">
        <v>2074</v>
      </c>
      <c r="I322" s="164"/>
      <c r="J322" s="173">
        <f>BK322</f>
        <v>0</v>
      </c>
      <c r="L322" s="161"/>
      <c r="M322" s="166"/>
      <c r="N322" s="167"/>
      <c r="O322" s="167"/>
      <c r="P322" s="168">
        <f>SUM(P323:P327)</f>
        <v>0</v>
      </c>
      <c r="Q322" s="167"/>
      <c r="R322" s="168">
        <f>SUM(R323:R327)</f>
        <v>0</v>
      </c>
      <c r="S322" s="167"/>
      <c r="T322" s="169">
        <f>SUM(T323:T327)</f>
        <v>0</v>
      </c>
      <c r="AR322" s="162" t="s">
        <v>81</v>
      </c>
      <c r="AT322" s="170" t="s">
        <v>76</v>
      </c>
      <c r="AU322" s="170" t="s">
        <v>81</v>
      </c>
      <c r="AY322" s="162" t="s">
        <v>232</v>
      </c>
      <c r="BK322" s="171">
        <f>SUM(BK323:BK327)</f>
        <v>0</v>
      </c>
    </row>
    <row r="323" spans="1:65" s="2" customFormat="1" ht="24.2" customHeight="1">
      <c r="A323" s="31"/>
      <c r="B323" s="142"/>
      <c r="C323" s="174" t="s">
        <v>2075</v>
      </c>
      <c r="D323" s="174" t="s">
        <v>234</v>
      </c>
      <c r="E323" s="175" t="s">
        <v>2076</v>
      </c>
      <c r="F323" s="176" t="s">
        <v>2077</v>
      </c>
      <c r="G323" s="177" t="s">
        <v>394</v>
      </c>
      <c r="H323" s="178">
        <v>1</v>
      </c>
      <c r="I323" s="179"/>
      <c r="J323" s="180">
        <f>ROUND(I323*H323,2)</f>
        <v>0</v>
      </c>
      <c r="K323" s="181"/>
      <c r="L323" s="32"/>
      <c r="M323" s="182" t="s">
        <v>1</v>
      </c>
      <c r="N323" s="183" t="s">
        <v>43</v>
      </c>
      <c r="O323" s="60"/>
      <c r="P323" s="184">
        <f>O323*H323</f>
        <v>0</v>
      </c>
      <c r="Q323" s="184">
        <v>0</v>
      </c>
      <c r="R323" s="184">
        <f>Q323*H323</f>
        <v>0</v>
      </c>
      <c r="S323" s="184">
        <v>0</v>
      </c>
      <c r="T323" s="185">
        <f>S323*H323</f>
        <v>0</v>
      </c>
      <c r="U323" s="31"/>
      <c r="V323" s="31"/>
      <c r="W323" s="31"/>
      <c r="X323" s="31"/>
      <c r="Y323" s="31"/>
      <c r="Z323" s="31"/>
      <c r="AA323" s="31"/>
      <c r="AB323" s="31"/>
      <c r="AC323" s="31"/>
      <c r="AD323" s="31"/>
      <c r="AE323" s="31"/>
      <c r="AR323" s="186" t="s">
        <v>463</v>
      </c>
      <c r="AT323" s="186" t="s">
        <v>234</v>
      </c>
      <c r="AU323" s="186" t="s">
        <v>88</v>
      </c>
      <c r="AY323" s="14" t="s">
        <v>232</v>
      </c>
      <c r="BE323" s="104">
        <f>IF(N323="základná",J323,0)</f>
        <v>0</v>
      </c>
      <c r="BF323" s="104">
        <f>IF(N323="znížená",J323,0)</f>
        <v>0</v>
      </c>
      <c r="BG323" s="104">
        <f>IF(N323="zákl. prenesená",J323,0)</f>
        <v>0</v>
      </c>
      <c r="BH323" s="104">
        <f>IF(N323="zníž. prenesená",J323,0)</f>
        <v>0</v>
      </c>
      <c r="BI323" s="104">
        <f>IF(N323="nulová",J323,0)</f>
        <v>0</v>
      </c>
      <c r="BJ323" s="14" t="s">
        <v>88</v>
      </c>
      <c r="BK323" s="104">
        <f>ROUND(I323*H323,2)</f>
        <v>0</v>
      </c>
      <c r="BL323" s="14" t="s">
        <v>463</v>
      </c>
      <c r="BM323" s="186" t="s">
        <v>2078</v>
      </c>
    </row>
    <row r="324" spans="1:65" s="2" customFormat="1" ht="62.65" customHeight="1">
      <c r="A324" s="31"/>
      <c r="B324" s="142"/>
      <c r="C324" s="174" t="s">
        <v>2079</v>
      </c>
      <c r="D324" s="174" t="s">
        <v>234</v>
      </c>
      <c r="E324" s="175" t="s">
        <v>2080</v>
      </c>
      <c r="F324" s="176" t="s">
        <v>2081</v>
      </c>
      <c r="G324" s="177" t="s">
        <v>394</v>
      </c>
      <c r="H324" s="178">
        <v>1</v>
      </c>
      <c r="I324" s="179"/>
      <c r="J324" s="180">
        <f>ROUND(I324*H324,2)</f>
        <v>0</v>
      </c>
      <c r="K324" s="181"/>
      <c r="L324" s="32"/>
      <c r="M324" s="182" t="s">
        <v>1</v>
      </c>
      <c r="N324" s="183" t="s">
        <v>43</v>
      </c>
      <c r="O324" s="60"/>
      <c r="P324" s="184">
        <f>O324*H324</f>
        <v>0</v>
      </c>
      <c r="Q324" s="184">
        <v>0</v>
      </c>
      <c r="R324" s="184">
        <f>Q324*H324</f>
        <v>0</v>
      </c>
      <c r="S324" s="184">
        <v>0</v>
      </c>
      <c r="T324" s="185">
        <f>S324*H324</f>
        <v>0</v>
      </c>
      <c r="U324" s="31"/>
      <c r="V324" s="31"/>
      <c r="W324" s="31"/>
      <c r="X324" s="31"/>
      <c r="Y324" s="31"/>
      <c r="Z324" s="31"/>
      <c r="AA324" s="31"/>
      <c r="AB324" s="31"/>
      <c r="AC324" s="31"/>
      <c r="AD324" s="31"/>
      <c r="AE324" s="31"/>
      <c r="AR324" s="186" t="s">
        <v>463</v>
      </c>
      <c r="AT324" s="186" t="s">
        <v>234</v>
      </c>
      <c r="AU324" s="186" t="s">
        <v>88</v>
      </c>
      <c r="AY324" s="14" t="s">
        <v>232</v>
      </c>
      <c r="BE324" s="104">
        <f>IF(N324="základná",J324,0)</f>
        <v>0</v>
      </c>
      <c r="BF324" s="104">
        <f>IF(N324="znížená",J324,0)</f>
        <v>0</v>
      </c>
      <c r="BG324" s="104">
        <f>IF(N324="zákl. prenesená",J324,0)</f>
        <v>0</v>
      </c>
      <c r="BH324" s="104">
        <f>IF(N324="zníž. prenesená",J324,0)</f>
        <v>0</v>
      </c>
      <c r="BI324" s="104">
        <f>IF(N324="nulová",J324,0)</f>
        <v>0</v>
      </c>
      <c r="BJ324" s="14" t="s">
        <v>88</v>
      </c>
      <c r="BK324" s="104">
        <f>ROUND(I324*H324,2)</f>
        <v>0</v>
      </c>
      <c r="BL324" s="14" t="s">
        <v>463</v>
      </c>
      <c r="BM324" s="186" t="s">
        <v>2082</v>
      </c>
    </row>
    <row r="325" spans="1:65" s="2" customFormat="1" ht="44.25" customHeight="1">
      <c r="A325" s="31"/>
      <c r="B325" s="142"/>
      <c r="C325" s="174" t="s">
        <v>2083</v>
      </c>
      <c r="D325" s="174" t="s">
        <v>234</v>
      </c>
      <c r="E325" s="175" t="s">
        <v>2084</v>
      </c>
      <c r="F325" s="176" t="s">
        <v>2085</v>
      </c>
      <c r="G325" s="177" t="s">
        <v>394</v>
      </c>
      <c r="H325" s="178">
        <v>1</v>
      </c>
      <c r="I325" s="179"/>
      <c r="J325" s="180">
        <f>ROUND(I325*H325,2)</f>
        <v>0</v>
      </c>
      <c r="K325" s="181"/>
      <c r="L325" s="32"/>
      <c r="M325" s="182" t="s">
        <v>1</v>
      </c>
      <c r="N325" s="183" t="s">
        <v>43</v>
      </c>
      <c r="O325" s="60"/>
      <c r="P325" s="184">
        <f>O325*H325</f>
        <v>0</v>
      </c>
      <c r="Q325" s="184">
        <v>0</v>
      </c>
      <c r="R325" s="184">
        <f>Q325*H325</f>
        <v>0</v>
      </c>
      <c r="S325" s="184">
        <v>0</v>
      </c>
      <c r="T325" s="185">
        <f>S325*H325</f>
        <v>0</v>
      </c>
      <c r="U325" s="31"/>
      <c r="V325" s="31"/>
      <c r="W325" s="31"/>
      <c r="X325" s="31"/>
      <c r="Y325" s="31"/>
      <c r="Z325" s="31"/>
      <c r="AA325" s="31"/>
      <c r="AB325" s="31"/>
      <c r="AC325" s="31"/>
      <c r="AD325" s="31"/>
      <c r="AE325" s="31"/>
      <c r="AR325" s="186" t="s">
        <v>463</v>
      </c>
      <c r="AT325" s="186" t="s">
        <v>234</v>
      </c>
      <c r="AU325" s="186" t="s">
        <v>88</v>
      </c>
      <c r="AY325" s="14" t="s">
        <v>232</v>
      </c>
      <c r="BE325" s="104">
        <f>IF(N325="základná",J325,0)</f>
        <v>0</v>
      </c>
      <c r="BF325" s="104">
        <f>IF(N325="znížená",J325,0)</f>
        <v>0</v>
      </c>
      <c r="BG325" s="104">
        <f>IF(N325="zákl. prenesená",J325,0)</f>
        <v>0</v>
      </c>
      <c r="BH325" s="104">
        <f>IF(N325="zníž. prenesená",J325,0)</f>
        <v>0</v>
      </c>
      <c r="BI325" s="104">
        <f>IF(N325="nulová",J325,0)</f>
        <v>0</v>
      </c>
      <c r="BJ325" s="14" t="s">
        <v>88</v>
      </c>
      <c r="BK325" s="104">
        <f>ROUND(I325*H325,2)</f>
        <v>0</v>
      </c>
      <c r="BL325" s="14" t="s">
        <v>463</v>
      </c>
      <c r="BM325" s="186" t="s">
        <v>2086</v>
      </c>
    </row>
    <row r="326" spans="1:65" s="2" customFormat="1" ht="55.5" customHeight="1">
      <c r="A326" s="31"/>
      <c r="B326" s="142"/>
      <c r="C326" s="174" t="s">
        <v>2087</v>
      </c>
      <c r="D326" s="174" t="s">
        <v>234</v>
      </c>
      <c r="E326" s="175" t="s">
        <v>2088</v>
      </c>
      <c r="F326" s="176" t="s">
        <v>2089</v>
      </c>
      <c r="G326" s="177" t="s">
        <v>394</v>
      </c>
      <c r="H326" s="178">
        <v>1</v>
      </c>
      <c r="I326" s="179"/>
      <c r="J326" s="180">
        <f>ROUND(I326*H326,2)</f>
        <v>0</v>
      </c>
      <c r="K326" s="181"/>
      <c r="L326" s="32"/>
      <c r="M326" s="182" t="s">
        <v>1</v>
      </c>
      <c r="N326" s="183" t="s">
        <v>43</v>
      </c>
      <c r="O326" s="60"/>
      <c r="P326" s="184">
        <f>O326*H326</f>
        <v>0</v>
      </c>
      <c r="Q326" s="184">
        <v>0</v>
      </c>
      <c r="R326" s="184">
        <f>Q326*H326</f>
        <v>0</v>
      </c>
      <c r="S326" s="184">
        <v>0</v>
      </c>
      <c r="T326" s="185">
        <f>S326*H326</f>
        <v>0</v>
      </c>
      <c r="U326" s="31"/>
      <c r="V326" s="31"/>
      <c r="W326" s="31"/>
      <c r="X326" s="31"/>
      <c r="Y326" s="31"/>
      <c r="Z326" s="31"/>
      <c r="AA326" s="31"/>
      <c r="AB326" s="31"/>
      <c r="AC326" s="31"/>
      <c r="AD326" s="31"/>
      <c r="AE326" s="31"/>
      <c r="AR326" s="186" t="s">
        <v>463</v>
      </c>
      <c r="AT326" s="186" t="s">
        <v>234</v>
      </c>
      <c r="AU326" s="186" t="s">
        <v>88</v>
      </c>
      <c r="AY326" s="14" t="s">
        <v>232</v>
      </c>
      <c r="BE326" s="104">
        <f>IF(N326="základná",J326,0)</f>
        <v>0</v>
      </c>
      <c r="BF326" s="104">
        <f>IF(N326="znížená",J326,0)</f>
        <v>0</v>
      </c>
      <c r="BG326" s="104">
        <f>IF(N326="zákl. prenesená",J326,0)</f>
        <v>0</v>
      </c>
      <c r="BH326" s="104">
        <f>IF(N326="zníž. prenesená",J326,0)</f>
        <v>0</v>
      </c>
      <c r="BI326" s="104">
        <f>IF(N326="nulová",J326,0)</f>
        <v>0</v>
      </c>
      <c r="BJ326" s="14" t="s">
        <v>88</v>
      </c>
      <c r="BK326" s="104">
        <f>ROUND(I326*H326,2)</f>
        <v>0</v>
      </c>
      <c r="BL326" s="14" t="s">
        <v>463</v>
      </c>
      <c r="BM326" s="186" t="s">
        <v>2090</v>
      </c>
    </row>
    <row r="327" spans="1:65" s="2" customFormat="1" ht="24.2" customHeight="1">
      <c r="A327" s="31"/>
      <c r="B327" s="142"/>
      <c r="C327" s="174" t="s">
        <v>2091</v>
      </c>
      <c r="D327" s="174" t="s">
        <v>234</v>
      </c>
      <c r="E327" s="175" t="s">
        <v>2092</v>
      </c>
      <c r="F327" s="176" t="s">
        <v>2093</v>
      </c>
      <c r="G327" s="177" t="s">
        <v>394</v>
      </c>
      <c r="H327" s="178">
        <v>1</v>
      </c>
      <c r="I327" s="179"/>
      <c r="J327" s="180">
        <f>ROUND(I327*H327,2)</f>
        <v>0</v>
      </c>
      <c r="K327" s="181"/>
      <c r="L327" s="32"/>
      <c r="M327" s="182" t="s">
        <v>1</v>
      </c>
      <c r="N327" s="183" t="s">
        <v>43</v>
      </c>
      <c r="O327" s="60"/>
      <c r="P327" s="184">
        <f>O327*H327</f>
        <v>0</v>
      </c>
      <c r="Q327" s="184">
        <v>0</v>
      </c>
      <c r="R327" s="184">
        <f>Q327*H327</f>
        <v>0</v>
      </c>
      <c r="S327" s="184">
        <v>0</v>
      </c>
      <c r="T327" s="185">
        <f>S327*H327</f>
        <v>0</v>
      </c>
      <c r="U327" s="31"/>
      <c r="V327" s="31"/>
      <c r="W327" s="31"/>
      <c r="X327" s="31"/>
      <c r="Y327" s="31"/>
      <c r="Z327" s="31"/>
      <c r="AA327" s="31"/>
      <c r="AB327" s="31"/>
      <c r="AC327" s="31"/>
      <c r="AD327" s="31"/>
      <c r="AE327" s="31"/>
      <c r="AR327" s="186" t="s">
        <v>463</v>
      </c>
      <c r="AT327" s="186" t="s">
        <v>234</v>
      </c>
      <c r="AU327" s="186" t="s">
        <v>88</v>
      </c>
      <c r="AY327" s="14" t="s">
        <v>232</v>
      </c>
      <c r="BE327" s="104">
        <f>IF(N327="základná",J327,0)</f>
        <v>0</v>
      </c>
      <c r="BF327" s="104">
        <f>IF(N327="znížená",J327,0)</f>
        <v>0</v>
      </c>
      <c r="BG327" s="104">
        <f>IF(N327="zákl. prenesená",J327,0)</f>
        <v>0</v>
      </c>
      <c r="BH327" s="104">
        <f>IF(N327="zníž. prenesená",J327,0)</f>
        <v>0</v>
      </c>
      <c r="BI327" s="104">
        <f>IF(N327="nulová",J327,0)</f>
        <v>0</v>
      </c>
      <c r="BJ327" s="14" t="s">
        <v>88</v>
      </c>
      <c r="BK327" s="104">
        <f>ROUND(I327*H327,2)</f>
        <v>0</v>
      </c>
      <c r="BL327" s="14" t="s">
        <v>463</v>
      </c>
      <c r="BM327" s="186" t="s">
        <v>2094</v>
      </c>
    </row>
    <row r="328" spans="1:65" s="12" customFormat="1" ht="22.9" customHeight="1">
      <c r="B328" s="161"/>
      <c r="D328" s="162" t="s">
        <v>76</v>
      </c>
      <c r="E328" s="172" t="s">
        <v>2095</v>
      </c>
      <c r="F328" s="172" t="s">
        <v>2096</v>
      </c>
      <c r="I328" s="164"/>
      <c r="J328" s="173">
        <f>BK328</f>
        <v>0</v>
      </c>
      <c r="L328" s="161"/>
      <c r="M328" s="166"/>
      <c r="N328" s="167"/>
      <c r="O328" s="167"/>
      <c r="P328" s="168">
        <f>SUM(P329:P333)</f>
        <v>0</v>
      </c>
      <c r="Q328" s="167"/>
      <c r="R328" s="168">
        <f>SUM(R329:R333)</f>
        <v>0</v>
      </c>
      <c r="S328" s="167"/>
      <c r="T328" s="169">
        <f>SUM(T329:T333)</f>
        <v>0</v>
      </c>
      <c r="AR328" s="162" t="s">
        <v>93</v>
      </c>
      <c r="AT328" s="170" t="s">
        <v>76</v>
      </c>
      <c r="AU328" s="170" t="s">
        <v>81</v>
      </c>
      <c r="AY328" s="162" t="s">
        <v>232</v>
      </c>
      <c r="BK328" s="171">
        <f>SUM(BK329:BK333)</f>
        <v>0</v>
      </c>
    </row>
    <row r="329" spans="1:65" s="2" customFormat="1" ht="24.2" customHeight="1">
      <c r="A329" s="31"/>
      <c r="B329" s="142"/>
      <c r="C329" s="174" t="s">
        <v>2097</v>
      </c>
      <c r="D329" s="174" t="s">
        <v>234</v>
      </c>
      <c r="E329" s="175" t="s">
        <v>2098</v>
      </c>
      <c r="F329" s="176" t="s">
        <v>2099</v>
      </c>
      <c r="G329" s="177" t="s">
        <v>256</v>
      </c>
      <c r="H329" s="178">
        <v>32</v>
      </c>
      <c r="I329" s="179"/>
      <c r="J329" s="180">
        <f>ROUND(I329*H329,2)</f>
        <v>0</v>
      </c>
      <c r="K329" s="181"/>
      <c r="L329" s="32"/>
      <c r="M329" s="182" t="s">
        <v>1</v>
      </c>
      <c r="N329" s="183" t="s">
        <v>43</v>
      </c>
      <c r="O329" s="60"/>
      <c r="P329" s="184">
        <f>O329*H329</f>
        <v>0</v>
      </c>
      <c r="Q329" s="184">
        <v>0</v>
      </c>
      <c r="R329" s="184">
        <f>Q329*H329</f>
        <v>0</v>
      </c>
      <c r="S329" s="184">
        <v>0</v>
      </c>
      <c r="T329" s="185">
        <f>S329*H329</f>
        <v>0</v>
      </c>
      <c r="U329" s="31"/>
      <c r="V329" s="31"/>
      <c r="W329" s="31"/>
      <c r="X329" s="31"/>
      <c r="Y329" s="31"/>
      <c r="Z329" s="31"/>
      <c r="AA329" s="31"/>
      <c r="AB329" s="31"/>
      <c r="AC329" s="31"/>
      <c r="AD329" s="31"/>
      <c r="AE329" s="31"/>
      <c r="AR329" s="186" t="s">
        <v>463</v>
      </c>
      <c r="AT329" s="186" t="s">
        <v>234</v>
      </c>
      <c r="AU329" s="186" t="s">
        <v>88</v>
      </c>
      <c r="AY329" s="14" t="s">
        <v>232</v>
      </c>
      <c r="BE329" s="104">
        <f>IF(N329="základná",J329,0)</f>
        <v>0</v>
      </c>
      <c r="BF329" s="104">
        <f>IF(N329="znížená",J329,0)</f>
        <v>0</v>
      </c>
      <c r="BG329" s="104">
        <f>IF(N329="zákl. prenesená",J329,0)</f>
        <v>0</v>
      </c>
      <c r="BH329" s="104">
        <f>IF(N329="zníž. prenesená",J329,0)</f>
        <v>0</v>
      </c>
      <c r="BI329" s="104">
        <f>IF(N329="nulová",J329,0)</f>
        <v>0</v>
      </c>
      <c r="BJ329" s="14" t="s">
        <v>88</v>
      </c>
      <c r="BK329" s="104">
        <f>ROUND(I329*H329,2)</f>
        <v>0</v>
      </c>
      <c r="BL329" s="14" t="s">
        <v>463</v>
      </c>
      <c r="BM329" s="186" t="s">
        <v>2100</v>
      </c>
    </row>
    <row r="330" spans="1:65" s="2" customFormat="1" ht="33" customHeight="1">
      <c r="A330" s="31"/>
      <c r="B330" s="142"/>
      <c r="C330" s="174" t="s">
        <v>2101</v>
      </c>
      <c r="D330" s="174" t="s">
        <v>234</v>
      </c>
      <c r="E330" s="175" t="s">
        <v>2102</v>
      </c>
      <c r="F330" s="176" t="s">
        <v>2103</v>
      </c>
      <c r="G330" s="177" t="s">
        <v>256</v>
      </c>
      <c r="H330" s="178">
        <v>32</v>
      </c>
      <c r="I330" s="179"/>
      <c r="J330" s="180">
        <f>ROUND(I330*H330,2)</f>
        <v>0</v>
      </c>
      <c r="K330" s="181"/>
      <c r="L330" s="32"/>
      <c r="M330" s="182" t="s">
        <v>1</v>
      </c>
      <c r="N330" s="183" t="s">
        <v>43</v>
      </c>
      <c r="O330" s="60"/>
      <c r="P330" s="184">
        <f>O330*H330</f>
        <v>0</v>
      </c>
      <c r="Q330" s="184">
        <v>0</v>
      </c>
      <c r="R330" s="184">
        <f>Q330*H330</f>
        <v>0</v>
      </c>
      <c r="S330" s="184">
        <v>0</v>
      </c>
      <c r="T330" s="185">
        <f>S330*H330</f>
        <v>0</v>
      </c>
      <c r="U330" s="31"/>
      <c r="V330" s="31"/>
      <c r="W330" s="31"/>
      <c r="X330" s="31"/>
      <c r="Y330" s="31"/>
      <c r="Z330" s="31"/>
      <c r="AA330" s="31"/>
      <c r="AB330" s="31"/>
      <c r="AC330" s="31"/>
      <c r="AD330" s="31"/>
      <c r="AE330" s="31"/>
      <c r="AR330" s="186" t="s">
        <v>463</v>
      </c>
      <c r="AT330" s="186" t="s">
        <v>234</v>
      </c>
      <c r="AU330" s="186" t="s">
        <v>88</v>
      </c>
      <c r="AY330" s="14" t="s">
        <v>232</v>
      </c>
      <c r="BE330" s="104">
        <f>IF(N330="základná",J330,0)</f>
        <v>0</v>
      </c>
      <c r="BF330" s="104">
        <f>IF(N330="znížená",J330,0)</f>
        <v>0</v>
      </c>
      <c r="BG330" s="104">
        <f>IF(N330="zákl. prenesená",J330,0)</f>
        <v>0</v>
      </c>
      <c r="BH330" s="104">
        <f>IF(N330="zníž. prenesená",J330,0)</f>
        <v>0</v>
      </c>
      <c r="BI330" s="104">
        <f>IF(N330="nulová",J330,0)</f>
        <v>0</v>
      </c>
      <c r="BJ330" s="14" t="s">
        <v>88</v>
      </c>
      <c r="BK330" s="104">
        <f>ROUND(I330*H330,2)</f>
        <v>0</v>
      </c>
      <c r="BL330" s="14" t="s">
        <v>463</v>
      </c>
      <c r="BM330" s="186" t="s">
        <v>2104</v>
      </c>
    </row>
    <row r="331" spans="1:65" s="2" customFormat="1" ht="33" customHeight="1">
      <c r="A331" s="31"/>
      <c r="B331" s="142"/>
      <c r="C331" s="174" t="s">
        <v>2105</v>
      </c>
      <c r="D331" s="174" t="s">
        <v>234</v>
      </c>
      <c r="E331" s="175" t="s">
        <v>2106</v>
      </c>
      <c r="F331" s="176" t="s">
        <v>2107</v>
      </c>
      <c r="G331" s="177" t="s">
        <v>237</v>
      </c>
      <c r="H331" s="178">
        <v>32</v>
      </c>
      <c r="I331" s="179"/>
      <c r="J331" s="180">
        <f>ROUND(I331*H331,2)</f>
        <v>0</v>
      </c>
      <c r="K331" s="181"/>
      <c r="L331" s="32"/>
      <c r="M331" s="182" t="s">
        <v>1</v>
      </c>
      <c r="N331" s="183" t="s">
        <v>43</v>
      </c>
      <c r="O331" s="60"/>
      <c r="P331" s="184">
        <f>O331*H331</f>
        <v>0</v>
      </c>
      <c r="Q331" s="184">
        <v>0</v>
      </c>
      <c r="R331" s="184">
        <f>Q331*H331</f>
        <v>0</v>
      </c>
      <c r="S331" s="184">
        <v>0</v>
      </c>
      <c r="T331" s="185">
        <f>S331*H331</f>
        <v>0</v>
      </c>
      <c r="U331" s="31"/>
      <c r="V331" s="31"/>
      <c r="W331" s="31"/>
      <c r="X331" s="31"/>
      <c r="Y331" s="31"/>
      <c r="Z331" s="31"/>
      <c r="AA331" s="31"/>
      <c r="AB331" s="31"/>
      <c r="AC331" s="31"/>
      <c r="AD331" s="31"/>
      <c r="AE331" s="31"/>
      <c r="AR331" s="186" t="s">
        <v>463</v>
      </c>
      <c r="AT331" s="186" t="s">
        <v>234</v>
      </c>
      <c r="AU331" s="186" t="s">
        <v>88</v>
      </c>
      <c r="AY331" s="14" t="s">
        <v>232</v>
      </c>
      <c r="BE331" s="104">
        <f>IF(N331="základná",J331,0)</f>
        <v>0</v>
      </c>
      <c r="BF331" s="104">
        <f>IF(N331="znížená",J331,0)</f>
        <v>0</v>
      </c>
      <c r="BG331" s="104">
        <f>IF(N331="zákl. prenesená",J331,0)</f>
        <v>0</v>
      </c>
      <c r="BH331" s="104">
        <f>IF(N331="zníž. prenesená",J331,0)</f>
        <v>0</v>
      </c>
      <c r="BI331" s="104">
        <f>IF(N331="nulová",J331,0)</f>
        <v>0</v>
      </c>
      <c r="BJ331" s="14" t="s">
        <v>88</v>
      </c>
      <c r="BK331" s="104">
        <f>ROUND(I331*H331,2)</f>
        <v>0</v>
      </c>
      <c r="BL331" s="14" t="s">
        <v>463</v>
      </c>
      <c r="BM331" s="186" t="s">
        <v>2108</v>
      </c>
    </row>
    <row r="332" spans="1:65" s="2" customFormat="1" ht="33" customHeight="1">
      <c r="A332" s="31"/>
      <c r="B332" s="142"/>
      <c r="C332" s="174" t="s">
        <v>2109</v>
      </c>
      <c r="D332" s="174" t="s">
        <v>234</v>
      </c>
      <c r="E332" s="175" t="s">
        <v>2110</v>
      </c>
      <c r="F332" s="176" t="s">
        <v>2111</v>
      </c>
      <c r="G332" s="177" t="s">
        <v>394</v>
      </c>
      <c r="H332" s="178">
        <v>1</v>
      </c>
      <c r="I332" s="179"/>
      <c r="J332" s="180">
        <f>ROUND(I332*H332,2)</f>
        <v>0</v>
      </c>
      <c r="K332" s="181"/>
      <c r="L332" s="32"/>
      <c r="M332" s="182" t="s">
        <v>1</v>
      </c>
      <c r="N332" s="183" t="s">
        <v>43</v>
      </c>
      <c r="O332" s="60"/>
      <c r="P332" s="184">
        <f>O332*H332</f>
        <v>0</v>
      </c>
      <c r="Q332" s="184">
        <v>0</v>
      </c>
      <c r="R332" s="184">
        <f>Q332*H332</f>
        <v>0</v>
      </c>
      <c r="S332" s="184">
        <v>0</v>
      </c>
      <c r="T332" s="185">
        <f>S332*H332</f>
        <v>0</v>
      </c>
      <c r="U332" s="31"/>
      <c r="V332" s="31"/>
      <c r="W332" s="31"/>
      <c r="X332" s="31"/>
      <c r="Y332" s="31"/>
      <c r="Z332" s="31"/>
      <c r="AA332" s="31"/>
      <c r="AB332" s="31"/>
      <c r="AC332" s="31"/>
      <c r="AD332" s="31"/>
      <c r="AE332" s="31"/>
      <c r="AR332" s="186" t="s">
        <v>463</v>
      </c>
      <c r="AT332" s="186" t="s">
        <v>234</v>
      </c>
      <c r="AU332" s="186" t="s">
        <v>88</v>
      </c>
      <c r="AY332" s="14" t="s">
        <v>232</v>
      </c>
      <c r="BE332" s="104">
        <f>IF(N332="základná",J332,0)</f>
        <v>0</v>
      </c>
      <c r="BF332" s="104">
        <f>IF(N332="znížená",J332,0)</f>
        <v>0</v>
      </c>
      <c r="BG332" s="104">
        <f>IF(N332="zákl. prenesená",J332,0)</f>
        <v>0</v>
      </c>
      <c r="BH332" s="104">
        <f>IF(N332="zníž. prenesená",J332,0)</f>
        <v>0</v>
      </c>
      <c r="BI332" s="104">
        <f>IF(N332="nulová",J332,0)</f>
        <v>0</v>
      </c>
      <c r="BJ332" s="14" t="s">
        <v>88</v>
      </c>
      <c r="BK332" s="104">
        <f>ROUND(I332*H332,2)</f>
        <v>0</v>
      </c>
      <c r="BL332" s="14" t="s">
        <v>463</v>
      </c>
      <c r="BM332" s="186" t="s">
        <v>2112</v>
      </c>
    </row>
    <row r="333" spans="1:65" s="2" customFormat="1" ht="16.5" customHeight="1">
      <c r="A333" s="31"/>
      <c r="B333" s="142"/>
      <c r="C333" s="187" t="s">
        <v>2113</v>
      </c>
      <c r="D333" s="187" t="s">
        <v>357</v>
      </c>
      <c r="E333" s="188" t="s">
        <v>2114</v>
      </c>
      <c r="F333" s="189" t="s">
        <v>2115</v>
      </c>
      <c r="G333" s="190" t="s">
        <v>287</v>
      </c>
      <c r="H333" s="191">
        <v>1.4999999999999999E-2</v>
      </c>
      <c r="I333" s="192"/>
      <c r="J333" s="193">
        <f>ROUND(I333*H333,2)</f>
        <v>0</v>
      </c>
      <c r="K333" s="194"/>
      <c r="L333" s="195"/>
      <c r="M333" s="196" t="s">
        <v>1</v>
      </c>
      <c r="N333" s="197" t="s">
        <v>43</v>
      </c>
      <c r="O333" s="60"/>
      <c r="P333" s="184">
        <f>O333*H333</f>
        <v>0</v>
      </c>
      <c r="Q333" s="184">
        <v>0</v>
      </c>
      <c r="R333" s="184">
        <f>Q333*H333</f>
        <v>0</v>
      </c>
      <c r="S333" s="184">
        <v>0</v>
      </c>
      <c r="T333" s="185">
        <f>S333*H333</f>
        <v>0</v>
      </c>
      <c r="U333" s="31"/>
      <c r="V333" s="31"/>
      <c r="W333" s="31"/>
      <c r="X333" s="31"/>
      <c r="Y333" s="31"/>
      <c r="Z333" s="31"/>
      <c r="AA333" s="31"/>
      <c r="AB333" s="31"/>
      <c r="AC333" s="31"/>
      <c r="AD333" s="31"/>
      <c r="AE333" s="31"/>
      <c r="AR333" s="186" t="s">
        <v>1292</v>
      </c>
      <c r="AT333" s="186" t="s">
        <v>357</v>
      </c>
      <c r="AU333" s="186" t="s">
        <v>88</v>
      </c>
      <c r="AY333" s="14" t="s">
        <v>232</v>
      </c>
      <c r="BE333" s="104">
        <f>IF(N333="základná",J333,0)</f>
        <v>0</v>
      </c>
      <c r="BF333" s="104">
        <f>IF(N333="znížená",J333,0)</f>
        <v>0</v>
      </c>
      <c r="BG333" s="104">
        <f>IF(N333="zákl. prenesená",J333,0)</f>
        <v>0</v>
      </c>
      <c r="BH333" s="104">
        <f>IF(N333="zníž. prenesená",J333,0)</f>
        <v>0</v>
      </c>
      <c r="BI333" s="104">
        <f>IF(N333="nulová",J333,0)</f>
        <v>0</v>
      </c>
      <c r="BJ333" s="14" t="s">
        <v>88</v>
      </c>
      <c r="BK333" s="104">
        <f>ROUND(I333*H333,2)</f>
        <v>0</v>
      </c>
      <c r="BL333" s="14" t="s">
        <v>463</v>
      </c>
      <c r="BM333" s="186" t="s">
        <v>2116</v>
      </c>
    </row>
    <row r="334" spans="1:65" s="12" customFormat="1" ht="25.9" customHeight="1">
      <c r="B334" s="161"/>
      <c r="D334" s="162" t="s">
        <v>76</v>
      </c>
      <c r="E334" s="163" t="s">
        <v>2117</v>
      </c>
      <c r="F334" s="163" t="s">
        <v>2118</v>
      </c>
      <c r="I334" s="164"/>
      <c r="J334" s="165">
        <f>BK334</f>
        <v>0</v>
      </c>
      <c r="L334" s="161"/>
      <c r="M334" s="166"/>
      <c r="N334" s="167"/>
      <c r="O334" s="167"/>
      <c r="P334" s="168">
        <f>P335</f>
        <v>0</v>
      </c>
      <c r="Q334" s="167"/>
      <c r="R334" s="168">
        <f>R335</f>
        <v>0</v>
      </c>
      <c r="S334" s="167"/>
      <c r="T334" s="169">
        <f>T335</f>
        <v>0</v>
      </c>
      <c r="AR334" s="162" t="s">
        <v>238</v>
      </c>
      <c r="AT334" s="170" t="s">
        <v>76</v>
      </c>
      <c r="AU334" s="170" t="s">
        <v>77</v>
      </c>
      <c r="AY334" s="162" t="s">
        <v>232</v>
      </c>
      <c r="BK334" s="171">
        <f>BK335</f>
        <v>0</v>
      </c>
    </row>
    <row r="335" spans="1:65" s="2" customFormat="1" ht="33" customHeight="1">
      <c r="A335" s="31"/>
      <c r="B335" s="142"/>
      <c r="C335" s="174" t="s">
        <v>2119</v>
      </c>
      <c r="D335" s="174" t="s">
        <v>234</v>
      </c>
      <c r="E335" s="175" t="s">
        <v>2120</v>
      </c>
      <c r="F335" s="176" t="s">
        <v>2121</v>
      </c>
      <c r="G335" s="177" t="s">
        <v>261</v>
      </c>
      <c r="H335" s="178">
        <v>80</v>
      </c>
      <c r="I335" s="179"/>
      <c r="J335" s="180">
        <f>ROUND(I335*H335,2)</f>
        <v>0</v>
      </c>
      <c r="K335" s="181"/>
      <c r="L335" s="32"/>
      <c r="M335" s="182" t="s">
        <v>1</v>
      </c>
      <c r="N335" s="183" t="s">
        <v>43</v>
      </c>
      <c r="O335" s="60"/>
      <c r="P335" s="184">
        <f>O335*H335</f>
        <v>0</v>
      </c>
      <c r="Q335" s="184">
        <v>0</v>
      </c>
      <c r="R335" s="184">
        <f>Q335*H335</f>
        <v>0</v>
      </c>
      <c r="S335" s="184">
        <v>0</v>
      </c>
      <c r="T335" s="185">
        <f>S335*H335</f>
        <v>0</v>
      </c>
      <c r="U335" s="31"/>
      <c r="V335" s="31"/>
      <c r="W335" s="31"/>
      <c r="X335" s="31"/>
      <c r="Y335" s="31"/>
      <c r="Z335" s="31"/>
      <c r="AA335" s="31"/>
      <c r="AB335" s="31"/>
      <c r="AC335" s="31"/>
      <c r="AD335" s="31"/>
      <c r="AE335" s="31"/>
      <c r="AR335" s="186" t="s">
        <v>2122</v>
      </c>
      <c r="AT335" s="186" t="s">
        <v>234</v>
      </c>
      <c r="AU335" s="186" t="s">
        <v>81</v>
      </c>
      <c r="AY335" s="14" t="s">
        <v>232</v>
      </c>
      <c r="BE335" s="104">
        <f>IF(N335="základná",J335,0)</f>
        <v>0</v>
      </c>
      <c r="BF335" s="104">
        <f>IF(N335="znížená",J335,0)</f>
        <v>0</v>
      </c>
      <c r="BG335" s="104">
        <f>IF(N335="zákl. prenesená",J335,0)</f>
        <v>0</v>
      </c>
      <c r="BH335" s="104">
        <f>IF(N335="zníž. prenesená",J335,0)</f>
        <v>0</v>
      </c>
      <c r="BI335" s="104">
        <f>IF(N335="nulová",J335,0)</f>
        <v>0</v>
      </c>
      <c r="BJ335" s="14" t="s">
        <v>88</v>
      </c>
      <c r="BK335" s="104">
        <f>ROUND(I335*H335,2)</f>
        <v>0</v>
      </c>
      <c r="BL335" s="14" t="s">
        <v>2122</v>
      </c>
      <c r="BM335" s="186" t="s">
        <v>2123</v>
      </c>
    </row>
    <row r="336" spans="1:65" s="12" customFormat="1" ht="25.9" customHeight="1">
      <c r="B336" s="161"/>
      <c r="D336" s="162" t="s">
        <v>76</v>
      </c>
      <c r="E336" s="163" t="s">
        <v>2124</v>
      </c>
      <c r="F336" s="163" t="s">
        <v>2125</v>
      </c>
      <c r="I336" s="164"/>
      <c r="J336" s="165">
        <f>BK336</f>
        <v>0</v>
      </c>
      <c r="L336" s="161"/>
      <c r="M336" s="166"/>
      <c r="N336" s="167"/>
      <c r="O336" s="167"/>
      <c r="P336" s="168">
        <f>SUM(P337:P338)</f>
        <v>0</v>
      </c>
      <c r="Q336" s="167"/>
      <c r="R336" s="168">
        <f>SUM(R337:R338)</f>
        <v>0</v>
      </c>
      <c r="S336" s="167"/>
      <c r="T336" s="169">
        <f>SUM(T337:T338)</f>
        <v>0</v>
      </c>
      <c r="AR336" s="162" t="s">
        <v>238</v>
      </c>
      <c r="AT336" s="170" t="s">
        <v>76</v>
      </c>
      <c r="AU336" s="170" t="s">
        <v>77</v>
      </c>
      <c r="AY336" s="162" t="s">
        <v>232</v>
      </c>
      <c r="BK336" s="171">
        <f>SUM(BK337:BK338)</f>
        <v>0</v>
      </c>
    </row>
    <row r="337" spans="1:65" s="2" customFormat="1" ht="21.75" customHeight="1">
      <c r="A337" s="31"/>
      <c r="B337" s="142"/>
      <c r="C337" s="174" t="s">
        <v>2126</v>
      </c>
      <c r="D337" s="174" t="s">
        <v>234</v>
      </c>
      <c r="E337" s="175" t="s">
        <v>2127</v>
      </c>
      <c r="F337" s="176" t="s">
        <v>2128</v>
      </c>
      <c r="G337" s="177" t="s">
        <v>394</v>
      </c>
      <c r="H337" s="178">
        <v>1</v>
      </c>
      <c r="I337" s="179"/>
      <c r="J337" s="180">
        <f>ROUND(I337*H337,2)</f>
        <v>0</v>
      </c>
      <c r="K337" s="181"/>
      <c r="L337" s="32"/>
      <c r="M337" s="182" t="s">
        <v>1</v>
      </c>
      <c r="N337" s="183" t="s">
        <v>43</v>
      </c>
      <c r="O337" s="60"/>
      <c r="P337" s="184">
        <f>O337*H337</f>
        <v>0</v>
      </c>
      <c r="Q337" s="184">
        <v>0</v>
      </c>
      <c r="R337" s="184">
        <f>Q337*H337</f>
        <v>0</v>
      </c>
      <c r="S337" s="184">
        <v>0</v>
      </c>
      <c r="T337" s="185">
        <f>S337*H337</f>
        <v>0</v>
      </c>
      <c r="U337" s="31"/>
      <c r="V337" s="31"/>
      <c r="W337" s="31"/>
      <c r="X337" s="31"/>
      <c r="Y337" s="31"/>
      <c r="Z337" s="31"/>
      <c r="AA337" s="31"/>
      <c r="AB337" s="31"/>
      <c r="AC337" s="31"/>
      <c r="AD337" s="31"/>
      <c r="AE337" s="31"/>
      <c r="AR337" s="186" t="s">
        <v>2129</v>
      </c>
      <c r="AT337" s="186" t="s">
        <v>234</v>
      </c>
      <c r="AU337" s="186" t="s">
        <v>81</v>
      </c>
      <c r="AY337" s="14" t="s">
        <v>232</v>
      </c>
      <c r="BE337" s="104">
        <f>IF(N337="základná",J337,0)</f>
        <v>0</v>
      </c>
      <c r="BF337" s="104">
        <f>IF(N337="znížená",J337,0)</f>
        <v>0</v>
      </c>
      <c r="BG337" s="104">
        <f>IF(N337="zákl. prenesená",J337,0)</f>
        <v>0</v>
      </c>
      <c r="BH337" s="104">
        <f>IF(N337="zníž. prenesená",J337,0)</f>
        <v>0</v>
      </c>
      <c r="BI337" s="104">
        <f>IF(N337="nulová",J337,0)</f>
        <v>0</v>
      </c>
      <c r="BJ337" s="14" t="s">
        <v>88</v>
      </c>
      <c r="BK337" s="104">
        <f>ROUND(I337*H337,2)</f>
        <v>0</v>
      </c>
      <c r="BL337" s="14" t="s">
        <v>2129</v>
      </c>
      <c r="BM337" s="186" t="s">
        <v>2130</v>
      </c>
    </row>
    <row r="338" spans="1:65" s="2" customFormat="1" ht="24.2" customHeight="1">
      <c r="A338" s="31"/>
      <c r="B338" s="142"/>
      <c r="C338" s="174" t="s">
        <v>2131</v>
      </c>
      <c r="D338" s="174" t="s">
        <v>234</v>
      </c>
      <c r="E338" s="175" t="s">
        <v>2132</v>
      </c>
      <c r="F338" s="176" t="s">
        <v>2133</v>
      </c>
      <c r="G338" s="177" t="s">
        <v>394</v>
      </c>
      <c r="H338" s="178">
        <v>1</v>
      </c>
      <c r="I338" s="179"/>
      <c r="J338" s="180">
        <f>ROUND(I338*H338,2)</f>
        <v>0</v>
      </c>
      <c r="K338" s="181"/>
      <c r="L338" s="32"/>
      <c r="M338" s="198" t="s">
        <v>1</v>
      </c>
      <c r="N338" s="199" t="s">
        <v>43</v>
      </c>
      <c r="O338" s="200"/>
      <c r="P338" s="201">
        <f>O338*H338</f>
        <v>0</v>
      </c>
      <c r="Q338" s="201">
        <v>0</v>
      </c>
      <c r="R338" s="201">
        <f>Q338*H338</f>
        <v>0</v>
      </c>
      <c r="S338" s="201">
        <v>0</v>
      </c>
      <c r="T338" s="202">
        <f>S338*H338</f>
        <v>0</v>
      </c>
      <c r="U338" s="31"/>
      <c r="V338" s="31"/>
      <c r="W338" s="31"/>
      <c r="X338" s="31"/>
      <c r="Y338" s="31"/>
      <c r="Z338" s="31"/>
      <c r="AA338" s="31"/>
      <c r="AB338" s="31"/>
      <c r="AC338" s="31"/>
      <c r="AD338" s="31"/>
      <c r="AE338" s="31"/>
      <c r="AR338" s="186" t="s">
        <v>2129</v>
      </c>
      <c r="AT338" s="186" t="s">
        <v>234</v>
      </c>
      <c r="AU338" s="186" t="s">
        <v>81</v>
      </c>
      <c r="AY338" s="14" t="s">
        <v>232</v>
      </c>
      <c r="BE338" s="104">
        <f>IF(N338="základná",J338,0)</f>
        <v>0</v>
      </c>
      <c r="BF338" s="104">
        <f>IF(N338="znížená",J338,0)</f>
        <v>0</v>
      </c>
      <c r="BG338" s="104">
        <f>IF(N338="zákl. prenesená",J338,0)</f>
        <v>0</v>
      </c>
      <c r="BH338" s="104">
        <f>IF(N338="zníž. prenesená",J338,0)</f>
        <v>0</v>
      </c>
      <c r="BI338" s="104">
        <f>IF(N338="nulová",J338,0)</f>
        <v>0</v>
      </c>
      <c r="BJ338" s="14" t="s">
        <v>88</v>
      </c>
      <c r="BK338" s="104">
        <f>ROUND(I338*H338,2)</f>
        <v>0</v>
      </c>
      <c r="BL338" s="14" t="s">
        <v>2129</v>
      </c>
      <c r="BM338" s="186" t="s">
        <v>2134</v>
      </c>
    </row>
    <row r="339" spans="1:65" s="2" customFormat="1" ht="6.95" customHeight="1">
      <c r="A339" s="31"/>
      <c r="B339" s="49"/>
      <c r="C339" s="50"/>
      <c r="D339" s="50"/>
      <c r="E339" s="50"/>
      <c r="F339" s="50"/>
      <c r="G339" s="50"/>
      <c r="H339" s="50"/>
      <c r="I339" s="50"/>
      <c r="J339" s="50"/>
      <c r="K339" s="50"/>
      <c r="L339" s="32"/>
      <c r="M339" s="31"/>
      <c r="O339" s="31"/>
      <c r="P339" s="31"/>
      <c r="Q339" s="31"/>
      <c r="R339" s="31"/>
      <c r="S339" s="31"/>
      <c r="T339" s="31"/>
      <c r="U339" s="31"/>
      <c r="V339" s="31"/>
      <c r="W339" s="31"/>
      <c r="X339" s="31"/>
      <c r="Y339" s="31"/>
      <c r="Z339" s="31"/>
      <c r="AA339" s="31"/>
      <c r="AB339" s="31"/>
      <c r="AC339" s="31"/>
      <c r="AD339" s="31"/>
      <c r="AE339" s="31"/>
    </row>
  </sheetData>
  <autoFilter ref="C148:K338"/>
  <mergeCells count="20">
    <mergeCell ref="E135:H135"/>
    <mergeCell ref="E139:H139"/>
    <mergeCell ref="E137:H137"/>
    <mergeCell ref="E141:H141"/>
    <mergeCell ref="L2:V2"/>
    <mergeCell ref="D119:F119"/>
    <mergeCell ref="D120:F120"/>
    <mergeCell ref="D121:F121"/>
    <mergeCell ref="D122:F122"/>
    <mergeCell ref="D123:F123"/>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24</vt:i4>
      </vt:variant>
      <vt:variant>
        <vt:lpstr>Pojmenované oblasti</vt:lpstr>
      </vt:variant>
      <vt:variant>
        <vt:i4>48</vt:i4>
      </vt:variant>
    </vt:vector>
  </HeadingPairs>
  <TitlesOfParts>
    <vt:vector size="72" baseType="lpstr">
      <vt:lpstr>Rekapitulácia stavby</vt:lpstr>
      <vt:lpstr>SO 01.1 - Výtlačné potrub...</vt:lpstr>
      <vt:lpstr>SO 01.2 - Výtlačné potrub...</vt:lpstr>
      <vt:lpstr>SO 02.1 - Čerpacia stanic...</vt:lpstr>
      <vt:lpstr>SO 02.2 - Čerpacia stanic...</vt:lpstr>
      <vt:lpstr>SO 03.1 - Elektrická príp...</vt:lpstr>
      <vt:lpstr>SO 03.2 - Elektrická príp...</vt:lpstr>
      <vt:lpstr>SO 04.1 - Gravitačná kana...</vt:lpstr>
      <vt:lpstr>PS 01.1 - Technologické v...</vt:lpstr>
      <vt:lpstr>PS 01.2 - Technologické v...</vt:lpstr>
      <vt:lpstr>SO 01 - Kanalizačná sieť</vt:lpstr>
      <vt:lpstr>SO 02 - Domové kanalizačn...</vt:lpstr>
      <vt:lpstr>SO 03.1 - Čerpacia stanic...</vt:lpstr>
      <vt:lpstr>SO 03.2 - Čerpacia stanic...</vt:lpstr>
      <vt:lpstr>SO 03.3 - Čerpacia stanic...</vt:lpstr>
      <vt:lpstr>SO 03.4 - Čerpacia stanic...</vt:lpstr>
      <vt:lpstr>SO 03.5 - Čerpacia stanic...</vt:lpstr>
      <vt:lpstr>SO 04.1 - Elektricka_prip...</vt:lpstr>
      <vt:lpstr>SO 04.2 - Elektricka_prip...</vt:lpstr>
      <vt:lpstr>SO 04.3 - Elektricka_prip...</vt:lpstr>
      <vt:lpstr>SO 04.4 - Elektricka_prip...</vt:lpstr>
      <vt:lpstr>SO 04.5 - Elektricka_prip...</vt:lpstr>
      <vt:lpstr>VP 01 - Všeobecné položky</vt:lpstr>
      <vt:lpstr>AK 01 - Adaptácia na zmen...</vt:lpstr>
      <vt:lpstr>'AK 01 - Adaptácia na zmen...'!Názvy_tisku</vt:lpstr>
      <vt:lpstr>'PS 01.1 - Technologické v...'!Názvy_tisku</vt:lpstr>
      <vt:lpstr>'PS 01.2 - Technologické v...'!Názvy_tisku</vt:lpstr>
      <vt:lpstr>'Rekapitulácia stavby'!Názvy_tisku</vt:lpstr>
      <vt:lpstr>'SO 01 - Kanalizačná sieť'!Názvy_tisku</vt:lpstr>
      <vt:lpstr>'SO 01.1 - Výtlačné potrub...'!Názvy_tisku</vt:lpstr>
      <vt:lpstr>'SO 01.2 - Výtlačné potrub...'!Názvy_tisku</vt:lpstr>
      <vt:lpstr>'SO 02 - Domové kanalizačn...'!Názvy_tisku</vt:lpstr>
      <vt:lpstr>'SO 02.1 - Čerpacia stanic...'!Názvy_tisku</vt:lpstr>
      <vt:lpstr>'SO 02.2 - Čerpacia stanic...'!Názvy_tisku</vt:lpstr>
      <vt:lpstr>'SO 03.1 - Čerpacia stanic...'!Názvy_tisku</vt:lpstr>
      <vt:lpstr>'SO 03.1 - Elektrická príp...'!Názvy_tisku</vt:lpstr>
      <vt:lpstr>'SO 03.2 - Čerpacia stanic...'!Názvy_tisku</vt:lpstr>
      <vt:lpstr>'SO 03.2 - Elektrická príp...'!Názvy_tisku</vt:lpstr>
      <vt:lpstr>'SO 03.3 - Čerpacia stanic...'!Názvy_tisku</vt:lpstr>
      <vt:lpstr>'SO 03.4 - Čerpacia stanic...'!Názvy_tisku</vt:lpstr>
      <vt:lpstr>'SO 03.5 - Čerpacia stanic...'!Názvy_tisku</vt:lpstr>
      <vt:lpstr>'SO 04.1 - Elektricka_prip...'!Názvy_tisku</vt:lpstr>
      <vt:lpstr>'SO 04.1 - Gravitačná kana...'!Názvy_tisku</vt:lpstr>
      <vt:lpstr>'SO 04.2 - Elektricka_prip...'!Názvy_tisku</vt:lpstr>
      <vt:lpstr>'SO 04.3 - Elektricka_prip...'!Názvy_tisku</vt:lpstr>
      <vt:lpstr>'SO 04.4 - Elektricka_prip...'!Názvy_tisku</vt:lpstr>
      <vt:lpstr>'SO 04.5 - Elektricka_prip...'!Názvy_tisku</vt:lpstr>
      <vt:lpstr>'VP 01 - Všeobecné položky'!Názvy_tisku</vt:lpstr>
      <vt:lpstr>'AK 01 - Adaptácia na zmen...'!Oblast_tisku</vt:lpstr>
      <vt:lpstr>'PS 01.1 - Technologické v...'!Oblast_tisku</vt:lpstr>
      <vt:lpstr>'PS 01.2 - Technologické v...'!Oblast_tisku</vt:lpstr>
      <vt:lpstr>'Rekapitulácia stavby'!Oblast_tisku</vt:lpstr>
      <vt:lpstr>'SO 01 - Kanalizačná sieť'!Oblast_tisku</vt:lpstr>
      <vt:lpstr>'SO 01.1 - Výtlačné potrub...'!Oblast_tisku</vt:lpstr>
      <vt:lpstr>'SO 01.2 - Výtlačné potrub...'!Oblast_tisku</vt:lpstr>
      <vt:lpstr>'SO 02 - Domové kanalizačn...'!Oblast_tisku</vt:lpstr>
      <vt:lpstr>'SO 02.1 - Čerpacia stanic...'!Oblast_tisku</vt:lpstr>
      <vt:lpstr>'SO 02.2 - Čerpacia stanic...'!Oblast_tisku</vt:lpstr>
      <vt:lpstr>'SO 03.1 - Čerpacia stanic...'!Oblast_tisku</vt:lpstr>
      <vt:lpstr>'SO 03.1 - Elektrická príp...'!Oblast_tisku</vt:lpstr>
      <vt:lpstr>'SO 03.2 - Čerpacia stanic...'!Oblast_tisku</vt:lpstr>
      <vt:lpstr>'SO 03.2 - Elektrická príp...'!Oblast_tisku</vt:lpstr>
      <vt:lpstr>'SO 03.3 - Čerpacia stanic...'!Oblast_tisku</vt:lpstr>
      <vt:lpstr>'SO 03.4 - Čerpacia stanic...'!Oblast_tisku</vt:lpstr>
      <vt:lpstr>'SO 03.5 - Čerpacia stanic...'!Oblast_tisku</vt:lpstr>
      <vt:lpstr>'SO 04.1 - Elektricka_prip...'!Oblast_tisku</vt:lpstr>
      <vt:lpstr>'SO 04.1 - Gravitačná kana...'!Oblast_tisku</vt:lpstr>
      <vt:lpstr>'SO 04.2 - Elektricka_prip...'!Oblast_tisku</vt:lpstr>
      <vt:lpstr>'SO 04.3 - Elektricka_prip...'!Oblast_tisku</vt:lpstr>
      <vt:lpstr>'SO 04.4 - Elektricka_prip...'!Oblast_tisku</vt:lpstr>
      <vt:lpstr>'SO 04.5 - Elektricka_prip...'!Oblast_tisku</vt:lpstr>
      <vt:lpstr>'VP 01 - Všeobecné položky'!Oblast_tisku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DESKTOP-0ILLMO5\Uživateľ</dc:creator>
  <cp:lastModifiedBy>Stevik Cizmar</cp:lastModifiedBy>
  <dcterms:created xsi:type="dcterms:W3CDTF">2025-04-07T19:32:30Z</dcterms:created>
  <dcterms:modified xsi:type="dcterms:W3CDTF">2025-04-11T08:57:02Z</dcterms:modified>
</cp:coreProperties>
</file>